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6" yWindow="600" windowWidth="23256" windowHeight="11448"/>
  </bookViews>
  <sheets>
    <sheet name="Rekapitulace stavby" sheetId="1" r:id="rId1"/>
    <sheet name="SO 01 - Limnigrafická sta..." sheetId="2" r:id="rId2"/>
    <sheet name="SO 02 - Zpevnění terénu p..." sheetId="3" r:id="rId3"/>
    <sheet name="VON - Vedlejší a ostatní ..." sheetId="4" r:id="rId4"/>
  </sheets>
  <definedNames>
    <definedName name="_xlnm._FilterDatabase" localSheetId="1" hidden="1">'SO 01 - Limnigrafická sta...'!$C$135:$K$456</definedName>
    <definedName name="_xlnm._FilterDatabase" localSheetId="2" hidden="1">'SO 02 - Zpevnění terénu p...'!$C$120:$K$156</definedName>
    <definedName name="_xlnm._FilterDatabase" localSheetId="3" hidden="1">'VON - Vedlejší a ostatní ...'!$C$122:$K$141</definedName>
    <definedName name="_xlnm.Print_Titles" localSheetId="0">'Rekapitulace stavby'!$92:$92</definedName>
    <definedName name="_xlnm.Print_Titles" localSheetId="1">'SO 01 - Limnigrafická sta...'!$135:$135</definedName>
    <definedName name="_xlnm.Print_Titles" localSheetId="2">'SO 02 - Zpevnění terénu p...'!$120:$120</definedName>
    <definedName name="_xlnm.Print_Titles" localSheetId="3">'VON - Vedlejší a ostatní ...'!$122:$122</definedName>
    <definedName name="_xlnm.Print_Area" localSheetId="0">'Rekapitulace stavby'!$D$4:$AO$76,'Rekapitulace stavby'!$C$82:$AQ$98</definedName>
    <definedName name="_xlnm.Print_Area" localSheetId="1">'SO 01 - Limnigrafická sta...'!$C$4:$J$76,'SO 01 - Limnigrafická sta...'!$C$123:$J$456</definedName>
    <definedName name="_xlnm.Print_Area" localSheetId="2">'SO 02 - Zpevnění terénu p...'!$C$4:$J$76,'SO 02 - Zpevnění terénu p...'!$C$108:$J$156</definedName>
    <definedName name="_xlnm.Print_Area" localSheetId="3">'VON - Vedlejší a ostatní ...'!$C$4:$J$76,'VON - Vedlejší a ostatní ...'!$C$110:$J$141</definedName>
  </definedNames>
  <calcPr calcId="125725"/>
</workbook>
</file>

<file path=xl/calcChain.xml><?xml version="1.0" encoding="utf-8"?>
<calcChain xmlns="http://schemas.openxmlformats.org/spreadsheetml/2006/main">
  <c r="J125" i="4"/>
  <c r="T124"/>
  <c r="R124"/>
  <c r="P124"/>
  <c r="BK124"/>
  <c r="J124"/>
  <c r="J97" s="1"/>
  <c r="J37"/>
  <c r="J36"/>
  <c r="AY97" i="1"/>
  <c r="J35" i="4"/>
  <c r="AX97" i="1"/>
  <c r="BI140" i="4"/>
  <c r="BH140"/>
  <c r="BG140"/>
  <c r="BF140"/>
  <c r="T140"/>
  <c r="T139"/>
  <c r="R140"/>
  <c r="R139" s="1"/>
  <c r="P140"/>
  <c r="P139"/>
  <c r="BI137"/>
  <c r="BH137"/>
  <c r="BG137"/>
  <c r="BF137"/>
  <c r="T137"/>
  <c r="T136"/>
  <c r="R137"/>
  <c r="R136"/>
  <c r="P137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98"/>
  <c r="J120"/>
  <c r="J119"/>
  <c r="F117"/>
  <c r="E115"/>
  <c r="J92"/>
  <c r="J91"/>
  <c r="F89"/>
  <c r="E87"/>
  <c r="J18"/>
  <c r="E18"/>
  <c r="F92"/>
  <c r="J17"/>
  <c r="J15"/>
  <c r="E15"/>
  <c r="F119" s="1"/>
  <c r="J14"/>
  <c r="J12"/>
  <c r="J89"/>
  <c r="E7"/>
  <c r="E113" s="1"/>
  <c r="J37" i="3"/>
  <c r="J36"/>
  <c r="AY96" i="1" s="1"/>
  <c r="J35" i="3"/>
  <c r="AX96" i="1" s="1"/>
  <c r="BI156" i="3"/>
  <c r="BH156"/>
  <c r="BG156"/>
  <c r="BF156"/>
  <c r="T156"/>
  <c r="T155" s="1"/>
  <c r="R156"/>
  <c r="R155"/>
  <c r="P156"/>
  <c r="P155" s="1"/>
  <c r="BI152"/>
  <c r="BH152"/>
  <c r="BG152"/>
  <c r="BF152"/>
  <c r="T152"/>
  <c r="T151"/>
  <c r="R152"/>
  <c r="R151" s="1"/>
  <c r="P152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J118"/>
  <c r="J117"/>
  <c r="F115"/>
  <c r="E113"/>
  <c r="J92"/>
  <c r="J91"/>
  <c r="F89"/>
  <c r="E87"/>
  <c r="J18"/>
  <c r="E18"/>
  <c r="F92" s="1"/>
  <c r="J17"/>
  <c r="J15"/>
  <c r="E15"/>
  <c r="F117" s="1"/>
  <c r="J14"/>
  <c r="J12"/>
  <c r="J115"/>
  <c r="E7"/>
  <c r="E111" s="1"/>
  <c r="J37" i="2"/>
  <c r="J36"/>
  <c r="AY95" i="1" s="1"/>
  <c r="J35" i="2"/>
  <c r="AX95" i="1"/>
  <c r="BI454" i="2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7"/>
  <c r="BH367"/>
  <c r="BG367"/>
  <c r="BF367"/>
  <c r="T367"/>
  <c r="R367"/>
  <c r="P367"/>
  <c r="BI364"/>
  <c r="BH364"/>
  <c r="BG364"/>
  <c r="BF364"/>
  <c r="T364"/>
  <c r="R364"/>
  <c r="P364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T274" s="1"/>
  <c r="R275"/>
  <c r="R274" s="1"/>
  <c r="P275"/>
  <c r="P274" s="1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3"/>
  <c r="BH213"/>
  <c r="BG213"/>
  <c r="BF213"/>
  <c r="T213"/>
  <c r="R213"/>
  <c r="P213"/>
  <c r="BI210"/>
  <c r="BH210"/>
  <c r="BG210"/>
  <c r="BF210"/>
  <c r="T210"/>
  <c r="R210"/>
  <c r="P210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T145"/>
  <c r="R146"/>
  <c r="R145" s="1"/>
  <c r="P146"/>
  <c r="P145"/>
  <c r="BI142"/>
  <c r="BH142"/>
  <c r="BG142"/>
  <c r="BF142"/>
  <c r="T142"/>
  <c r="R142"/>
  <c r="P142"/>
  <c r="BI139"/>
  <c r="BH139"/>
  <c r="BG139"/>
  <c r="BF139"/>
  <c r="T139"/>
  <c r="R139"/>
  <c r="P139"/>
  <c r="J133"/>
  <c r="J132"/>
  <c r="F130"/>
  <c r="E128"/>
  <c r="J92"/>
  <c r="J91"/>
  <c r="F89"/>
  <c r="E87"/>
  <c r="J18"/>
  <c r="E18"/>
  <c r="F133" s="1"/>
  <c r="J17"/>
  <c r="J15"/>
  <c r="E15"/>
  <c r="F91" s="1"/>
  <c r="J14"/>
  <c r="J12"/>
  <c r="J89"/>
  <c r="E7"/>
  <c r="E126"/>
  <c r="L90" i="1"/>
  <c r="AM90"/>
  <c r="AM89"/>
  <c r="L89"/>
  <c r="AM87"/>
  <c r="L87"/>
  <c r="L85"/>
  <c r="L84"/>
  <c r="J448" i="2"/>
  <c r="BK395"/>
  <c r="BK390"/>
  <c r="BK381"/>
  <c r="BK375"/>
  <c r="J367"/>
  <c r="J359"/>
  <c r="BK353"/>
  <c r="BK346"/>
  <c r="J340"/>
  <c r="BK317"/>
  <c r="BK305"/>
  <c r="J294"/>
  <c r="BK280"/>
  <c r="J266"/>
  <c r="BK254"/>
  <c r="BK231"/>
  <c r="J201"/>
  <c r="J171"/>
  <c r="J146"/>
  <c r="J446"/>
  <c r="BK194"/>
  <c r="BK150"/>
  <c r="J410"/>
  <c r="BK401"/>
  <c r="J248"/>
  <c r="J234"/>
  <c r="J220"/>
  <c r="J190"/>
  <c r="BK163"/>
  <c r="J142"/>
  <c r="J439"/>
  <c r="BK430"/>
  <c r="BK423"/>
  <c r="BK417"/>
  <c r="J413"/>
  <c r="BK329"/>
  <c r="J315"/>
  <c r="BK297"/>
  <c r="BK291"/>
  <c r="J280"/>
  <c r="BK266"/>
  <c r="J254"/>
  <c r="J241"/>
  <c r="BK213"/>
  <c r="J183"/>
  <c r="J159"/>
  <c r="AS94" i="1"/>
  <c r="BK139" i="3"/>
  <c r="BK156"/>
  <c r="BK148"/>
  <c r="J139"/>
  <c r="BK124"/>
  <c r="BK137" i="4"/>
  <c r="J128"/>
  <c r="J130"/>
  <c r="J137"/>
  <c r="BK451" i="2"/>
  <c r="BK434"/>
  <c r="BK393"/>
  <c r="J390"/>
  <c r="J381"/>
  <c r="J375"/>
  <c r="BK367"/>
  <c r="BK359"/>
  <c r="J357"/>
  <c r="BK349"/>
  <c r="BK340"/>
  <c r="BK335"/>
  <c r="BK311"/>
  <c r="J301"/>
  <c r="BK283"/>
  <c r="J275"/>
  <c r="BK256"/>
  <c r="BK241"/>
  <c r="BK220"/>
  <c r="BK197"/>
  <c r="BK166"/>
  <c r="J454"/>
  <c r="BK443"/>
  <c r="BK187"/>
  <c r="BK139"/>
  <c r="J406"/>
  <c r="J401"/>
  <c r="J246"/>
  <c r="BK228"/>
  <c r="J204"/>
  <c r="J187"/>
  <c r="BK156"/>
  <c r="BK439"/>
  <c r="J431"/>
  <c r="BK427"/>
  <c r="J419"/>
  <c r="BK413"/>
  <c r="J335"/>
  <c r="J311"/>
  <c r="BK301"/>
  <c r="BK286"/>
  <c r="BK275"/>
  <c r="J259"/>
  <c r="J244"/>
  <c r="BK223"/>
  <c r="BK190"/>
  <c r="J175"/>
  <c r="BK142"/>
  <c r="J148" i="3"/>
  <c r="J133"/>
  <c r="BK127"/>
  <c r="J143"/>
  <c r="J127"/>
  <c r="BK146"/>
  <c r="BK133"/>
  <c r="BK132" i="4"/>
  <c r="BK134"/>
  <c r="J134"/>
  <c r="BK448" i="2"/>
  <c r="BK398"/>
  <c r="J393"/>
  <c r="BK386"/>
  <c r="BK378"/>
  <c r="BK372"/>
  <c r="BK364"/>
  <c r="J353"/>
  <c r="J346"/>
  <c r="BK338"/>
  <c r="J329"/>
  <c r="BK315"/>
  <c r="J291"/>
  <c r="BK277"/>
  <c r="J262"/>
  <c r="BK251"/>
  <c r="J238"/>
  <c r="J213"/>
  <c r="BK179"/>
  <c r="J163"/>
  <c r="BK446"/>
  <c r="J443"/>
  <c r="J156"/>
  <c r="J442"/>
  <c r="J403"/>
  <c r="J251"/>
  <c r="BK238"/>
  <c r="J223"/>
  <c r="BK201"/>
  <c r="BK183"/>
  <c r="BK146"/>
  <c r="BK431"/>
  <c r="J427"/>
  <c r="BK419"/>
  <c r="BK410"/>
  <c r="BK323"/>
  <c r="J307"/>
  <c r="BK294"/>
  <c r="J283"/>
  <c r="J270"/>
  <c r="J256"/>
  <c r="BK234"/>
  <c r="BK204"/>
  <c r="J166"/>
  <c r="J139"/>
  <c r="J146" i="3"/>
  <c r="J130"/>
  <c r="J156"/>
  <c r="F35"/>
  <c r="BK140" i="4"/>
  <c r="BK454" i="2"/>
  <c r="BK436"/>
  <c r="J395"/>
  <c r="J386"/>
  <c r="J378"/>
  <c r="J372"/>
  <c r="J364"/>
  <c r="BK357"/>
  <c r="J349"/>
  <c r="J338"/>
  <c r="J323"/>
  <c r="BK307"/>
  <c r="J297"/>
  <c r="BK270"/>
  <c r="BK259"/>
  <c r="BK248"/>
  <c r="J228"/>
  <c r="J210"/>
  <c r="BK175"/>
  <c r="BK159"/>
  <c r="J451"/>
  <c r="BK442"/>
  <c r="BK153"/>
  <c r="J436"/>
  <c r="BK403"/>
  <c r="J398"/>
  <c r="BK244"/>
  <c r="BK210"/>
  <c r="J194"/>
  <c r="J179"/>
  <c r="J153"/>
  <c r="J434"/>
  <c r="J430"/>
  <c r="J423"/>
  <c r="J417"/>
  <c r="BK406"/>
  <c r="J317"/>
  <c r="J305"/>
  <c r="J286"/>
  <c r="J277"/>
  <c r="BK262"/>
  <c r="BK246"/>
  <c r="J231"/>
  <c r="J197"/>
  <c r="BK171"/>
  <c r="J150"/>
  <c r="J152" i="3"/>
  <c r="BK136"/>
  <c r="J124"/>
  <c r="J136"/>
  <c r="BK152"/>
  <c r="BK143"/>
  <c r="BK130"/>
  <c r="J140" i="4"/>
  <c r="BK130"/>
  <c r="J132"/>
  <c r="BK128"/>
  <c r="T138" i="2" l="1"/>
  <c r="P149"/>
  <c r="P200"/>
  <c r="T219"/>
  <c r="T227"/>
  <c r="T250"/>
  <c r="R276"/>
  <c r="R290"/>
  <c r="R306"/>
  <c r="BK316"/>
  <c r="J316" s="1"/>
  <c r="J110" s="1"/>
  <c r="R339"/>
  <c r="R394"/>
  <c r="R402"/>
  <c r="T418"/>
  <c r="BK447"/>
  <c r="J447" s="1"/>
  <c r="J116" s="1"/>
  <c r="R138"/>
  <c r="BK149"/>
  <c r="J149" s="1"/>
  <c r="J100" s="1"/>
  <c r="BK200"/>
  <c r="J200"/>
  <c r="J101" s="1"/>
  <c r="BK219"/>
  <c r="J219" s="1"/>
  <c r="J102" s="1"/>
  <c r="BK227"/>
  <c r="J227" s="1"/>
  <c r="J103" s="1"/>
  <c r="R250"/>
  <c r="T276"/>
  <c r="P290"/>
  <c r="BK306"/>
  <c r="J306"/>
  <c r="J109" s="1"/>
  <c r="R316"/>
  <c r="BK339"/>
  <c r="J339"/>
  <c r="J111" s="1"/>
  <c r="BK394"/>
  <c r="J394" s="1"/>
  <c r="J112" s="1"/>
  <c r="BK402"/>
  <c r="J402" s="1"/>
  <c r="J113" s="1"/>
  <c r="BK418"/>
  <c r="J418" s="1"/>
  <c r="J114" s="1"/>
  <c r="BK435"/>
  <c r="J435"/>
  <c r="J115" s="1"/>
  <c r="T435"/>
  <c r="T447"/>
  <c r="P123" i="3"/>
  <c r="P122" s="1"/>
  <c r="P121" s="1"/>
  <c r="AU96" i="1" s="1"/>
  <c r="T123" i="3"/>
  <c r="T122" s="1"/>
  <c r="T121" s="1"/>
  <c r="P142"/>
  <c r="T142"/>
  <c r="R127" i="4"/>
  <c r="P131"/>
  <c r="BK138" i="2"/>
  <c r="J138"/>
  <c r="J98" s="1"/>
  <c r="R149"/>
  <c r="T200"/>
  <c r="R219"/>
  <c r="R227"/>
  <c r="P250"/>
  <c r="P276"/>
  <c r="BK290"/>
  <c r="J290" s="1"/>
  <c r="J108" s="1"/>
  <c r="P306"/>
  <c r="T316"/>
  <c r="P339"/>
  <c r="P394"/>
  <c r="P402"/>
  <c r="P418"/>
  <c r="P435"/>
  <c r="R447"/>
  <c r="BK127" i="4"/>
  <c r="J127"/>
  <c r="J100" s="1"/>
  <c r="T127"/>
  <c r="T126" s="1"/>
  <c r="T123" s="1"/>
  <c r="T131"/>
  <c r="P138" i="2"/>
  <c r="T149"/>
  <c r="R200"/>
  <c r="P219"/>
  <c r="P227"/>
  <c r="BK250"/>
  <c r="J250"/>
  <c r="J104" s="1"/>
  <c r="BK276"/>
  <c r="J276" s="1"/>
  <c r="J106" s="1"/>
  <c r="T290"/>
  <c r="T306"/>
  <c r="P316"/>
  <c r="T339"/>
  <c r="T394"/>
  <c r="T402"/>
  <c r="R418"/>
  <c r="R435"/>
  <c r="P447"/>
  <c r="BK123" i="3"/>
  <c r="J123" s="1"/>
  <c r="J98" s="1"/>
  <c r="R123"/>
  <c r="R122" s="1"/>
  <c r="R121" s="1"/>
  <c r="BK142"/>
  <c r="J142" s="1"/>
  <c r="J99" s="1"/>
  <c r="R142"/>
  <c r="P127" i="4"/>
  <c r="P126" s="1"/>
  <c r="P123" s="1"/>
  <c r="AU97" i="1" s="1"/>
  <c r="BK131" i="4"/>
  <c r="J131" s="1"/>
  <c r="J101" s="1"/>
  <c r="R131"/>
  <c r="BK136"/>
  <c r="J136" s="1"/>
  <c r="J102" s="1"/>
  <c r="BK145" i="2"/>
  <c r="J145"/>
  <c r="J99" s="1"/>
  <c r="BK274"/>
  <c r="J274" s="1"/>
  <c r="J105" s="1"/>
  <c r="BK151" i="3"/>
  <c r="J151" s="1"/>
  <c r="J100" s="1"/>
  <c r="BK155"/>
  <c r="J155" s="1"/>
  <c r="J101" s="1"/>
  <c r="BK139" i="4"/>
  <c r="J139"/>
  <c r="J103" s="1"/>
  <c r="E85"/>
  <c r="BE132"/>
  <c r="BE128"/>
  <c r="BE130"/>
  <c r="BE134"/>
  <c r="BE137"/>
  <c r="F91"/>
  <c r="J117"/>
  <c r="F120"/>
  <c r="BE140"/>
  <c r="F91" i="3"/>
  <c r="BE130"/>
  <c r="BE133"/>
  <c r="BE139"/>
  <c r="BE146"/>
  <c r="BE156"/>
  <c r="E85"/>
  <c r="F118"/>
  <c r="BE124"/>
  <c r="BE136"/>
  <c r="BE143"/>
  <c r="BE148"/>
  <c r="BE152"/>
  <c r="J89"/>
  <c r="BE127"/>
  <c r="BB96" i="1"/>
  <c r="J130" i="2"/>
  <c r="BE175"/>
  <c r="BE190"/>
  <c r="BE210"/>
  <c r="BE213"/>
  <c r="BE220"/>
  <c r="BE228"/>
  <c r="BE231"/>
  <c r="BE241"/>
  <c r="BE248"/>
  <c r="BE251"/>
  <c r="BE256"/>
  <c r="BE259"/>
  <c r="BE275"/>
  <c r="BE286"/>
  <c r="BE291"/>
  <c r="BE294"/>
  <c r="BE305"/>
  <c r="BE315"/>
  <c r="BE403"/>
  <c r="BE413"/>
  <c r="BE417"/>
  <c r="BE419"/>
  <c r="BE423"/>
  <c r="BE427"/>
  <c r="BE430"/>
  <c r="BE431"/>
  <c r="F92"/>
  <c r="BE163"/>
  <c r="BE166"/>
  <c r="BE234"/>
  <c r="BE244"/>
  <c r="BE398"/>
  <c r="BE401"/>
  <c r="BE406"/>
  <c r="BE410"/>
  <c r="BE434"/>
  <c r="BE436"/>
  <c r="BE439"/>
  <c r="E85"/>
  <c r="F132"/>
  <c r="BE142"/>
  <c r="BE146"/>
  <c r="BE159"/>
  <c r="BE171"/>
  <c r="BE179"/>
  <c r="BE442"/>
  <c r="BE443"/>
  <c r="BE446"/>
  <c r="BE454"/>
  <c r="BE139"/>
  <c r="BE150"/>
  <c r="BE153"/>
  <c r="BE156"/>
  <c r="BE183"/>
  <c r="BE187"/>
  <c r="BE194"/>
  <c r="BE197"/>
  <c r="BE201"/>
  <c r="BE204"/>
  <c r="BE223"/>
  <c r="BE238"/>
  <c r="BE246"/>
  <c r="BE254"/>
  <c r="BE262"/>
  <c r="BE266"/>
  <c r="BE270"/>
  <c r="BE277"/>
  <c r="BE280"/>
  <c r="BE283"/>
  <c r="BE297"/>
  <c r="BE301"/>
  <c r="BE307"/>
  <c r="BE311"/>
  <c r="BE317"/>
  <c r="BE323"/>
  <c r="BE329"/>
  <c r="BE335"/>
  <c r="BE338"/>
  <c r="BE340"/>
  <c r="BE346"/>
  <c r="BE349"/>
  <c r="BE353"/>
  <c r="BE357"/>
  <c r="BE359"/>
  <c r="BE364"/>
  <c r="BE367"/>
  <c r="BE372"/>
  <c r="BE375"/>
  <c r="BE378"/>
  <c r="BE381"/>
  <c r="BE386"/>
  <c r="BE390"/>
  <c r="BE393"/>
  <c r="BE395"/>
  <c r="BE448"/>
  <c r="BE451"/>
  <c r="F37"/>
  <c r="BD95" i="1" s="1"/>
  <c r="F37" i="3"/>
  <c r="BD96" i="1"/>
  <c r="F34" i="4"/>
  <c r="BA97" i="1" s="1"/>
  <c r="F34" i="2"/>
  <c r="BA95" i="1"/>
  <c r="J34" i="3"/>
  <c r="AW96" i="1" s="1"/>
  <c r="J34" i="4"/>
  <c r="AW97" i="1"/>
  <c r="F36" i="2"/>
  <c r="BC95" i="1" s="1"/>
  <c r="J34" i="2"/>
  <c r="AW95" i="1"/>
  <c r="F36" i="3"/>
  <c r="BC96" i="1" s="1"/>
  <c r="F37" i="4"/>
  <c r="BD97" i="1"/>
  <c r="F35" i="2"/>
  <c r="BB95" i="1" s="1"/>
  <c r="F34" i="3"/>
  <c r="BA96" i="1"/>
  <c r="F35" i="4"/>
  <c r="BB97" i="1" s="1"/>
  <c r="F36" i="4"/>
  <c r="BC97" i="1" s="1"/>
  <c r="BB94" l="1"/>
  <c r="W31" s="1"/>
  <c r="R289" i="2"/>
  <c r="P137"/>
  <c r="T289"/>
  <c r="R126" i="4"/>
  <c r="R123" s="1"/>
  <c r="P289" i="2"/>
  <c r="R137"/>
  <c r="R136"/>
  <c r="T137"/>
  <c r="T136" s="1"/>
  <c r="BK126" i="4"/>
  <c r="J126"/>
  <c r="J99" s="1"/>
  <c r="BK137" i="2"/>
  <c r="J137" s="1"/>
  <c r="J97" s="1"/>
  <c r="BK289"/>
  <c r="J289" s="1"/>
  <c r="J107" s="1"/>
  <c r="BK122" i="3"/>
  <c r="J122" s="1"/>
  <c r="J97" s="1"/>
  <c r="J33"/>
  <c r="AV96" i="1"/>
  <c r="AT96" s="1"/>
  <c r="J33" i="4"/>
  <c r="AV97" i="1" s="1"/>
  <c r="AT97" s="1"/>
  <c r="BA94"/>
  <c r="W30" s="1"/>
  <c r="J33" i="2"/>
  <c r="AV95" i="1" s="1"/>
  <c r="AT95" s="1"/>
  <c r="F33" i="2"/>
  <c r="AZ95" i="1"/>
  <c r="F33" i="3"/>
  <c r="AZ96" i="1" s="1"/>
  <c r="F33" i="4"/>
  <c r="AZ97" i="1"/>
  <c r="BD94"/>
  <c r="W33" s="1"/>
  <c r="BC94"/>
  <c r="W32"/>
  <c r="AX94" l="1"/>
  <c r="P136" i="2"/>
  <c r="AU95" i="1" s="1"/>
  <c r="AU94" s="1"/>
  <c r="BK123" i="4"/>
  <c r="J123"/>
  <c r="J30" s="1"/>
  <c r="AG97" i="1" s="1"/>
  <c r="BK121" i="3"/>
  <c r="J121" s="1"/>
  <c r="J96" s="1"/>
  <c r="BK136" i="2"/>
  <c r="J136" s="1"/>
  <c r="J30" s="1"/>
  <c r="AG95" i="1" s="1"/>
  <c r="AY94"/>
  <c r="AW94"/>
  <c r="AK30" s="1"/>
  <c r="AZ94"/>
  <c r="W29" s="1"/>
  <c r="J39" i="4" l="1"/>
  <c r="J39" i="2"/>
  <c r="J96"/>
  <c r="J96" i="4"/>
  <c r="AN97" i="1"/>
  <c r="AN95"/>
  <c r="J30" i="3"/>
  <c r="AG96" i="1" s="1"/>
  <c r="AG94" s="1"/>
  <c r="AK26" s="1"/>
  <c r="AK35" s="1"/>
  <c r="AV94"/>
  <c r="AK29" s="1"/>
  <c r="J39" i="3" l="1"/>
  <c r="AN96" i="1"/>
  <c r="AT94"/>
  <c r="AN94" l="1"/>
</calcChain>
</file>

<file path=xl/sharedStrings.xml><?xml version="1.0" encoding="utf-8"?>
<sst xmlns="http://schemas.openxmlformats.org/spreadsheetml/2006/main" count="4314" uniqueCount="783">
  <si>
    <t>Export Komplet</t>
  </si>
  <si>
    <t/>
  </si>
  <si>
    <t>2.0</t>
  </si>
  <si>
    <t>ZAMOK</t>
  </si>
  <si>
    <t>False</t>
  </si>
  <si>
    <t>{b440cd42-5e04-404c-be64-938b8f59978e}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</si>
  <si>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</si>
  <si>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</si>
  <si>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</si>
  <si>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</si>
  <si>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</si>
  <si>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</si>
  <si>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</si>
  <si>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</si>
  <si>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24/21-1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</si>
  <si>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</si>
  <si>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</si>
  <si>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limnigrafické stanice VD Těrlicko</t>
  </si>
  <si>
    <t>KSO:</t>
  </si>
  <si>
    <t>815 99</t>
  </si>
  <si>
    <t>CC-CZ:</t>
  </si>
  <si>
    <t>12741</t>
  </si>
  <si>
    <t>Místo:</t>
  </si>
  <si>
    <t xml:space="preserve">Albrechtice </t>
  </si>
  <si>
    <t>Datum:</t>
  </si>
  <si>
    <t>7. 1. 2022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</si>
  <si>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</si>
  <si>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</si>
  <si>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</si>
  <si>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</si>
  <si>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</si>
  <si>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</si>
  <si>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</si>
  <si>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Ing. Martin Lepík</t>
  </si>
  <si>
    <t>True</t>
  </si>
  <si>
    <t>Zpracovatel:</t>
  </si>
  <si>
    <t>Ing. M. Lepík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</si>
  <si>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</si>
  <si>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</si>
  <si>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</si>
  <si>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</si>
  <si>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</si>
  <si>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</si>
  <si>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</si>
  <si>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</si>
  <si>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</si>
  <si>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</si>
  <si>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</si>
  <si>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</si>
  <si>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</si>
  <si>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</si>
  <si>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</si>
  <si>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</si>
  <si>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</si>
  <si>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</si>
  <si>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</si>
  <si>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</si>
  <si>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</si>
  <si>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</si>
  <si>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</si>
  <si>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</si>
  <si>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</si>
  <si>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</si>
  <si>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</si>
  <si>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</si>
  <si>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</si>
  <si>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</si>
  <si>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</si>
  <si>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</si>
  <si>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</si>
  <si>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</si>
  <si>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</si>
  <si>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</si>
  <si>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</si>
  <si>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</si>
  <si>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</si>
  <si>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</si>
  <si>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</si>
  <si>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</si>
  <si>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</si>
  <si>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</si>
  <si>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</si>
  <si>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</si>
  <si>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</si>
  <si>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Limnigrafická stanice</t>
  </si>
  <si>
    <t>STA</t>
  </si>
  <si>
    <t>1</t>
  </si>
  <si>
    <t>{1c6bb3b5-2aa5-4943-b04d-c0e2b0081834}</t>
  </si>
  <si>
    <t>815 99 13</t>
  </si>
  <si>
    <t>2</t>
  </si>
  <si>
    <t>SO 02</t>
  </si>
  <si>
    <t>Zpevnění terénu pro příjezd</t>
  </si>
  <si>
    <t>{ead150b8-17d4-412c-9b71-d4f148f7bed6}</t>
  </si>
  <si>
    <t>823 29 21</t>
  </si>
  <si>
    <t>VON</t>
  </si>
  <si>
    <t>Vedlejší a ostatní náklady</t>
  </si>
  <si>
    <t>{106687a4-3d8f-4ae7-aa33-fcfe19124584}</t>
  </si>
  <si>
    <t>fólie</t>
  </si>
  <si>
    <t>parotěsná fólie</t>
  </si>
  <si>
    <t>2,228</t>
  </si>
  <si>
    <t>fošny</t>
  </si>
  <si>
    <t>2,2</t>
  </si>
  <si>
    <t>KRYCÍ LIST SOUPISU PRACÍ</t>
  </si>
  <si>
    <t>hydroizol</t>
  </si>
  <si>
    <t>hydroizolace</t>
  </si>
  <si>
    <t>2,232</t>
  </si>
  <si>
    <t>izol</t>
  </si>
  <si>
    <t>izolace střechy</t>
  </si>
  <si>
    <t>10,944</t>
  </si>
  <si>
    <t>maz</t>
  </si>
  <si>
    <t>mazanina</t>
  </si>
  <si>
    <t>0,367</t>
  </si>
  <si>
    <t>OSB</t>
  </si>
  <si>
    <t>11,22</t>
  </si>
  <si>
    <t>Objekt:</t>
  </si>
  <si>
    <t>rýha</t>
  </si>
  <si>
    <t>hloubení rýhy</t>
  </si>
  <si>
    <t>2,692</t>
  </si>
  <si>
    <t>SO 01 - Limnigrafická stanice</t>
  </si>
  <si>
    <t>strop</t>
  </si>
  <si>
    <t>izolace stropu</t>
  </si>
  <si>
    <t>2,138</t>
  </si>
  <si>
    <t>šindel</t>
  </si>
  <si>
    <t>střešní krytina</t>
  </si>
  <si>
    <t>zat</t>
  </si>
  <si>
    <t>zateplení</t>
  </si>
  <si>
    <t>1,822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</si>
  <si>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</si>
  <si>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</si>
  <si>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</si>
  <si>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</si>
  <si>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</si>
  <si>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</si>
  <si>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</si>
  <si>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</si>
  <si>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</si>
  <si>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</si>
  <si>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</si>
  <si>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povrchu, podlahy, osazení</t>
  </si>
  <si>
    <t xml:space="preserve">    9 - Ostatní konstrukce a práce-bourání</t>
  </si>
  <si>
    <t xml:space="preserve">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</si>
  <si>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</si>
  <si>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</si>
  <si>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</si>
  <si>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</si>
  <si>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715 - Izolace proti chemickým vlivům</t>
  </si>
  <si>
    <t xml:space="preserve">    762 - Konstrukce tesařské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</si>
  <si>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</si>
  <si>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</si>
  <si>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</si>
  <si>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</si>
  <si>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</si>
  <si>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</si>
  <si>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</si>
  <si>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</si>
  <si>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</si>
  <si>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</si>
  <si>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</si>
  <si>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</si>
  <si>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</si>
  <si>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</si>
  <si>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</si>
  <si>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</si>
  <si>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</si>
  <si>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</si>
  <si>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</si>
  <si>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</si>
  <si>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</si>
  <si>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</si>
  <si>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</si>
  <si>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132151251</t>
  </si>
  <si>
    <t>Hloubení rýh nezapažených š do 2000 mm v hornině třídy těžitelnosti I skupiny 1 a 2 objem do 20 m3 strojně</t>
  </si>
  <si>
    <t>m3</t>
  </si>
  <si>
    <t>4</t>
  </si>
  <si>
    <t>1395945138</t>
  </si>
  <si>
    <t>VV</t>
  </si>
  <si>
    <t>"4,40 m x 0,75 m x 0,40 m + 2,45 m x 1,40 m x 0,40" 4,40*0,75*0,40+2,45*1,40*0,40</t>
  </si>
  <si>
    <t>Součet</t>
  </si>
  <si>
    <t>162351104</t>
  </si>
  <si>
    <t>Vodorovné přemístění přes 500 do 1000 m výkopku/sypaniny z horniny třídy těžitelnosti I skupiny 1 až 3</t>
  </si>
  <si>
    <t>-122379286</t>
  </si>
  <si>
    <t>Zakládání</t>
  </si>
  <si>
    <t>3</t>
  </si>
  <si>
    <t>271532212</t>
  </si>
  <si>
    <t>Podsyp pod základové konstrukce se zhutněním z hrubého kameniva frakce 16 až 32 mm</t>
  </si>
  <si>
    <t>1873003710</t>
  </si>
  <si>
    <t>"5,75 m2 x 0,30 m" 5,75*0,30</t>
  </si>
  <si>
    <t>Svislé a kompletní konstrukce</t>
  </si>
  <si>
    <t>311235151.WNR</t>
  </si>
  <si>
    <t>Zdivo jednovrstvé z cihel Porotherm 30 Profi P10 na tenkovrstvou maltu tl 300 mm</t>
  </si>
  <si>
    <t>m2</t>
  </si>
  <si>
    <t>-271605721</t>
  </si>
  <si>
    <t>"(2,22m+2,22m+1,92m+0,45m) x 2,0m" (2,22+2,22+1,92+0,45)*2</t>
  </si>
  <si>
    <t>5</t>
  </si>
  <si>
    <t>311351121</t>
  </si>
  <si>
    <t>Zřízení oboustranného bednění nosných nadzákladových zdí</t>
  </si>
  <si>
    <t>-1769581516</t>
  </si>
  <si>
    <t>"(2,25m x 0,20m) x 2 + (1,92m x 0,20m) x 2" 2,25*0,20*2+1,92*0,20*2</t>
  </si>
  <si>
    <t>6</t>
  </si>
  <si>
    <t>311351122</t>
  </si>
  <si>
    <t>Odstranění oboustranného bednění nosných nadzákladových zdí</t>
  </si>
  <si>
    <t>1610804606</t>
  </si>
  <si>
    <t>"viz pol. č. 2 = 1,668m2" 1,668</t>
  </si>
  <si>
    <t>7</t>
  </si>
  <si>
    <t>311362021</t>
  </si>
  <si>
    <t>Výztuž nosných zdí svařovanými sítěmi Kari</t>
  </si>
  <si>
    <t>t</t>
  </si>
  <si>
    <t>1621336274</t>
  </si>
  <si>
    <t>(1,90m x 2,20m) = 4,18m2 x 5,267kg/m2 x 0,001t</t>
  </si>
  <si>
    <t>4,18*5,267*0,001</t>
  </si>
  <si>
    <t>8</t>
  </si>
  <si>
    <t>317168022.WNR</t>
  </si>
  <si>
    <t>Překlad plochý Porotherm KP 14,5 dl 1250 mm</t>
  </si>
  <si>
    <t>kus</t>
  </si>
  <si>
    <t>-827535506</t>
  </si>
  <si>
    <t>"2 ks" 2</t>
  </si>
  <si>
    <t>9</t>
  </si>
  <si>
    <t>317941121</t>
  </si>
  <si>
    <t>Osazování ocelových válcovaných nosníků na zdivu I, IE, U, UE nebo L do č. 12 nebo výšky do 120 mm</t>
  </si>
  <si>
    <t>1790166639</t>
  </si>
  <si>
    <t>"cel. rám z I profilů 1,60mx1,90m=41,57kg=0,0416 t, L profil 80x60x6mm-2x0,6 mx6,37kg/mx0,001=0,0076t"</t>
  </si>
  <si>
    <t>"ocel. pás 40x4mmx0,85mx8-0,85x8x1,25kg/mx0,001t=0085t, L profil 65x50x5mm-4x1,2 mx4,35kg/mx0,001=0,021t"</t>
  </si>
  <si>
    <t>0,0416+0,0076+0,0085+0,021</t>
  </si>
  <si>
    <t>10</t>
  </si>
  <si>
    <t>M</t>
  </si>
  <si>
    <t>13010710</t>
  </si>
  <si>
    <t>ocel profilová jakost S235JR (11 375) průřez I (IPN) 80</t>
  </si>
  <si>
    <t>1932885486</t>
  </si>
  <si>
    <t>P</t>
  </si>
  <si>
    <t>Poznámka k položce:_x000D_
Hmotnost: 5,94 kg/m</t>
  </si>
  <si>
    <t>"celový rám z profilů I 1,60mx1,90 m x 5,94kg/m x 0,001t x 1,08 ztratné" (1,60+1,90)*2*5,94*0,001 *1,08</t>
  </si>
  <si>
    <t>11</t>
  </si>
  <si>
    <t>13010514</t>
  </si>
  <si>
    <t>úhelník ocelový nerovnostranný jakost S235JR (11 375) 80x60x6mm</t>
  </si>
  <si>
    <t>611540654</t>
  </si>
  <si>
    <t>Poznámka k položce:_x000D_
Hmotnost: 6,76 kg/m</t>
  </si>
  <si>
    <t>"L profil 80x60x6 - 2 x 0,6 m x 6,37kg/m x 1,08 ztratné x 0,001t" 2*0,6*6,37*1,08*0,001</t>
  </si>
  <si>
    <t>12</t>
  </si>
  <si>
    <t>13010200</t>
  </si>
  <si>
    <t>tyč ocelová plochá jakost S235JR (11 375) 40x4mm</t>
  </si>
  <si>
    <t>-976318344</t>
  </si>
  <si>
    <t>Poznámka k položce:_x000D_
Hmotnost: 1,26 kg/m</t>
  </si>
  <si>
    <t>"ocel. tyč plochá - 8 x 0,85 m x 1,25kg/m x 1,08 ztratné x 0,001t" 8*0,85*1,25*1,08*0,001</t>
  </si>
  <si>
    <t>13</t>
  </si>
  <si>
    <t>13332000</t>
  </si>
  <si>
    <t>úhelník ocelový nerovnostranný jakost S235JR (11 375) 65x50x5mm</t>
  </si>
  <si>
    <t>-269229815</t>
  </si>
  <si>
    <t>Poznámka k položce:_x000D_
Hmotnost: 4,35 kg/m</t>
  </si>
  <si>
    <t>"L profil 65x50x5 - 4 x 1,2 m x 4,35kg/m x 1,08 ztratné x 0,001t" 4*1,2*4,35*1,08*0,001</t>
  </si>
  <si>
    <t>14</t>
  </si>
  <si>
    <t>317998110</t>
  </si>
  <si>
    <t>Tepelná izolace mezi překlady v 24 cm z EPS tl do 30 mm</t>
  </si>
  <si>
    <t>m</t>
  </si>
  <si>
    <t>1091110779</t>
  </si>
  <si>
    <t>"2,2 m x 2 + 1,9m x 2" 2,2*2+1,9*2</t>
  </si>
  <si>
    <t>331941021</t>
  </si>
  <si>
    <t>Nosné nebo spojovací svary sloupů betonářské oceli přesahem D tyče do 10 mm</t>
  </si>
  <si>
    <t>1669551864</t>
  </si>
  <si>
    <t>Poznámka k položce:_x000D_
svařování rámu kce krytu šachty</t>
  </si>
  <si>
    <t>"cca 0,5m" 0,5</t>
  </si>
  <si>
    <t>16</t>
  </si>
  <si>
    <t>341941001</t>
  </si>
  <si>
    <t>Nosné nebo spojovací svary tl do 10 mm ocelových doplňkových konstrukcí při montáži dílců</t>
  </si>
  <si>
    <t>1786132882</t>
  </si>
  <si>
    <t>"0,5 m" 0,5</t>
  </si>
  <si>
    <t>17</t>
  </si>
  <si>
    <t>341941005</t>
  </si>
  <si>
    <t>Nosné nebo spojovací svary tl přes 16 do 18 mm ocelových doplňkových konstrukcí při montáži dílců</t>
  </si>
  <si>
    <t>-1757431445</t>
  </si>
  <si>
    <t>"0,6 m" 0,6</t>
  </si>
  <si>
    <t>Vodorovné konstrukce</t>
  </si>
  <si>
    <t>18</t>
  </si>
  <si>
    <t>417321515</t>
  </si>
  <si>
    <t>Ztužující pásy a věnce ze ŽB tř. C 25/30</t>
  </si>
  <si>
    <t>356141639</t>
  </si>
  <si>
    <t>"0,22m x 0,26m x (2 x 2,22m + 2 x 1,32m)" 0,22*0,26*(2*2,22+2*1,32)</t>
  </si>
  <si>
    <t>19</t>
  </si>
  <si>
    <t>417351115</t>
  </si>
  <si>
    <t>Zřízení bednění ztužujících věnců</t>
  </si>
  <si>
    <t>-758401831</t>
  </si>
  <si>
    <t xml:space="preserve">(1,92m x 0,22m) x 2 + (2,20m x 0,22m) x 2           </t>
  </si>
  <si>
    <t xml:space="preserve">(1,92 * 0,22) * 2 + (2,20 * 0,22) * 2 </t>
  </si>
  <si>
    <t xml:space="preserve">(1,32m x 0,22m) x 2 + (2,20m x 0,22m) x 2 </t>
  </si>
  <si>
    <t xml:space="preserve">(1,32 * 0,22) * 2 + (2,20 *  0,22) * 2 </t>
  </si>
  <si>
    <t>20</t>
  </si>
  <si>
    <t>417351116</t>
  </si>
  <si>
    <t>Odstranění bednění ztužujících věnců</t>
  </si>
  <si>
    <t>-1603597291</t>
  </si>
  <si>
    <t>"viz pol. č. 12 = 3,362m2" 3,362</t>
  </si>
  <si>
    <t>417361321</t>
  </si>
  <si>
    <t>Výztuž ztužujících pásů a věnců betonářskou ocelí 11 375</t>
  </si>
  <si>
    <t>2009329574</t>
  </si>
  <si>
    <t>"třmínky E 6 - 26 kusů, á 0,75 m x 0,222kg/m x 0,001t" 26*0,75*0,222*0,001</t>
  </si>
  <si>
    <t>Mezisoučet</t>
  </si>
  <si>
    <t>"ocel. tyče V 10 - 8 x 2,05 m + 8 x 1,75 m x 0,617kg/m x 0,001t" (8*2,05+8*1,75)*0,617*0,001</t>
  </si>
  <si>
    <t>Komunikace pozemní</t>
  </si>
  <si>
    <t>22</t>
  </si>
  <si>
    <t>596211110</t>
  </si>
  <si>
    <t>Kladení zámkové dlažby komunikací pro pěší tl 60 mm skupiny A pl do 50 m2</t>
  </si>
  <si>
    <t>-23790907</t>
  </si>
  <si>
    <t>"4,30m x 0,60 m + 2,35 m x 1,35m" 4,30*0,60+2,35*1,35</t>
  </si>
  <si>
    <t>23</t>
  </si>
  <si>
    <t>59245021</t>
  </si>
  <si>
    <t>dlažba tvar čtverec betonová 200x200x60mm přírodní</t>
  </si>
  <si>
    <t>-138067273</t>
  </si>
  <si>
    <t>5,753*1,03 'Přepočtené koeficientem množství</t>
  </si>
  <si>
    <t>Úpravy povrchu, podlahy, osazení</t>
  </si>
  <si>
    <t>24</t>
  </si>
  <si>
    <t>612322141</t>
  </si>
  <si>
    <t>Vápenocementová lehčená omítka štuková dvouvrstvá vnitřních stěn nanášená ručně</t>
  </si>
  <si>
    <t>1290795115</t>
  </si>
  <si>
    <t>"(1,32 m + 0,45 + 2 x 1,62m) x 2,0 m" (1,32+0,45+2*1,62)*2</t>
  </si>
  <si>
    <t>25</t>
  </si>
  <si>
    <t>622211001</t>
  </si>
  <si>
    <t>Montáž kontaktního zateplení vnějších stěn lepením a mechanickým kotvením polystyrénových desek do betonu a zdiva tl do 40 mm</t>
  </si>
  <si>
    <t>301763620</t>
  </si>
  <si>
    <t>"(2 x 1,92 m + 2 x 2,22 m) x 0,22m" (2*1,92+2*2,22)*0,22</t>
  </si>
  <si>
    <t>26</t>
  </si>
  <si>
    <t>28375932</t>
  </si>
  <si>
    <t>deska EPS 70 fasádní λ=0,039 tl 40mm</t>
  </si>
  <si>
    <t>396878811</t>
  </si>
  <si>
    <t>1,822*1,05 'Přepočtené koeficientem množství</t>
  </si>
  <si>
    <t>27</t>
  </si>
  <si>
    <t>622322141</t>
  </si>
  <si>
    <t>Vápenocementová lehčená omítka štuková dvouvrstvá vnějších stěn nanášená ručně</t>
  </si>
  <si>
    <t>931249492</t>
  </si>
  <si>
    <t xml:space="preserve">"(2 x 2,22 m + 1,92m + 0,75 m + 0,3 m + 2 x 0,2m) x 2,0 m" (2*2,22+1,92+0,75 + 0,3 +2*0,2)*2,0 </t>
  </si>
  <si>
    <t>28</t>
  </si>
  <si>
    <t>631311224</t>
  </si>
  <si>
    <t>Mazanina tl přes 80 do 120 mm z betonu prostého se zvýšenými nároky na prostředí tř. C 25/30</t>
  </si>
  <si>
    <t>-615322763</t>
  </si>
  <si>
    <t>"1,8 m x 2,04 m v tl. 0,1 m" 1,8*2,04*0,1</t>
  </si>
  <si>
    <t>29</t>
  </si>
  <si>
    <t>631319012</t>
  </si>
  <si>
    <t>Příplatek k mazanině tl přes 80 do 120 mm za přehlazení povrchu</t>
  </si>
  <si>
    <t>-1336370316</t>
  </si>
  <si>
    <t>30</t>
  </si>
  <si>
    <t>642942111</t>
  </si>
  <si>
    <t>Osazování zárubní nebo rámů dveřních kovových do 2,5 m2 na MC</t>
  </si>
  <si>
    <t>-1436313031</t>
  </si>
  <si>
    <t>"Celkem 1 kus 88/1970 (P)"          1</t>
  </si>
  <si>
    <t>31</t>
  </si>
  <si>
    <t>55331482</t>
  </si>
  <si>
    <t>zárubeň jednokřídlá ocelová pro zdění tl stěny 75-100mm rozměru 800/1970, 2100mm</t>
  </si>
  <si>
    <t>-813464813</t>
  </si>
  <si>
    <t>Poznámka k položce:_x000D_
YH, YH s drážkou, YZP</t>
  </si>
  <si>
    <t>Ostatní konstrukce a práce-bourání</t>
  </si>
  <si>
    <t>32</t>
  </si>
  <si>
    <t>916231112</t>
  </si>
  <si>
    <t>Osazení chodníkového obrubníku betonového ležatého bez boční opěry do lože z betonu prostého</t>
  </si>
  <si>
    <t>-876849120</t>
  </si>
  <si>
    <t>"0,60 m + 4,30 m + 2,40 m + 1,35 m" 0,60+4,30+2,40+1,35</t>
  </si>
  <si>
    <t>33</t>
  </si>
  <si>
    <t>59217002</t>
  </si>
  <si>
    <t>obrubník betonový zahradní šedý 1000x50x200mm</t>
  </si>
  <si>
    <t>-269182335</t>
  </si>
  <si>
    <t>8,65*1,02 'Přepočtené koeficientem množství</t>
  </si>
  <si>
    <t>34</t>
  </si>
  <si>
    <t>56281004</t>
  </si>
  <si>
    <t>hmoždinky univerzální 12x60</t>
  </si>
  <si>
    <t>100 kus</t>
  </si>
  <si>
    <t>-1424047216</t>
  </si>
  <si>
    <t>"6ks x 0,01 100ks" 6*0,01</t>
  </si>
  <si>
    <t>35</t>
  </si>
  <si>
    <t>953945134</t>
  </si>
  <si>
    <t>Kotvy mechanické M 12 dl 215 mm pro střední zatížení do betonu, ŽB nebo kamene s vyvrtáním otvoru</t>
  </si>
  <si>
    <t>812806775</t>
  </si>
  <si>
    <t>"20 ks kotev M12, délky 200" 20</t>
  </si>
  <si>
    <t>36</t>
  </si>
  <si>
    <t>962042321</t>
  </si>
  <si>
    <t>Bourání zdiva nadzákladového z betonu prostého přes 1 m3</t>
  </si>
  <si>
    <t>816952913</t>
  </si>
  <si>
    <t xml:space="preserve">"1,80 m x 2,04 m v tl. 0,1 m" </t>
  </si>
  <si>
    <t>1,80*2,04*0,1</t>
  </si>
  <si>
    <t>37</t>
  </si>
  <si>
    <t>967052021</t>
  </si>
  <si>
    <t>Zdrsnění ploch betonové konstrukce chladících věží kladivy</t>
  </si>
  <si>
    <t>1406908577</t>
  </si>
  <si>
    <t>pro sanaci povrchu beton. základu</t>
  </si>
  <si>
    <t>(3,20m x 2,00m) + 4,60m2 + 3,40m2</t>
  </si>
  <si>
    <t>(3,20 * 2,00) + 4,60 + 3,40</t>
  </si>
  <si>
    <t>38</t>
  </si>
  <si>
    <t>981011112</t>
  </si>
  <si>
    <t>Demolice budov dřevěných ostatních oboustranně obitých případně omítnutých postupným rozebíráním</t>
  </si>
  <si>
    <t>1309276347</t>
  </si>
  <si>
    <t xml:space="preserve">"2,20m x 2,20m x 2,40m" </t>
  </si>
  <si>
    <t xml:space="preserve"> 2,20*2,20*2,40</t>
  </si>
  <si>
    <t>99</t>
  </si>
  <si>
    <t>Přesun hmot</t>
  </si>
  <si>
    <t>39</t>
  </si>
  <si>
    <t>998011001</t>
  </si>
  <si>
    <t>Přesun hmot pro budovy zděné v do 6 m</t>
  </si>
  <si>
    <t>605084085</t>
  </si>
  <si>
    <t>997</t>
  </si>
  <si>
    <t>Přesun sutě</t>
  </si>
  <si>
    <t>40</t>
  </si>
  <si>
    <t>997013501</t>
  </si>
  <si>
    <t>Odvoz suti a vybouraných hmot na skládku nebo meziskládku do 1 km se složením</t>
  </si>
  <si>
    <t>-1642170272</t>
  </si>
  <si>
    <t>"bet. suť 0,367 x 1,5 koef. množství x 2,2 t/m3"  0,367*1,5*2,2</t>
  </si>
  <si>
    <t>41</t>
  </si>
  <si>
    <t>997013509</t>
  </si>
  <si>
    <t>Příplatek k odvozu suti a vybouraných hmot na skládku ZKD 1 km přes 1 km</t>
  </si>
  <si>
    <t>1455010248</t>
  </si>
  <si>
    <t>"1,211 x 9 km navíc" 1,211*9</t>
  </si>
  <si>
    <t>42</t>
  </si>
  <si>
    <t>997131531</t>
  </si>
  <si>
    <t>Odvoz na skládku demontovaných konstrukcí plastových do 1 km</t>
  </si>
  <si>
    <t>1346724581</t>
  </si>
  <si>
    <t>"hmotnost budky - 800 kg = 0,8t" 0,8</t>
  </si>
  <si>
    <t>43</t>
  </si>
  <si>
    <t>997131539</t>
  </si>
  <si>
    <t>Příplatek ZKD 1 km u odvozu na skládku demontovaných konstrukcí plastových</t>
  </si>
  <si>
    <t>-1465659653</t>
  </si>
  <si>
    <t>"0,8 t x 9 km" 0,8*9</t>
  </si>
  <si>
    <t>PSV</t>
  </si>
  <si>
    <t>Práce a dodávky PSV</t>
  </si>
  <si>
    <t>711</t>
  </si>
  <si>
    <t>Izolace proti vodě, vlhkosti a plynům</t>
  </si>
  <si>
    <t>44</t>
  </si>
  <si>
    <t>711111011</t>
  </si>
  <si>
    <t>Provedení izolace proti zemní vlhkosti vodorovné za studena suspenzí asfaltovou</t>
  </si>
  <si>
    <t>-546120579</t>
  </si>
  <si>
    <t>"(2,04 m x 1,80 m) - (1,20 m x 1,20 m)" (2,04 * 1,80) - (1,20 * 1,20)</t>
  </si>
  <si>
    <t>45</t>
  </si>
  <si>
    <t>Ceník LADAX</t>
  </si>
  <si>
    <t>Hydroizolační nátěry na beton LADAX MONO</t>
  </si>
  <si>
    <t>kg</t>
  </si>
  <si>
    <t>1748285936</t>
  </si>
  <si>
    <t>"(spotřeba 1kg/m2)" hydroizol</t>
  </si>
  <si>
    <t>46</t>
  </si>
  <si>
    <t>711132101</t>
  </si>
  <si>
    <t>izolace střechy na sucho</t>
  </si>
  <si>
    <t>424455701</t>
  </si>
  <si>
    <t>Poznámka k položce:_x000D_
izolace střechy na sucho</t>
  </si>
  <si>
    <t>"1,6 m x 3,42 m x 2"    1,6*3,42*2</t>
  </si>
  <si>
    <t>47</t>
  </si>
  <si>
    <t>KVK.8104KP10</t>
  </si>
  <si>
    <t>BITAGIT 35 MINERAL</t>
  </si>
  <si>
    <t>1188206920</t>
  </si>
  <si>
    <t>10,944*1,221 'Přepočtené koeficientem množství</t>
  </si>
  <si>
    <t>48</t>
  </si>
  <si>
    <t>998711101</t>
  </si>
  <si>
    <t>Přesun hmot tonážní pro izolace proti vodě, vlhkosti a plynům v objektech v do 6 m</t>
  </si>
  <si>
    <t>-709354748</t>
  </si>
  <si>
    <t>713</t>
  </si>
  <si>
    <t>Izolace tepelné</t>
  </si>
  <si>
    <t>49</t>
  </si>
  <si>
    <t>713111111</t>
  </si>
  <si>
    <t>Montáž izolace tepelné vrchem stropů volně kladenými rohožemi, pásy, dílci, deskami</t>
  </si>
  <si>
    <t>222298994</t>
  </si>
  <si>
    <t xml:space="preserve">"1,32 m x 1,62 m" </t>
  </si>
  <si>
    <t>1,32*1,62</t>
  </si>
  <si>
    <t>50</t>
  </si>
  <si>
    <t>RKW.190530</t>
  </si>
  <si>
    <t>deska MONROCK MAX E 2000x1200x100 mm</t>
  </si>
  <si>
    <t>642355080</t>
  </si>
  <si>
    <t>Poznámka k položce:_x000D_
λD= 0,038 (W·m-1·K-1)</t>
  </si>
  <si>
    <t>"strop x 1,02 ztratné" strop*1,02</t>
  </si>
  <si>
    <t>51</t>
  </si>
  <si>
    <t>998713101</t>
  </si>
  <si>
    <t>Přesun hmot tonážní pro izolace tepelné v objektech v do 6 m</t>
  </si>
  <si>
    <t>-947150821</t>
  </si>
  <si>
    <t>715</t>
  </si>
  <si>
    <t>Izolace proti chemickým vlivům</t>
  </si>
  <si>
    <t>52</t>
  </si>
  <si>
    <t>Kat.Premix</t>
  </si>
  <si>
    <t>PREMIX SAN -  B M</t>
  </si>
  <si>
    <t>25,00kg</t>
  </si>
  <si>
    <t>-655577604</t>
  </si>
  <si>
    <t xml:space="preserve">Poznámka k položce:_x000D_
adhezní mústek </t>
  </si>
  <si>
    <t xml:space="preserve">"san x 1kg/m2 = 3,072kg" </t>
  </si>
  <si>
    <t xml:space="preserve">"1 pytel 25 kg - 3,1 kg : 25,00 kg" </t>
  </si>
  <si>
    <t xml:space="preserve"> 3,1/25</t>
  </si>
  <si>
    <t>53</t>
  </si>
  <si>
    <t>Kat.Premix.</t>
  </si>
  <si>
    <t>PREMIX SAN -  B R1</t>
  </si>
  <si>
    <t>35,00kg</t>
  </si>
  <si>
    <t>-1212744530</t>
  </si>
  <si>
    <t>Poznámka k položce:_x000D_
jemnozrnná malta</t>
  </si>
  <si>
    <t xml:space="preserve">"san x 2,00kg/m2 = 6,144 kg" </t>
  </si>
  <si>
    <t>"1 pytel = 35 kg - 6,1:35"</t>
  </si>
  <si>
    <t>6,1/35</t>
  </si>
  <si>
    <t>54</t>
  </si>
  <si>
    <t>Kat.Premix..</t>
  </si>
  <si>
    <t>PREMIX SAN -  B R2</t>
  </si>
  <si>
    <t>869698798</t>
  </si>
  <si>
    <t>Poznámka k položce:_x000D_
hrubozrnná malta</t>
  </si>
  <si>
    <t>"san x 20 kg/m2 = 61,44 kg"</t>
  </si>
  <si>
    <t>"1 pytel = 35 kg</t>
  </si>
  <si>
    <t>61,44/35,00</t>
  </si>
  <si>
    <t>55</t>
  </si>
  <si>
    <t>715121002</t>
  </si>
  <si>
    <t>Provedení izolace proti chemickým vlivům konstrukce svislé tmel dvouvrstvý za studena</t>
  </si>
  <si>
    <t>2047313988</t>
  </si>
  <si>
    <t>san</t>
  </si>
  <si>
    <t>"(2 x 2,04 m + 2 x 1,8 m) x (0,3 m +0,1 m - přesah)" (2*2,04+2*1,8)*0,4</t>
  </si>
  <si>
    <t>56</t>
  </si>
  <si>
    <t>998715101</t>
  </si>
  <si>
    <t>Přesun hmot tonážní pro izolace proti chemickým vlivům v objektech v do 6 m</t>
  </si>
  <si>
    <t>479669266</t>
  </si>
  <si>
    <t>762</t>
  </si>
  <si>
    <t>Konstrukce tesařské</t>
  </si>
  <si>
    <t>57</t>
  </si>
  <si>
    <t>762083122</t>
  </si>
  <si>
    <t>Impregnace řeziva proti dřevokaznému hmyzu, houbám a plísním máčením třída ohrožení 3 a 4</t>
  </si>
  <si>
    <t>-1112248491</t>
  </si>
  <si>
    <t>"pozednice: 3,42 m x 0,12 m x 0,12 m x 2 ks = 0,098 m3" 0,098</t>
  </si>
  <si>
    <t>"krokve: 1,65 m x 0,12 x 0,08 x 10 ks = 0,158 m3" 0,158</t>
  </si>
  <si>
    <t>"stropní trámy: 1,62 m x 0,12 m x 0,1 m x 3 ks = 0,058" 0,0058</t>
  </si>
  <si>
    <t>"kleštiny: 2,26 m x 0,1 m x 0,05 m x 5 ks = 0,057" 0,057</t>
  </si>
  <si>
    <t>58</t>
  </si>
  <si>
    <t>762085112</t>
  </si>
  <si>
    <t>Montáž svorníků nebo šroubů dl přes 150 do 300 mm</t>
  </si>
  <si>
    <t>-1342370360</t>
  </si>
  <si>
    <t>" 8 ks" 8</t>
  </si>
  <si>
    <t>59</t>
  </si>
  <si>
    <t>30925278</t>
  </si>
  <si>
    <t>šroub metrický celozávit DIN 933 8.8 BZ M12x150mm</t>
  </si>
  <si>
    <t>2004253227</t>
  </si>
  <si>
    <t>"8 ks" 8</t>
  </si>
  <si>
    <t>8*0,01 'Přepočtené koeficientem množství</t>
  </si>
  <si>
    <t>60</t>
  </si>
  <si>
    <t>31111006</t>
  </si>
  <si>
    <t>matice přesná šestihranná Pz DIN 934-8 M12</t>
  </si>
  <si>
    <t>-1450965173</t>
  </si>
  <si>
    <t>61</t>
  </si>
  <si>
    <t>31120006</t>
  </si>
  <si>
    <t>podložka DIN 125-A ZB D 12mm</t>
  </si>
  <si>
    <t>506806466</t>
  </si>
  <si>
    <t>62</t>
  </si>
  <si>
    <t>60512125</t>
  </si>
  <si>
    <t>hranol stavební řezivo průřezu do 120cm2 do dl 6m</t>
  </si>
  <si>
    <t>-1372684355</t>
  </si>
  <si>
    <t>"stropní trámy: 2,75 m x 0,12 m x 0,1 m x 3 ks = 0,099" 0,099</t>
  </si>
  <si>
    <t>63</t>
  </si>
  <si>
    <t>60512130</t>
  </si>
  <si>
    <t>hranol stavební řezivo průřezu do 224cm2 do dl 6m</t>
  </si>
  <si>
    <t>1571587923</t>
  </si>
  <si>
    <t>64</t>
  </si>
  <si>
    <t>762332131</t>
  </si>
  <si>
    <t>Montáž vázaných kcí krovů pravidelných z hraněného řeziva průřezové pl do 120 cm2</t>
  </si>
  <si>
    <t>-1728655381</t>
  </si>
  <si>
    <t>"stropní trámy 120/100: 1,62mx3ks = 4,06m"     4,06</t>
  </si>
  <si>
    <t>"kleštiny 50/100: 2,26mx5ks = 11,30m"               11,30</t>
  </si>
  <si>
    <t>"krokve 120/80: 1,65mx10ks = 16,50m"              16,50</t>
  </si>
  <si>
    <t>65</t>
  </si>
  <si>
    <t>762332132</t>
  </si>
  <si>
    <t>Montáž vázaných kcí krovů pravidelných z hraněného řeziva průřezové pl přes 120 do 224 cm2</t>
  </si>
  <si>
    <t>-1622365605</t>
  </si>
  <si>
    <t>"pozednice 120/120: 3,42mx2ks = 6,84m"   6,84</t>
  </si>
  <si>
    <t>66</t>
  </si>
  <si>
    <t>762341014</t>
  </si>
  <si>
    <t>Bednění střech rovných sklon do 60° z desek OSB tl 18 mm na sraz šroubovaných na krokve</t>
  </si>
  <si>
    <t>1171078105</t>
  </si>
  <si>
    <t>"3,40 mx 1,65 m x 2" 3,40*1,65*2</t>
  </si>
  <si>
    <t>67</t>
  </si>
  <si>
    <t>60726244</t>
  </si>
  <si>
    <t>deska dřevoštěpková OSB 3 ostrá hrana nebroušená tl 18mm</t>
  </si>
  <si>
    <t>-322031895</t>
  </si>
  <si>
    <t>68</t>
  </si>
  <si>
    <t>762421014</t>
  </si>
  <si>
    <t>Obložení stropu z desek OSB tl 18 mm na sraz šroubovaných</t>
  </si>
  <si>
    <t>391021219</t>
  </si>
  <si>
    <t>viz výkres B.5</t>
  </si>
  <si>
    <t>"podbití stropu = palubky tl. 18 mm = 2,20m2"       2,20</t>
  </si>
  <si>
    <t>"obklad štítu a střechy = palubky tl. 18 mm = 8,00m2"  8,00</t>
  </si>
  <si>
    <t>69</t>
  </si>
  <si>
    <t>762922200</t>
  </si>
  <si>
    <t>Montáž polic š přes 0,4 do 0,7 m z hoblovaných fošen</t>
  </si>
  <si>
    <t>338943318</t>
  </si>
  <si>
    <t>"pracovní stůl: 1,32m x0,60m = 0,80m2"             0,80</t>
  </si>
  <si>
    <t>"kryt šachty: 1,18 x 1,18 = 1,40m2"                 1,40</t>
  </si>
  <si>
    <t>70</t>
  </si>
  <si>
    <t>60516106</t>
  </si>
  <si>
    <t>řezivo borové sušené tl 50mm</t>
  </si>
  <si>
    <t>2128333090</t>
  </si>
  <si>
    <t>"fošny x 0,05 x 1,2 ztratné" fošny*0,05*1,2</t>
  </si>
  <si>
    <t>71</t>
  </si>
  <si>
    <t>998762102</t>
  </si>
  <si>
    <t>Přesun hmot tonážní pro kce tesařské v objektech v přes 6 do 12 m</t>
  </si>
  <si>
    <t>160927867</t>
  </si>
  <si>
    <t>764</t>
  </si>
  <si>
    <t>Konstrukce klempířské</t>
  </si>
  <si>
    <t>72</t>
  </si>
  <si>
    <t>764222433</t>
  </si>
  <si>
    <t>Oplechování rovné okapové hrany z Al plechu rš 250 mm</t>
  </si>
  <si>
    <t>-330274804</t>
  </si>
  <si>
    <t>" 2 x 3,42 m" 2*3,42</t>
  </si>
  <si>
    <t>73</t>
  </si>
  <si>
    <t>764228404</t>
  </si>
  <si>
    <t>Oplechování římsy rovné mechanicky kotvené z Al plechu rš 330 mm</t>
  </si>
  <si>
    <t>1842341708</t>
  </si>
  <si>
    <t>"1,60m x 4 = 6,40m"  6,40</t>
  </si>
  <si>
    <t>74</t>
  </si>
  <si>
    <t>998764101</t>
  </si>
  <si>
    <t>Přesun hmot tonážní pro konstrukce klempířské v objektech v do 6 m</t>
  </si>
  <si>
    <t>-50016456</t>
  </si>
  <si>
    <t>765</t>
  </si>
  <si>
    <t>Krytiny tvrdé</t>
  </si>
  <si>
    <t>75</t>
  </si>
  <si>
    <t>765151002</t>
  </si>
  <si>
    <t>Montáž krytiny bitumenové ze šindelů na bednění sklonu přes 20° do 30°</t>
  </si>
  <si>
    <t>-378887696</t>
  </si>
  <si>
    <t>"2 x 3,42 m x 1,6 m" 2*3,42*1,6</t>
  </si>
  <si>
    <t>76</t>
  </si>
  <si>
    <t>62866511</t>
  </si>
  <si>
    <t>šindel asfaltový zesílený na skelné vložce tvar bobrovka barevný</t>
  </si>
  <si>
    <t>-1079559542</t>
  </si>
  <si>
    <t>"šindel x 1,1 ztratné" šindel*1,1</t>
  </si>
  <si>
    <t>12,038*1,03 'Přepočtené koeficientem množství</t>
  </si>
  <si>
    <t>77</t>
  </si>
  <si>
    <t>765191013</t>
  </si>
  <si>
    <t>Montáž pojistné hydroizolační nebo parotěsné fólie kladené přes 20° volně na bednění nebo tepelnou izolaci</t>
  </si>
  <si>
    <t>1711242679</t>
  </si>
  <si>
    <t>"1,65 x 1,35" 1,65*1,35</t>
  </si>
  <si>
    <t>78</t>
  </si>
  <si>
    <t>JTA.JFN110SP</t>
  </si>
  <si>
    <t>folie nehořlavá parotěsná JUTAFOL N Speciál 110g/m2</t>
  </si>
  <si>
    <t>772888538</t>
  </si>
  <si>
    <t xml:space="preserve"> fólie </t>
  </si>
  <si>
    <t>2,228*1,1 'Přepočtené koeficientem množství</t>
  </si>
  <si>
    <t>79</t>
  </si>
  <si>
    <t>998765101</t>
  </si>
  <si>
    <t>Přesun hmot tonážní pro krytiny skládané v objektech v do 6 m</t>
  </si>
  <si>
    <t>1043455443</t>
  </si>
  <si>
    <t>766</t>
  </si>
  <si>
    <t>Konstrukce truhlářské</t>
  </si>
  <si>
    <t>80</t>
  </si>
  <si>
    <t>766231121R</t>
  </si>
  <si>
    <t>Montáž zatepleného stropního víka</t>
  </si>
  <si>
    <t>-471066629</t>
  </si>
  <si>
    <t>Poznámka k položce:_x000D_
montáž stropního víka</t>
  </si>
  <si>
    <t>"1 ks" 1</t>
  </si>
  <si>
    <t>81</t>
  </si>
  <si>
    <t>61233175R</t>
  </si>
  <si>
    <t>zateplené stropní protipožární víko 600x600 mm</t>
  </si>
  <si>
    <t>209038496</t>
  </si>
  <si>
    <t>Poznámka k položce:_x000D_
stropní víko 600x600</t>
  </si>
  <si>
    <t>82</t>
  </si>
  <si>
    <t>766412214</t>
  </si>
  <si>
    <t>Montáž obložení stěn pl přes 1 m2 palubkami z měkkého dřeva přes 100 mm</t>
  </si>
  <si>
    <t>-967097081</t>
  </si>
  <si>
    <t>"1,25 m2 x 2" 1,25*2</t>
  </si>
  <si>
    <t>83</t>
  </si>
  <si>
    <t>61191155</t>
  </si>
  <si>
    <t>palubky obkladové smrk profil klasický 19x116mm jakost A/B</t>
  </si>
  <si>
    <t>-1117308062</t>
  </si>
  <si>
    <t>84</t>
  </si>
  <si>
    <t>766421214</t>
  </si>
  <si>
    <t>Montáž obložení podhledů jednoduchých palubkami z měkkého dřeva š přes 100 mm</t>
  </si>
  <si>
    <t>1713322649</t>
  </si>
  <si>
    <t>"7,05 m2" 7,05</t>
  </si>
  <si>
    <t>85</t>
  </si>
  <si>
    <t>1198103347</t>
  </si>
  <si>
    <t>767</t>
  </si>
  <si>
    <t>Konstrukce zámečnické</t>
  </si>
  <si>
    <t>86</t>
  </si>
  <si>
    <t>767640111</t>
  </si>
  <si>
    <t>Montáž dveří ocelových vchodových jednokřídlových bez nadsvětlíku</t>
  </si>
  <si>
    <t>506669103</t>
  </si>
  <si>
    <t>"1ks" 1</t>
  </si>
  <si>
    <t>87</t>
  </si>
  <si>
    <t>55341155</t>
  </si>
  <si>
    <t>dveře jednokřídlé ocelové vchodové 800x1970mm</t>
  </si>
  <si>
    <t>159088878</t>
  </si>
  <si>
    <t>Poznámka k položce:_x000D_
rám/zárubeň, kování a zámek v ceně</t>
  </si>
  <si>
    <t>88</t>
  </si>
  <si>
    <t>767810122</t>
  </si>
  <si>
    <t>Montáž mřížek větracích kruhových D přes 100 do 200 mm</t>
  </si>
  <si>
    <t>-1657721684</t>
  </si>
  <si>
    <t>89</t>
  </si>
  <si>
    <t>56245642</t>
  </si>
  <si>
    <t>mřížka větrací kruhová plast se síťovinou 140mm</t>
  </si>
  <si>
    <t>765989733</t>
  </si>
  <si>
    <t>90</t>
  </si>
  <si>
    <t>998767101</t>
  </si>
  <si>
    <t>Přesun hmot tonážní pro zámečnické konstrukce v objektech v do 6 m</t>
  </si>
  <si>
    <t>1074065726</t>
  </si>
  <si>
    <t>783</t>
  </si>
  <si>
    <t>Dokončovací práce - nátěry</t>
  </si>
  <si>
    <t>91</t>
  </si>
  <si>
    <t>783118101</t>
  </si>
  <si>
    <t>Lazurovací jednonásobný syntetický nátěr truhlářských konstrukcí</t>
  </si>
  <si>
    <t>369088893</t>
  </si>
  <si>
    <t>"8,0 m2 + 0,40 x 3,40 m + 1,32*1,72 +1,19 x 1,19 x 2 + 1,32 x 0,6 x 2"  8,0+0,4*3,40+1,32*1,72+1,19*1,19*2+1,32*0,6*2</t>
  </si>
  <si>
    <t>92</t>
  </si>
  <si>
    <t>783817101</t>
  </si>
  <si>
    <t>Krycí jednonásobný syntetický nátěr hladkých betonových povrchů</t>
  </si>
  <si>
    <t>1944872433</t>
  </si>
  <si>
    <t>"2 x 1,8 m + 2 x 2,04m" 2*1,8+2*2,04</t>
  </si>
  <si>
    <t>93</t>
  </si>
  <si>
    <t>783827125</t>
  </si>
  <si>
    <t>Krycí jednonásobný silikonový nátěr omítek stupně členitosti 1 a 2</t>
  </si>
  <si>
    <t>-1531706053</t>
  </si>
  <si>
    <t>násyp</t>
  </si>
  <si>
    <t>hutněný násyp</t>
  </si>
  <si>
    <t>6,625</t>
  </si>
  <si>
    <t>ornice</t>
  </si>
  <si>
    <t>131,975</t>
  </si>
  <si>
    <t>SO 02 - Zpevnění terénu pro příjezd</t>
  </si>
  <si>
    <t>24208</t>
  </si>
  <si>
    <t xml:space="preserve">    998 - Přesun hmot</t>
  </si>
  <si>
    <t>112251221</t>
  </si>
  <si>
    <t>Odstranění pařezů rovině nebo na svahu do 1:5 odfrézováním hl přes 0,2 do 0,5 m</t>
  </si>
  <si>
    <t>1036577337</t>
  </si>
  <si>
    <t>"3,14 x 0,15 m x 0,15 m x 56 (pařezů) + 3,14 x 0,25 x 0,25 x 12 (pařezů)" 3,14*0,15*0,15*56+3,14*0,25*0,25*12</t>
  </si>
  <si>
    <t>121151123</t>
  </si>
  <si>
    <t>Sejmutí ornice plochy přes 500 m2 tl vrstvy do 200 mm strojně</t>
  </si>
  <si>
    <t>-822542219</t>
  </si>
  <si>
    <t>"308 m x 3,0 m" 308,0*3,0</t>
  </si>
  <si>
    <t>-1365350480</t>
  </si>
  <si>
    <t>"308,0 m x 3,0 m x 0,15-násyp" 308,0*3,0*0,15-násyp</t>
  </si>
  <si>
    <t>167151111</t>
  </si>
  <si>
    <t>Nakládání výkopku z hornin třídy těžitelnosti I skupiny 1 až 3 přes 100 m3</t>
  </si>
  <si>
    <t>-648116395</t>
  </si>
  <si>
    <t>171151103</t>
  </si>
  <si>
    <t>Uložení sypaniny z hornin soudržných do násypů zhutněných strojně</t>
  </si>
  <si>
    <t>-1695295557</t>
  </si>
  <si>
    <t>"3,0 m x 0,5 m x 4,0 m + 2,5 m x 0,5 m : 2" 3,0*0,5*4,0+2,5*0,5/2</t>
  </si>
  <si>
    <t>181152302</t>
  </si>
  <si>
    <t>Úprava pláně pro silnice a dálnice v zářezech se zhutněním</t>
  </si>
  <si>
    <t>684175331</t>
  </si>
  <si>
    <t>"308,0 x 3,0" 308,0*3,0</t>
  </si>
  <si>
    <t>213141111</t>
  </si>
  <si>
    <t>Zřízení vrstvy z geotextilie v rovině nebo ve sklonu do 1:5 š do 3 m</t>
  </si>
  <si>
    <t>325421601</t>
  </si>
  <si>
    <t>"308,0 m x 3,0 m" 308,0*3,0</t>
  </si>
  <si>
    <t>69311270</t>
  </si>
  <si>
    <t>geotextilie netkaná separační, ochranná, filtrační, drenážní PES 400g/m2</t>
  </si>
  <si>
    <t>-1804357876</t>
  </si>
  <si>
    <t>924*1,1845 'Přepočtené koeficientem množství</t>
  </si>
  <si>
    <t>291111111</t>
  </si>
  <si>
    <t>Podklad pro zpevněné plochy z kameniva drceného 0 až 63 mm</t>
  </si>
  <si>
    <t>-777370231</t>
  </si>
  <si>
    <t>"308,0 m x 3,0 m x 0,15 m" 308,0*3,0*0,15</t>
  </si>
  <si>
    <t>463211152</t>
  </si>
  <si>
    <t>Rovnanina objemu přes 3 m3 z lomového kamene tříděného hm přes 80 do 200 kg s urovnáním líce</t>
  </si>
  <si>
    <t>-1847056487</t>
  </si>
  <si>
    <t>"5,0 m x 4,0 m x 0,4 m" 5,0*4,0*0,4</t>
  </si>
  <si>
    <t>998</t>
  </si>
  <si>
    <t>998312093</t>
  </si>
  <si>
    <t>Příplatek k přesunu hmot pro sanace území, hrazení a úpravy bystřin za zvětšený přesun do 500 m</t>
  </si>
  <si>
    <t>137684083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</si>
  <si>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</si>
  <si>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</si>
  <si>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</si>
  <si>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</si>
  <si>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</si>
  <si>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</si>
  <si>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</si>
  <si>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</si>
  <si>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</si>
  <si>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</si>
  <si>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</si>
  <si>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</si>
  <si>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</si>
  <si>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-1351465203</t>
  </si>
  <si>
    <t>Poznámka k položce:_x000D_
směrové a výškové vytyčení stavby včetně trasy optického kabelu</t>
  </si>
  <si>
    <t>013254000</t>
  </si>
  <si>
    <t>Dokumentace skutečného provedení stavby</t>
  </si>
  <si>
    <t>308557542</t>
  </si>
  <si>
    <t>VRN3</t>
  </si>
  <si>
    <t>Zařízení staveniště</t>
  </si>
  <si>
    <t>030001000</t>
  </si>
  <si>
    <t>2085813983</t>
  </si>
  <si>
    <t>Poznámka k položce:_x000D_
zahrnuje: ochranu  stávajících stromů v obvodu staveniště, zřízení skládky materiálu a úpravu terénu obvodu staveniště do původního stavu</t>
  </si>
  <si>
    <t>034303000</t>
  </si>
  <si>
    <t>Dopravní značení na staveništi</t>
  </si>
  <si>
    <t>-230563181</t>
  </si>
  <si>
    <t>Poznámka k položce:_x000D_
zajištění dopravního značení při vjezdu a výjezdu na hlavní silnici</t>
  </si>
  <si>
    <t>VRN5</t>
  </si>
  <si>
    <t>Finanční náklady</t>
  </si>
  <si>
    <t>051103000</t>
  </si>
  <si>
    <t>Pojištění proti vlivu vyšší moci</t>
  </si>
  <si>
    <t>1148564344</t>
  </si>
  <si>
    <t>Poznámka k položce:_x000D_
pojištění rozestavěné stavby proti vlivu vyšší moci (přívalové srážky, vichřice)</t>
  </si>
  <si>
    <t>VRN9</t>
  </si>
  <si>
    <t>Ostatní náklady</t>
  </si>
  <si>
    <t>091704000</t>
  </si>
  <si>
    <t>Náklady na údržbu</t>
  </si>
  <si>
    <t>-151606836</t>
  </si>
  <si>
    <t>Poznámka k položce:_x000D_
náklady na čištění komunikací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</si>
</sst>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9"/>
  <sheetViews>
    <sheetView showGridLines="0" tabSelected="1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3"/>
      <c r="AQ5" s="23"/>
      <c r="AR5" s="21"/>
      <c r="BE5" s="302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3"/>
      <c r="AQ6" s="23"/>
      <c r="AR6" s="21"/>
      <c r="BE6" s="30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21</v>
      </c>
      <c r="AO7" s="23"/>
      <c r="AP7" s="23"/>
      <c r="AQ7" s="23"/>
      <c r="AR7" s="21"/>
      <c r="BE7" s="303"/>
      <c r="BS7" s="18" t="s">
        <v>6</v>
      </c>
    </row>
    <row r="8" spans="1:74" s="1" customFormat="1" ht="12" customHeight="1">
      <c r="B8" s="22"/>
      <c r="C8" s="23"/>
      <c r="D8" s="30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24</v>
      </c>
      <c r="AL8" s="23"/>
      <c r="AM8" s="23"/>
      <c r="AN8" s="31" t="s">
        <v>25</v>
      </c>
      <c r="AO8" s="23"/>
      <c r="AP8" s="23"/>
      <c r="AQ8" s="23"/>
      <c r="AR8" s="21"/>
      <c r="BE8" s="303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3"/>
      <c r="BS9" s="18" t="s">
        <v>6</v>
      </c>
    </row>
    <row r="10" spans="1:74" s="1" customFormat="1" ht="12" customHeight="1">
      <c r="B10" s="22"/>
      <c r="C10" s="23"/>
      <c r="D10" s="30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27</v>
      </c>
      <c r="AL10" s="23"/>
      <c r="AM10" s="23"/>
      <c r="AN10" s="28" t="s">
        <v>1</v>
      </c>
      <c r="AO10" s="23"/>
      <c r="AP10" s="23"/>
      <c r="AQ10" s="23"/>
      <c r="AR10" s="21"/>
      <c r="BE10" s="303"/>
      <c r="BS10" s="18" t="s">
        <v>6</v>
      </c>
    </row>
    <row r="11" spans="1:74" s="1" customFormat="1" ht="18.45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29</v>
      </c>
      <c r="AL11" s="23"/>
      <c r="AM11" s="23"/>
      <c r="AN11" s="28" t="s">
        <v>1</v>
      </c>
      <c r="AO11" s="23"/>
      <c r="AP11" s="23"/>
      <c r="AQ11" s="23"/>
      <c r="AR11" s="21"/>
      <c r="BE11" s="303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3"/>
      <c r="BS12" s="18" t="s">
        <v>6</v>
      </c>
    </row>
    <row r="13" spans="1:74" s="1" customFormat="1" ht="12" customHeight="1">
      <c r="B13" s="22"/>
      <c r="C13" s="23"/>
      <c r="D13" s="30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27</v>
      </c>
      <c r="AL13" s="23"/>
      <c r="AM13" s="23"/>
      <c r="AN13" s="32" t="s">
        <v>31</v>
      </c>
      <c r="AO13" s="23"/>
      <c r="AP13" s="23"/>
      <c r="AQ13" s="23"/>
      <c r="AR13" s="21"/>
      <c r="BE13" s="303"/>
      <c r="BS13" s="18" t="s">
        <v>6</v>
      </c>
    </row>
    <row r="14" spans="1:74" ht="13.2">
      <c r="B14" s="22"/>
      <c r="C14" s="23"/>
      <c r="D14" s="23"/>
      <c r="E14" s="308" t="s">
        <v>31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0" t="s">
        <v>29</v>
      </c>
      <c r="AL14" s="23"/>
      <c r="AM14" s="23"/>
      <c r="AN14" s="32" t="s">
        <v>31</v>
      </c>
      <c r="AO14" s="23"/>
      <c r="AP14" s="23"/>
      <c r="AQ14" s="23"/>
      <c r="AR14" s="21"/>
      <c r="BE14" s="303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3"/>
      <c r="BS15" s="18" t="s">
        <v>4</v>
      </c>
    </row>
    <row r="16" spans="1:74" s="1" customFormat="1" ht="12" customHeight="1">
      <c r="B16" s="22"/>
      <c r="C16" s="23"/>
      <c r="D16" s="30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27</v>
      </c>
      <c r="AL16" s="23"/>
      <c r="AM16" s="23"/>
      <c r="AN16" s="28" t="s">
        <v>1</v>
      </c>
      <c r="AO16" s="23"/>
      <c r="AP16" s="23"/>
      <c r="AQ16" s="23"/>
      <c r="AR16" s="21"/>
      <c r="BE16" s="303"/>
      <c r="BS16" s="18" t="s">
        <v>4</v>
      </c>
    </row>
    <row r="17" spans="1:71" s="1" customFormat="1" ht="18.45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29</v>
      </c>
      <c r="AL17" s="23"/>
      <c r="AM17" s="23"/>
      <c r="AN17" s="28" t="s">
        <v>1</v>
      </c>
      <c r="AO17" s="23"/>
      <c r="AP17" s="23"/>
      <c r="AQ17" s="23"/>
      <c r="AR17" s="21"/>
      <c r="BE17" s="303"/>
      <c r="BS17" s="18" t="s">
        <v>34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3"/>
      <c r="BS18" s="18" t="s">
        <v>6</v>
      </c>
    </row>
    <row r="19" spans="1:71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27</v>
      </c>
      <c r="AL19" s="23"/>
      <c r="AM19" s="23"/>
      <c r="AN19" s="28" t="s">
        <v>1</v>
      </c>
      <c r="AO19" s="23"/>
      <c r="AP19" s="23"/>
      <c r="AQ19" s="23"/>
      <c r="AR19" s="21"/>
      <c r="BE19" s="303"/>
      <c r="BS19" s="18" t="s">
        <v>6</v>
      </c>
    </row>
    <row r="20" spans="1:71" s="1" customFormat="1" ht="18.45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29</v>
      </c>
      <c r="AL20" s="23"/>
      <c r="AM20" s="23"/>
      <c r="AN20" s="28" t="s">
        <v>1</v>
      </c>
      <c r="AO20" s="23"/>
      <c r="AP20" s="23"/>
      <c r="AQ20" s="23"/>
      <c r="AR20" s="21"/>
      <c r="BE20" s="303"/>
      <c r="BS20" s="18" t="s">
        <v>34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3"/>
    </row>
    <row r="22" spans="1:71" s="1" customFormat="1" ht="12" customHeight="1">
      <c r="B22" s="22"/>
      <c r="C22" s="23"/>
      <c r="D22" s="30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3"/>
    </row>
    <row r="23" spans="1:71" s="1" customFormat="1" ht="16.5" customHeight="1">
      <c r="B23" s="22"/>
      <c r="C23" s="23"/>
      <c r="D23" s="23"/>
      <c r="E23" s="310" t="s">
        <v>1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3"/>
      <c r="AP23" s="23"/>
      <c r="AQ23" s="23"/>
      <c r="AR23" s="21"/>
      <c r="BE23" s="303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3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3"/>
    </row>
    <row r="26" spans="1:71" s="2" customFormat="1" ht="25.95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1">
        <f>ROUND(AG94,2)</f>
        <v>0</v>
      </c>
      <c r="AL26" s="312"/>
      <c r="AM26" s="312"/>
      <c r="AN26" s="312"/>
      <c r="AO26" s="312"/>
      <c r="AP26" s="37"/>
      <c r="AQ26" s="37"/>
      <c r="AR26" s="40"/>
      <c r="BE26" s="303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3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3" t="s">
        <v>39</v>
      </c>
      <c r="M28" s="313"/>
      <c r="N28" s="313"/>
      <c r="O28" s="313"/>
      <c r="P28" s="313"/>
      <c r="Q28" s="37"/>
      <c r="R28" s="37"/>
      <c r="S28" s="37"/>
      <c r="T28" s="37"/>
      <c r="U28" s="37"/>
      <c r="V28" s="37"/>
      <c r="W28" s="313" t="s">
        <v>40</v>
      </c>
      <c r="X28" s="313"/>
      <c r="Y28" s="313"/>
      <c r="Z28" s="313"/>
      <c r="AA28" s="313"/>
      <c r="AB28" s="313"/>
      <c r="AC28" s="313"/>
      <c r="AD28" s="313"/>
      <c r="AE28" s="313"/>
      <c r="AF28" s="37"/>
      <c r="AG28" s="37"/>
      <c r="AH28" s="37"/>
      <c r="AI28" s="37"/>
      <c r="AJ28" s="37"/>
      <c r="AK28" s="313" t="s">
        <v>41</v>
      </c>
      <c r="AL28" s="313"/>
      <c r="AM28" s="313"/>
      <c r="AN28" s="313"/>
      <c r="AO28" s="313"/>
      <c r="AP28" s="37"/>
      <c r="AQ28" s="37"/>
      <c r="AR28" s="40"/>
      <c r="BE28" s="303"/>
    </row>
    <row r="29" spans="1:71" s="3" customFormat="1" ht="14.4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297">
        <v>0.21</v>
      </c>
      <c r="M29" s="296"/>
      <c r="N29" s="296"/>
      <c r="O29" s="296"/>
      <c r="P29" s="296"/>
      <c r="Q29" s="42"/>
      <c r="R29" s="42"/>
      <c r="S29" s="42"/>
      <c r="T29" s="42"/>
      <c r="U29" s="42"/>
      <c r="V29" s="42"/>
      <c r="W29" s="295">
        <f>ROUND(AZ94, 2)</f>
        <v>0</v>
      </c>
      <c r="X29" s="296"/>
      <c r="Y29" s="296"/>
      <c r="Z29" s="296"/>
      <c r="AA29" s="296"/>
      <c r="AB29" s="296"/>
      <c r="AC29" s="296"/>
      <c r="AD29" s="296"/>
      <c r="AE29" s="296"/>
      <c r="AF29" s="42"/>
      <c r="AG29" s="42"/>
      <c r="AH29" s="42"/>
      <c r="AI29" s="42"/>
      <c r="AJ29" s="42"/>
      <c r="AK29" s="295">
        <f>ROUND(AV94, 2)</f>
        <v>0</v>
      </c>
      <c r="AL29" s="296"/>
      <c r="AM29" s="296"/>
      <c r="AN29" s="296"/>
      <c r="AO29" s="296"/>
      <c r="AP29" s="42"/>
      <c r="AQ29" s="42"/>
      <c r="AR29" s="43"/>
      <c r="BE29" s="304"/>
    </row>
    <row r="30" spans="1:71" s="3" customFormat="1" ht="14.4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297">
        <v>0.15</v>
      </c>
      <c r="M30" s="296"/>
      <c r="N30" s="296"/>
      <c r="O30" s="296"/>
      <c r="P30" s="296"/>
      <c r="Q30" s="42"/>
      <c r="R30" s="42"/>
      <c r="S30" s="42"/>
      <c r="T30" s="42"/>
      <c r="U30" s="42"/>
      <c r="V30" s="42"/>
      <c r="W30" s="295">
        <f>ROUND(BA94, 2)</f>
        <v>0</v>
      </c>
      <c r="X30" s="296"/>
      <c r="Y30" s="296"/>
      <c r="Z30" s="296"/>
      <c r="AA30" s="296"/>
      <c r="AB30" s="296"/>
      <c r="AC30" s="296"/>
      <c r="AD30" s="296"/>
      <c r="AE30" s="296"/>
      <c r="AF30" s="42"/>
      <c r="AG30" s="42"/>
      <c r="AH30" s="42"/>
      <c r="AI30" s="42"/>
      <c r="AJ30" s="42"/>
      <c r="AK30" s="295">
        <f>ROUND(AW94, 2)</f>
        <v>0</v>
      </c>
      <c r="AL30" s="296"/>
      <c r="AM30" s="296"/>
      <c r="AN30" s="296"/>
      <c r="AO30" s="296"/>
      <c r="AP30" s="42"/>
      <c r="AQ30" s="42"/>
      <c r="AR30" s="43"/>
      <c r="BE30" s="304"/>
    </row>
    <row r="31" spans="1:71" s="3" customFormat="1" ht="14.4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297">
        <v>0.21</v>
      </c>
      <c r="M31" s="296"/>
      <c r="N31" s="296"/>
      <c r="O31" s="296"/>
      <c r="P31" s="296"/>
      <c r="Q31" s="42"/>
      <c r="R31" s="42"/>
      <c r="S31" s="42"/>
      <c r="T31" s="42"/>
      <c r="U31" s="42"/>
      <c r="V31" s="42"/>
      <c r="W31" s="295">
        <f>ROUND(BB94, 2)</f>
        <v>0</v>
      </c>
      <c r="X31" s="296"/>
      <c r="Y31" s="296"/>
      <c r="Z31" s="296"/>
      <c r="AA31" s="296"/>
      <c r="AB31" s="296"/>
      <c r="AC31" s="296"/>
      <c r="AD31" s="296"/>
      <c r="AE31" s="296"/>
      <c r="AF31" s="42"/>
      <c r="AG31" s="42"/>
      <c r="AH31" s="42"/>
      <c r="AI31" s="42"/>
      <c r="AJ31" s="42"/>
      <c r="AK31" s="295">
        <v>0</v>
      </c>
      <c r="AL31" s="296"/>
      <c r="AM31" s="296"/>
      <c r="AN31" s="296"/>
      <c r="AO31" s="296"/>
      <c r="AP31" s="42"/>
      <c r="AQ31" s="42"/>
      <c r="AR31" s="43"/>
      <c r="BE31" s="304"/>
    </row>
    <row r="32" spans="1:71" s="3" customFormat="1" ht="14.4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297">
        <v>0.15</v>
      </c>
      <c r="M32" s="296"/>
      <c r="N32" s="296"/>
      <c r="O32" s="296"/>
      <c r="P32" s="296"/>
      <c r="Q32" s="42"/>
      <c r="R32" s="42"/>
      <c r="S32" s="42"/>
      <c r="T32" s="42"/>
      <c r="U32" s="42"/>
      <c r="V32" s="42"/>
      <c r="W32" s="295">
        <f>ROUND(BC94, 2)</f>
        <v>0</v>
      </c>
      <c r="X32" s="296"/>
      <c r="Y32" s="296"/>
      <c r="Z32" s="296"/>
      <c r="AA32" s="296"/>
      <c r="AB32" s="296"/>
      <c r="AC32" s="296"/>
      <c r="AD32" s="296"/>
      <c r="AE32" s="296"/>
      <c r="AF32" s="42"/>
      <c r="AG32" s="42"/>
      <c r="AH32" s="42"/>
      <c r="AI32" s="42"/>
      <c r="AJ32" s="42"/>
      <c r="AK32" s="295">
        <v>0</v>
      </c>
      <c r="AL32" s="296"/>
      <c r="AM32" s="296"/>
      <c r="AN32" s="296"/>
      <c r="AO32" s="296"/>
      <c r="AP32" s="42"/>
      <c r="AQ32" s="42"/>
      <c r="AR32" s="43"/>
      <c r="BE32" s="304"/>
    </row>
    <row r="33" spans="1:57" s="3" customFormat="1" ht="14.4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297">
        <v>0</v>
      </c>
      <c r="M33" s="296"/>
      <c r="N33" s="296"/>
      <c r="O33" s="296"/>
      <c r="P33" s="296"/>
      <c r="Q33" s="42"/>
      <c r="R33" s="42"/>
      <c r="S33" s="42"/>
      <c r="T33" s="42"/>
      <c r="U33" s="42"/>
      <c r="V33" s="42"/>
      <c r="W33" s="295">
        <f>ROUND(BD94, 2)</f>
        <v>0</v>
      </c>
      <c r="X33" s="296"/>
      <c r="Y33" s="296"/>
      <c r="Z33" s="296"/>
      <c r="AA33" s="296"/>
      <c r="AB33" s="296"/>
      <c r="AC33" s="296"/>
      <c r="AD33" s="296"/>
      <c r="AE33" s="296"/>
      <c r="AF33" s="42"/>
      <c r="AG33" s="42"/>
      <c r="AH33" s="42"/>
      <c r="AI33" s="42"/>
      <c r="AJ33" s="42"/>
      <c r="AK33" s="295">
        <v>0</v>
      </c>
      <c r="AL33" s="296"/>
      <c r="AM33" s="296"/>
      <c r="AN33" s="296"/>
      <c r="AO33" s="296"/>
      <c r="AP33" s="42"/>
      <c r="AQ33" s="42"/>
      <c r="AR33" s="43"/>
      <c r="BE33" s="304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03"/>
    </row>
    <row r="35" spans="1:57" s="2" customFormat="1" ht="25.95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298" t="s">
        <v>50</v>
      </c>
      <c r="Y35" s="299"/>
      <c r="Z35" s="299"/>
      <c r="AA35" s="299"/>
      <c r="AB35" s="299"/>
      <c r="AC35" s="46"/>
      <c r="AD35" s="46"/>
      <c r="AE35" s="46"/>
      <c r="AF35" s="46"/>
      <c r="AG35" s="46"/>
      <c r="AH35" s="46"/>
      <c r="AI35" s="46"/>
      <c r="AJ35" s="46"/>
      <c r="AK35" s="300">
        <f>SUM(AK26:AK33)</f>
        <v>0</v>
      </c>
      <c r="AL35" s="299"/>
      <c r="AM35" s="299"/>
      <c r="AN35" s="299"/>
      <c r="AO35" s="30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51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52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53</v>
      </c>
      <c r="AI60" s="39"/>
      <c r="AJ60" s="39"/>
      <c r="AK60" s="39"/>
      <c r="AL60" s="39"/>
      <c r="AM60" s="53" t="s">
        <v>54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55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56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53</v>
      </c>
      <c r="AI75" s="39"/>
      <c r="AJ75" s="39"/>
      <c r="AK75" s="39"/>
      <c r="AL75" s="39"/>
      <c r="AM75" s="53" t="s">
        <v>54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24/21-1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4" t="str">
        <f>K6</f>
        <v>Rekonstrukce limnigrafické stanice VD Těrlicko</v>
      </c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22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Albrechtice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24</v>
      </c>
      <c r="AJ87" s="37"/>
      <c r="AK87" s="37"/>
      <c r="AL87" s="37"/>
      <c r="AM87" s="286" t="str">
        <f>IF(AN8= "","",AN8)</f>
        <v>7. 1. 2022</v>
      </c>
      <c r="AN87" s="286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26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Povodí Odry,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32</v>
      </c>
      <c r="AJ89" s="37"/>
      <c r="AK89" s="37"/>
      <c r="AL89" s="37"/>
      <c r="AM89" s="287" t="str">
        <f>IF(E17="","",E17)</f>
        <v>Ing. Martin Lepík</v>
      </c>
      <c r="AN89" s="288"/>
      <c r="AO89" s="288"/>
      <c r="AP89" s="288"/>
      <c r="AQ89" s="37"/>
      <c r="AR89" s="40"/>
      <c r="AS89" s="289" t="s">
        <v>58</v>
      </c>
      <c r="AT89" s="290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30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287" t="str">
        <f>IF(E20="","",E20)</f>
        <v>Ing. M. Lepík</v>
      </c>
      <c r="AN90" s="288"/>
      <c r="AO90" s="288"/>
      <c r="AP90" s="288"/>
      <c r="AQ90" s="37"/>
      <c r="AR90" s="40"/>
      <c r="AS90" s="291"/>
      <c r="AT90" s="292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5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3"/>
      <c r="AT91" s="294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7" t="s">
        <v>59</v>
      </c>
      <c r="D92" s="278"/>
      <c r="E92" s="278"/>
      <c r="F92" s="278"/>
      <c r="G92" s="278"/>
      <c r="H92" s="74"/>
      <c r="I92" s="279" t="s">
        <v>60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80" t="s">
        <v>61</v>
      </c>
      <c r="AH92" s="278"/>
      <c r="AI92" s="278"/>
      <c r="AJ92" s="278"/>
      <c r="AK92" s="278"/>
      <c r="AL92" s="278"/>
      <c r="AM92" s="278"/>
      <c r="AN92" s="279" t="s">
        <v>62</v>
      </c>
      <c r="AO92" s="278"/>
      <c r="AP92" s="281"/>
      <c r="AQ92" s="75" t="s">
        <v>63</v>
      </c>
      <c r="AR92" s="40"/>
      <c r="AS92" s="76" t="s">
        <v>64</v>
      </c>
      <c r="AT92" s="77" t="s">
        <v>65</v>
      </c>
      <c r="AU92" s="77" t="s">
        <v>66</v>
      </c>
      <c r="AV92" s="77" t="s">
        <v>67</v>
      </c>
      <c r="AW92" s="77" t="s">
        <v>68</v>
      </c>
      <c r="AX92" s="77" t="s">
        <v>69</v>
      </c>
      <c r="AY92" s="77" t="s">
        <v>70</v>
      </c>
      <c r="AZ92" s="77" t="s">
        <v>71</v>
      </c>
      <c r="BA92" s="77" t="s">
        <v>72</v>
      </c>
      <c r="BB92" s="77" t="s">
        <v>73</v>
      </c>
      <c r="BC92" s="77" t="s">
        <v>74</v>
      </c>
      <c r="BD92" s="78" t="s">
        <v>75</v>
      </c>
      <c r="BE92" s="35"/>
    </row>
    <row r="93" spans="1:91" s="2" customFormat="1" ht="10.9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76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2">
        <f>ROUND(SUM(AG95:AG97),2)</f>
        <v>0</v>
      </c>
      <c r="AH94" s="282"/>
      <c r="AI94" s="282"/>
      <c r="AJ94" s="282"/>
      <c r="AK94" s="282"/>
      <c r="AL94" s="282"/>
      <c r="AM94" s="282"/>
      <c r="AN94" s="283">
        <f>SUM(AG94,AT94)</f>
        <v>0</v>
      </c>
      <c r="AO94" s="283"/>
      <c r="AP94" s="283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77</v>
      </c>
      <c r="BT94" s="92" t="s">
        <v>78</v>
      </c>
      <c r="BU94" s="93" t="s">
        <v>79</v>
      </c>
      <c r="BV94" s="92" t="s">
        <v>80</v>
      </c>
      <c r="BW94" s="92" t="s">
        <v>5</v>
      </c>
      <c r="BX94" s="92" t="s">
        <v>81</v>
      </c>
      <c r="CL94" s="92" t="s">
        <v>19</v>
      </c>
    </row>
    <row r="95" spans="1:91" s="7" customFormat="1" ht="16.5" customHeight="1">
      <c r="A95" s="94" t="s">
        <v>82</v>
      </c>
      <c r="B95" s="95"/>
      <c r="C95" s="96"/>
      <c r="D95" s="276" t="s">
        <v>83</v>
      </c>
      <c r="E95" s="276"/>
      <c r="F95" s="276"/>
      <c r="G95" s="276"/>
      <c r="H95" s="276"/>
      <c r="I95" s="97"/>
      <c r="J95" s="276" t="s">
        <v>84</v>
      </c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4">
        <f>'SO 01 - Limnigrafická sta...'!J30</f>
        <v>0</v>
      </c>
      <c r="AH95" s="275"/>
      <c r="AI95" s="275"/>
      <c r="AJ95" s="275"/>
      <c r="AK95" s="275"/>
      <c r="AL95" s="275"/>
      <c r="AM95" s="275"/>
      <c r="AN95" s="274">
        <f>SUM(AG95,AT95)</f>
        <v>0</v>
      </c>
      <c r="AO95" s="275"/>
      <c r="AP95" s="275"/>
      <c r="AQ95" s="98" t="s">
        <v>85</v>
      </c>
      <c r="AR95" s="99"/>
      <c r="AS95" s="100">
        <v>0</v>
      </c>
      <c r="AT95" s="101">
        <f>ROUND(SUM(AV95:AW95),2)</f>
        <v>0</v>
      </c>
      <c r="AU95" s="102">
        <f>'SO 01 - Limnigrafická sta...'!P136</f>
        <v>0</v>
      </c>
      <c r="AV95" s="101">
        <f>'SO 01 - Limnigrafická sta...'!J33</f>
        <v>0</v>
      </c>
      <c r="AW95" s="101">
        <f>'SO 01 - Limnigrafická sta...'!J34</f>
        <v>0</v>
      </c>
      <c r="AX95" s="101">
        <f>'SO 01 - Limnigrafická sta...'!J35</f>
        <v>0</v>
      </c>
      <c r="AY95" s="101">
        <f>'SO 01 - Limnigrafická sta...'!J36</f>
        <v>0</v>
      </c>
      <c r="AZ95" s="101">
        <f>'SO 01 - Limnigrafická sta...'!F33</f>
        <v>0</v>
      </c>
      <c r="BA95" s="101">
        <f>'SO 01 - Limnigrafická sta...'!F34</f>
        <v>0</v>
      </c>
      <c r="BB95" s="101">
        <f>'SO 01 - Limnigrafická sta...'!F35</f>
        <v>0</v>
      </c>
      <c r="BC95" s="101">
        <f>'SO 01 - Limnigrafická sta...'!F36</f>
        <v>0</v>
      </c>
      <c r="BD95" s="103">
        <f>'SO 01 - Limnigrafická sta...'!F37</f>
        <v>0</v>
      </c>
      <c r="BT95" s="104" t="s">
        <v>86</v>
      </c>
      <c r="BV95" s="104" t="s">
        <v>80</v>
      </c>
      <c r="BW95" s="104" t="s">
        <v>87</v>
      </c>
      <c r="BX95" s="104" t="s">
        <v>5</v>
      </c>
      <c r="CL95" s="104" t="s">
        <v>88</v>
      </c>
      <c r="CM95" s="104" t="s">
        <v>89</v>
      </c>
    </row>
    <row r="96" spans="1:91" s="7" customFormat="1" ht="16.5" customHeight="1">
      <c r="A96" s="94" t="s">
        <v>82</v>
      </c>
      <c r="B96" s="95"/>
      <c r="C96" s="96"/>
      <c r="D96" s="276" t="s">
        <v>90</v>
      </c>
      <c r="E96" s="276"/>
      <c r="F96" s="276"/>
      <c r="G96" s="276"/>
      <c r="H96" s="276"/>
      <c r="I96" s="97"/>
      <c r="J96" s="276" t="s">
        <v>91</v>
      </c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4">
        <f>'SO 02 - Zpevnění terénu p...'!J30</f>
        <v>0</v>
      </c>
      <c r="AH96" s="275"/>
      <c r="AI96" s="275"/>
      <c r="AJ96" s="275"/>
      <c r="AK96" s="275"/>
      <c r="AL96" s="275"/>
      <c r="AM96" s="275"/>
      <c r="AN96" s="274">
        <f>SUM(AG96,AT96)</f>
        <v>0</v>
      </c>
      <c r="AO96" s="275"/>
      <c r="AP96" s="275"/>
      <c r="AQ96" s="98" t="s">
        <v>85</v>
      </c>
      <c r="AR96" s="99"/>
      <c r="AS96" s="100">
        <v>0</v>
      </c>
      <c r="AT96" s="101">
        <f>ROUND(SUM(AV96:AW96),2)</f>
        <v>0</v>
      </c>
      <c r="AU96" s="102">
        <f>'SO 02 - Zpevnění terénu p...'!P121</f>
        <v>0</v>
      </c>
      <c r="AV96" s="101">
        <f>'SO 02 - Zpevnění terénu p...'!J33</f>
        <v>0</v>
      </c>
      <c r="AW96" s="101">
        <f>'SO 02 - Zpevnění terénu p...'!J34</f>
        <v>0</v>
      </c>
      <c r="AX96" s="101">
        <f>'SO 02 - Zpevnění terénu p...'!J35</f>
        <v>0</v>
      </c>
      <c r="AY96" s="101">
        <f>'SO 02 - Zpevnění terénu p...'!J36</f>
        <v>0</v>
      </c>
      <c r="AZ96" s="101">
        <f>'SO 02 - Zpevnění terénu p...'!F33</f>
        <v>0</v>
      </c>
      <c r="BA96" s="101">
        <f>'SO 02 - Zpevnění terénu p...'!F34</f>
        <v>0</v>
      </c>
      <c r="BB96" s="101">
        <f>'SO 02 - Zpevnění terénu p...'!F35</f>
        <v>0</v>
      </c>
      <c r="BC96" s="101">
        <f>'SO 02 - Zpevnění terénu p...'!F36</f>
        <v>0</v>
      </c>
      <c r="BD96" s="103">
        <f>'SO 02 - Zpevnění terénu p...'!F37</f>
        <v>0</v>
      </c>
      <c r="BT96" s="104" t="s">
        <v>86</v>
      </c>
      <c r="BV96" s="104" t="s">
        <v>80</v>
      </c>
      <c r="BW96" s="104" t="s">
        <v>92</v>
      </c>
      <c r="BX96" s="104" t="s">
        <v>5</v>
      </c>
      <c r="CL96" s="104" t="s">
        <v>93</v>
      </c>
      <c r="CM96" s="104" t="s">
        <v>89</v>
      </c>
    </row>
    <row r="97" spans="1:91" s="7" customFormat="1" ht="16.5" customHeight="1">
      <c r="A97" s="94" t="s">
        <v>82</v>
      </c>
      <c r="B97" s="95"/>
      <c r="C97" s="96"/>
      <c r="D97" s="276" t="s">
        <v>94</v>
      </c>
      <c r="E97" s="276"/>
      <c r="F97" s="276"/>
      <c r="G97" s="276"/>
      <c r="H97" s="276"/>
      <c r="I97" s="97"/>
      <c r="J97" s="276" t="s">
        <v>95</v>
      </c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4">
        <f>'VON - Vedlejší a ostatní ...'!J30</f>
        <v>0</v>
      </c>
      <c r="AH97" s="275"/>
      <c r="AI97" s="275"/>
      <c r="AJ97" s="275"/>
      <c r="AK97" s="275"/>
      <c r="AL97" s="275"/>
      <c r="AM97" s="275"/>
      <c r="AN97" s="274">
        <f>SUM(AG97,AT97)</f>
        <v>0</v>
      </c>
      <c r="AO97" s="275"/>
      <c r="AP97" s="275"/>
      <c r="AQ97" s="98" t="s">
        <v>85</v>
      </c>
      <c r="AR97" s="99"/>
      <c r="AS97" s="105">
        <v>0</v>
      </c>
      <c r="AT97" s="106">
        <f>ROUND(SUM(AV97:AW97),2)</f>
        <v>0</v>
      </c>
      <c r="AU97" s="107">
        <f>'VON - Vedlejší a ostatní ...'!P123</f>
        <v>0</v>
      </c>
      <c r="AV97" s="106">
        <f>'VON - Vedlejší a ostatní ...'!J33</f>
        <v>0</v>
      </c>
      <c r="AW97" s="106">
        <f>'VON - Vedlejší a ostatní ...'!J34</f>
        <v>0</v>
      </c>
      <c r="AX97" s="106">
        <f>'VON - Vedlejší a ostatní ...'!J35</f>
        <v>0</v>
      </c>
      <c r="AY97" s="106">
        <f>'VON - Vedlejší a ostatní ...'!J36</f>
        <v>0</v>
      </c>
      <c r="AZ97" s="106">
        <f>'VON - Vedlejší a ostatní ...'!F33</f>
        <v>0</v>
      </c>
      <c r="BA97" s="106">
        <f>'VON - Vedlejší a ostatní ...'!F34</f>
        <v>0</v>
      </c>
      <c r="BB97" s="106">
        <f>'VON - Vedlejší a ostatní ...'!F35</f>
        <v>0</v>
      </c>
      <c r="BC97" s="106">
        <f>'VON - Vedlejší a ostatní ...'!F36</f>
        <v>0</v>
      </c>
      <c r="BD97" s="108">
        <f>'VON - Vedlejší a ostatní ...'!F37</f>
        <v>0</v>
      </c>
      <c r="BT97" s="104" t="s">
        <v>86</v>
      </c>
      <c r="BV97" s="104" t="s">
        <v>80</v>
      </c>
      <c r="BW97" s="104" t="s">
        <v>96</v>
      </c>
      <c r="BX97" s="104" t="s">
        <v>5</v>
      </c>
      <c r="CL97" s="104" t="s">
        <v>1</v>
      </c>
      <c r="CM97" s="104" t="s">
        <v>89</v>
      </c>
    </row>
    <row r="98" spans="1:91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6.9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U4TkbtjbFDdxo+iFXTqt/kQGLD3mTyYNcC29oZZEkavFTchUfo4928i87kfNosVsLZl+AfscbAZSj/Ey+D0ijg==" saltValue="XD8nNCktA+/LoO5XiDXVLA2xQV9jcIyz7uf6PQcLX7o+k/Gbx2Hl5eEdLpM+Ra3L5g9iGiRSeVWgwLJ3GX8a0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01 - Limnigrafická sta...'!C2" display="/"/>
    <hyperlink ref="A96" location="'SO 02 - Zpevnění terénu p...'!C2" display="/"/>
    <hyperlink ref="A9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45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87</v>
      </c>
      <c r="AZ2" s="109" t="s">
        <v>97</v>
      </c>
      <c r="BA2" s="109" t="s">
        <v>98</v>
      </c>
      <c r="BB2" s="109" t="s">
        <v>1</v>
      </c>
      <c r="BC2" s="109" t="s">
        <v>99</v>
      </c>
      <c r="BD2" s="109" t="s">
        <v>89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  <c r="AZ3" s="109" t="s">
        <v>100</v>
      </c>
      <c r="BA3" s="109" t="s">
        <v>100</v>
      </c>
      <c r="BB3" s="109" t="s">
        <v>1</v>
      </c>
      <c r="BC3" s="109" t="s">
        <v>101</v>
      </c>
      <c r="BD3" s="109" t="s">
        <v>89</v>
      </c>
    </row>
    <row r="4" spans="1:56" s="1" customFormat="1" ht="24.9" customHeight="1">
      <c r="B4" s="21"/>
      <c r="D4" s="112" t="s">
        <v>102</v>
      </c>
      <c r="L4" s="21"/>
      <c r="M4" s="113" t="s">
        <v>10</v>
      </c>
      <c r="AT4" s="18" t="s">
        <v>4</v>
      </c>
      <c r="AZ4" s="109" t="s">
        <v>103</v>
      </c>
      <c r="BA4" s="109" t="s">
        <v>104</v>
      </c>
      <c r="BB4" s="109" t="s">
        <v>1</v>
      </c>
      <c r="BC4" s="109" t="s">
        <v>105</v>
      </c>
      <c r="BD4" s="109" t="s">
        <v>89</v>
      </c>
    </row>
    <row r="5" spans="1:56" s="1" customFormat="1" ht="6.9" customHeight="1">
      <c r="B5" s="21"/>
      <c r="L5" s="21"/>
      <c r="AZ5" s="109" t="s">
        <v>106</v>
      </c>
      <c r="BA5" s="109" t="s">
        <v>107</v>
      </c>
      <c r="BB5" s="109" t="s">
        <v>1</v>
      </c>
      <c r="BC5" s="109" t="s">
        <v>108</v>
      </c>
      <c r="BD5" s="109" t="s">
        <v>89</v>
      </c>
    </row>
    <row r="6" spans="1:56" s="1" customFormat="1" ht="12" customHeight="1">
      <c r="B6" s="21"/>
      <c r="D6" s="114" t="s">
        <v>16</v>
      </c>
      <c r="L6" s="21"/>
      <c r="AZ6" s="109" t="s">
        <v>109</v>
      </c>
      <c r="BA6" s="109" t="s">
        <v>110</v>
      </c>
      <c r="BB6" s="109" t="s">
        <v>1</v>
      </c>
      <c r="BC6" s="109" t="s">
        <v>111</v>
      </c>
      <c r="BD6" s="109" t="s">
        <v>89</v>
      </c>
    </row>
    <row r="7" spans="1:56" s="1" customFormat="1" ht="16.5" customHeight="1">
      <c r="B7" s="21"/>
      <c r="E7" s="317" t="str">
        <f>'Rekapitulace stavby'!K6</f>
        <v>Rekonstrukce limnigrafické stanice VD Těrlicko</v>
      </c>
      <c r="F7" s="318"/>
      <c r="G7" s="318"/>
      <c r="H7" s="318"/>
      <c r="L7" s="21"/>
      <c r="AZ7" s="109" t="s">
        <v>112</v>
      </c>
      <c r="BA7" s="109" t="s">
        <v>1</v>
      </c>
      <c r="BB7" s="109" t="s">
        <v>1</v>
      </c>
      <c r="BC7" s="109" t="s">
        <v>113</v>
      </c>
      <c r="BD7" s="109" t="s">
        <v>89</v>
      </c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Z8" s="109" t="s">
        <v>115</v>
      </c>
      <c r="BA8" s="109" t="s">
        <v>116</v>
      </c>
      <c r="BB8" s="109" t="s">
        <v>1</v>
      </c>
      <c r="BC8" s="109" t="s">
        <v>117</v>
      </c>
      <c r="BD8" s="109" t="s">
        <v>89</v>
      </c>
    </row>
    <row r="9" spans="1:56" s="2" customFormat="1" ht="16.5" customHeight="1">
      <c r="A9" s="35"/>
      <c r="B9" s="40"/>
      <c r="C9" s="35"/>
      <c r="D9" s="35"/>
      <c r="E9" s="319" t="s">
        <v>118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109" t="s">
        <v>119</v>
      </c>
      <c r="BA9" s="109" t="s">
        <v>120</v>
      </c>
      <c r="BB9" s="109" t="s">
        <v>1</v>
      </c>
      <c r="BC9" s="109" t="s">
        <v>121</v>
      </c>
      <c r="BD9" s="109" t="s">
        <v>89</v>
      </c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109" t="s">
        <v>122</v>
      </c>
      <c r="BA10" s="109" t="s">
        <v>123</v>
      </c>
      <c r="BB10" s="109" t="s">
        <v>1</v>
      </c>
      <c r="BC10" s="109" t="s">
        <v>108</v>
      </c>
      <c r="BD10" s="109" t="s">
        <v>89</v>
      </c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88</v>
      </c>
      <c r="G11" s="35"/>
      <c r="H11" s="35"/>
      <c r="I11" s="114" t="s">
        <v>20</v>
      </c>
      <c r="J11" s="115" t="s">
        <v>21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109" t="s">
        <v>124</v>
      </c>
      <c r="BA11" s="109" t="s">
        <v>125</v>
      </c>
      <c r="BB11" s="109" t="s">
        <v>1</v>
      </c>
      <c r="BC11" s="109" t="s">
        <v>126</v>
      </c>
      <c r="BD11" s="109" t="s">
        <v>89</v>
      </c>
    </row>
    <row r="12" spans="1:56" s="2" customFormat="1" ht="12" customHeight="1">
      <c r="A12" s="35"/>
      <c r="B12" s="40"/>
      <c r="C12" s="35"/>
      <c r="D12" s="114" t="s">
        <v>22</v>
      </c>
      <c r="E12" s="35"/>
      <c r="F12" s="115" t="s">
        <v>23</v>
      </c>
      <c r="G12" s="35"/>
      <c r="H12" s="35"/>
      <c r="I12" s="114" t="s">
        <v>24</v>
      </c>
      <c r="J12" s="116" t="str">
        <f>'Rekapitulace stavby'!AN8</f>
        <v>7. 1. 2022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26</v>
      </c>
      <c r="E14" s="35"/>
      <c r="F14" s="35"/>
      <c r="G14" s="35"/>
      <c r="H14" s="35"/>
      <c r="I14" s="114" t="s">
        <v>27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tr">
        <f>IF('Rekapitulace stavby'!E11="","",'Rekapitulace stavby'!E11)</f>
        <v>Povodí Odry, státní podnik</v>
      </c>
      <c r="F15" s="35"/>
      <c r="G15" s="35"/>
      <c r="H15" s="35"/>
      <c r="I15" s="114" t="s">
        <v>29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30</v>
      </c>
      <c r="E17" s="35"/>
      <c r="F17" s="35"/>
      <c r="G17" s="35"/>
      <c r="H17" s="35"/>
      <c r="I17" s="114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29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32</v>
      </c>
      <c r="E20" s="35"/>
      <c r="F20" s="35"/>
      <c r="G20" s="35"/>
      <c r="H20" s="35"/>
      <c r="I20" s="114" t="s">
        <v>27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33</v>
      </c>
      <c r="F21" s="35"/>
      <c r="G21" s="35"/>
      <c r="H21" s="35"/>
      <c r="I21" s="114" t="s">
        <v>29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35</v>
      </c>
      <c r="E23" s="35"/>
      <c r="F23" s="35"/>
      <c r="G23" s="35"/>
      <c r="H23" s="35"/>
      <c r="I23" s="114" t="s">
        <v>27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36</v>
      </c>
      <c r="F24" s="35"/>
      <c r="G24" s="35"/>
      <c r="H24" s="35"/>
      <c r="I24" s="114" t="s">
        <v>29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38</v>
      </c>
      <c r="E30" s="35"/>
      <c r="F30" s="35"/>
      <c r="G30" s="35"/>
      <c r="H30" s="35"/>
      <c r="I30" s="35"/>
      <c r="J30" s="122">
        <f>ROUND(J136,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40</v>
      </c>
      <c r="G32" s="35"/>
      <c r="H32" s="35"/>
      <c r="I32" s="123" t="s">
        <v>39</v>
      </c>
      <c r="J32" s="123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42</v>
      </c>
      <c r="E33" s="114" t="s">
        <v>43</v>
      </c>
      <c r="F33" s="125">
        <f>ROUND((SUM(BE136:BE456)),  2)</f>
        <v>0</v>
      </c>
      <c r="G33" s="35"/>
      <c r="H33" s="35"/>
      <c r="I33" s="126">
        <v>0.21</v>
      </c>
      <c r="J33" s="125">
        <f>ROUND(((SUM(BE136:BE456))*I33),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44</v>
      </c>
      <c r="F34" s="125">
        <f>ROUND((SUM(BF136:BF456)),  2)</f>
        <v>0</v>
      </c>
      <c r="G34" s="35"/>
      <c r="H34" s="35"/>
      <c r="I34" s="126">
        <v>0.15</v>
      </c>
      <c r="J34" s="125">
        <f>ROUND(((SUM(BF136:BF456))*I34),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45</v>
      </c>
      <c r="F35" s="125">
        <f>ROUND((SUM(BG136:BG456)),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46</v>
      </c>
      <c r="F36" s="125">
        <f>ROUND((SUM(BH136:BH456)),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47</v>
      </c>
      <c r="F37" s="125">
        <f>ROUND((SUM(BI136:BI456)),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51</v>
      </c>
      <c r="E50" s="135"/>
      <c r="F50" s="135"/>
      <c r="G50" s="134" t="s">
        <v>52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53</v>
      </c>
      <c r="E61" s="137"/>
      <c r="F61" s="138" t="s">
        <v>54</v>
      </c>
      <c r="G61" s="136" t="s">
        <v>53</v>
      </c>
      <c r="H61" s="137"/>
      <c r="I61" s="137"/>
      <c r="J61" s="139" t="s">
        <v>54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55</v>
      </c>
      <c r="E65" s="140"/>
      <c r="F65" s="140"/>
      <c r="G65" s="134" t="s">
        <v>56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53</v>
      </c>
      <c r="E76" s="137"/>
      <c r="F76" s="138" t="s">
        <v>54</v>
      </c>
      <c r="G76" s="136" t="s">
        <v>53</v>
      </c>
      <c r="H76" s="137"/>
      <c r="I76" s="137"/>
      <c r="J76" s="139" t="s">
        <v>54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hidden="1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5" t="str">
        <f>E7</f>
        <v>Rekonstrukce limnigrafické stanice VD Těrlicko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SO 01 - Limnigrafická stanice</v>
      </c>
      <c r="F87" s="314"/>
      <c r="G87" s="314"/>
      <c r="H87" s="31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22</v>
      </c>
      <c r="D89" s="37"/>
      <c r="E89" s="37"/>
      <c r="F89" s="28" t="str">
        <f>F12</f>
        <v xml:space="preserve">Albrechtice </v>
      </c>
      <c r="G89" s="37"/>
      <c r="H89" s="37"/>
      <c r="I89" s="30" t="s">
        <v>24</v>
      </c>
      <c r="J89" s="67" t="str">
        <f>IF(J12="","",J12)</f>
        <v>7. 1. 2022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26</v>
      </c>
      <c r="D91" s="37"/>
      <c r="E91" s="37"/>
      <c r="F91" s="28" t="str">
        <f>E15</f>
        <v>Povodí Odry, státní podnik</v>
      </c>
      <c r="G91" s="37"/>
      <c r="H91" s="37"/>
      <c r="I91" s="30" t="s">
        <v>32</v>
      </c>
      <c r="J91" s="33" t="str">
        <f>E21</f>
        <v>Ing. Martin Lepík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>Ing. M. Lepík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5" t="s">
        <v>128</v>
      </c>
      <c r="D94" s="146"/>
      <c r="E94" s="146"/>
      <c r="F94" s="146"/>
      <c r="G94" s="146"/>
      <c r="H94" s="146"/>
      <c r="I94" s="146"/>
      <c r="J94" s="147" t="s">
        <v>129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hidden="1" customHeight="1">
      <c r="A96" s="35"/>
      <c r="B96" s="36"/>
      <c r="C96" s="148" t="s">
        <v>130</v>
      </c>
      <c r="D96" s="37"/>
      <c r="E96" s="37"/>
      <c r="F96" s="37"/>
      <c r="G96" s="37"/>
      <c r="H96" s="37"/>
      <c r="I96" s="37"/>
      <c r="J96" s="85">
        <f>J136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131</v>
      </c>
    </row>
    <row r="97" spans="2:12" s="9" customFormat="1" ht="24.9" hidden="1" customHeight="1">
      <c r="B97" s="149"/>
      <c r="C97" s="150"/>
      <c r="D97" s="151" t="s">
        <v>132</v>
      </c>
      <c r="E97" s="152"/>
      <c r="F97" s="152"/>
      <c r="G97" s="152"/>
      <c r="H97" s="152"/>
      <c r="I97" s="152"/>
      <c r="J97" s="153">
        <f>J137</f>
        <v>0</v>
      </c>
      <c r="K97" s="150"/>
      <c r="L97" s="154"/>
    </row>
    <row r="98" spans="2:12" s="10" customFormat="1" ht="19.95" hidden="1" customHeight="1">
      <c r="B98" s="155"/>
      <c r="C98" s="156"/>
      <c r="D98" s="157" t="s">
        <v>133</v>
      </c>
      <c r="E98" s="158"/>
      <c r="F98" s="158"/>
      <c r="G98" s="158"/>
      <c r="H98" s="158"/>
      <c r="I98" s="158"/>
      <c r="J98" s="159">
        <f>J138</f>
        <v>0</v>
      </c>
      <c r="K98" s="156"/>
      <c r="L98" s="160"/>
    </row>
    <row r="99" spans="2:12" s="10" customFormat="1" ht="19.95" hidden="1" customHeight="1">
      <c r="B99" s="155"/>
      <c r="C99" s="156"/>
      <c r="D99" s="157" t="s">
        <v>134</v>
      </c>
      <c r="E99" s="158"/>
      <c r="F99" s="158"/>
      <c r="G99" s="158"/>
      <c r="H99" s="158"/>
      <c r="I99" s="158"/>
      <c r="J99" s="159">
        <f>J145</f>
        <v>0</v>
      </c>
      <c r="K99" s="156"/>
      <c r="L99" s="160"/>
    </row>
    <row r="100" spans="2:12" s="10" customFormat="1" ht="19.95" hidden="1" customHeight="1">
      <c r="B100" s="155"/>
      <c r="C100" s="156"/>
      <c r="D100" s="157" t="s">
        <v>135</v>
      </c>
      <c r="E100" s="158"/>
      <c r="F100" s="158"/>
      <c r="G100" s="158"/>
      <c r="H100" s="158"/>
      <c r="I100" s="158"/>
      <c r="J100" s="159">
        <f>J149</f>
        <v>0</v>
      </c>
      <c r="K100" s="156"/>
      <c r="L100" s="160"/>
    </row>
    <row r="101" spans="2:12" s="10" customFormat="1" ht="19.95" hidden="1" customHeight="1">
      <c r="B101" s="155"/>
      <c r="C101" s="156"/>
      <c r="D101" s="157" t="s">
        <v>136</v>
      </c>
      <c r="E101" s="158"/>
      <c r="F101" s="158"/>
      <c r="G101" s="158"/>
      <c r="H101" s="158"/>
      <c r="I101" s="158"/>
      <c r="J101" s="159">
        <f>J200</f>
        <v>0</v>
      </c>
      <c r="K101" s="156"/>
      <c r="L101" s="160"/>
    </row>
    <row r="102" spans="2:12" s="10" customFormat="1" ht="19.95" hidden="1" customHeight="1">
      <c r="B102" s="155"/>
      <c r="C102" s="156"/>
      <c r="D102" s="157" t="s">
        <v>137</v>
      </c>
      <c r="E102" s="158"/>
      <c r="F102" s="158"/>
      <c r="G102" s="158"/>
      <c r="H102" s="158"/>
      <c r="I102" s="158"/>
      <c r="J102" s="159">
        <f>J219</f>
        <v>0</v>
      </c>
      <c r="K102" s="156"/>
      <c r="L102" s="160"/>
    </row>
    <row r="103" spans="2:12" s="10" customFormat="1" ht="19.95" hidden="1" customHeight="1">
      <c r="B103" s="155"/>
      <c r="C103" s="156"/>
      <c r="D103" s="157" t="s">
        <v>138</v>
      </c>
      <c r="E103" s="158"/>
      <c r="F103" s="158"/>
      <c r="G103" s="158"/>
      <c r="H103" s="158"/>
      <c r="I103" s="158"/>
      <c r="J103" s="159">
        <f>J227</f>
        <v>0</v>
      </c>
      <c r="K103" s="156"/>
      <c r="L103" s="160"/>
    </row>
    <row r="104" spans="2:12" s="10" customFormat="1" ht="19.95" hidden="1" customHeight="1">
      <c r="B104" s="155"/>
      <c r="C104" s="156"/>
      <c r="D104" s="157" t="s">
        <v>139</v>
      </c>
      <c r="E104" s="158"/>
      <c r="F104" s="158"/>
      <c r="G104" s="158"/>
      <c r="H104" s="158"/>
      <c r="I104" s="158"/>
      <c r="J104" s="159">
        <f>J250</f>
        <v>0</v>
      </c>
      <c r="K104" s="156"/>
      <c r="L104" s="160"/>
    </row>
    <row r="105" spans="2:12" s="10" customFormat="1" ht="19.95" hidden="1" customHeight="1">
      <c r="B105" s="155"/>
      <c r="C105" s="156"/>
      <c r="D105" s="157" t="s">
        <v>140</v>
      </c>
      <c r="E105" s="158"/>
      <c r="F105" s="158"/>
      <c r="G105" s="158"/>
      <c r="H105" s="158"/>
      <c r="I105" s="158"/>
      <c r="J105" s="159">
        <f>J274</f>
        <v>0</v>
      </c>
      <c r="K105" s="156"/>
      <c r="L105" s="160"/>
    </row>
    <row r="106" spans="2:12" s="10" customFormat="1" ht="19.95" hidden="1" customHeight="1">
      <c r="B106" s="155"/>
      <c r="C106" s="156"/>
      <c r="D106" s="157" t="s">
        <v>141</v>
      </c>
      <c r="E106" s="158"/>
      <c r="F106" s="158"/>
      <c r="G106" s="158"/>
      <c r="H106" s="158"/>
      <c r="I106" s="158"/>
      <c r="J106" s="159">
        <f>J276</f>
        <v>0</v>
      </c>
      <c r="K106" s="156"/>
      <c r="L106" s="160"/>
    </row>
    <row r="107" spans="2:12" s="9" customFormat="1" ht="24.9" hidden="1" customHeight="1">
      <c r="B107" s="149"/>
      <c r="C107" s="150"/>
      <c r="D107" s="151" t="s">
        <v>142</v>
      </c>
      <c r="E107" s="152"/>
      <c r="F107" s="152"/>
      <c r="G107" s="152"/>
      <c r="H107" s="152"/>
      <c r="I107" s="152"/>
      <c r="J107" s="153">
        <f>J289</f>
        <v>0</v>
      </c>
      <c r="K107" s="150"/>
      <c r="L107" s="154"/>
    </row>
    <row r="108" spans="2:12" s="10" customFormat="1" ht="19.95" hidden="1" customHeight="1">
      <c r="B108" s="155"/>
      <c r="C108" s="156"/>
      <c r="D108" s="157" t="s">
        <v>143</v>
      </c>
      <c r="E108" s="158"/>
      <c r="F108" s="158"/>
      <c r="G108" s="158"/>
      <c r="H108" s="158"/>
      <c r="I108" s="158"/>
      <c r="J108" s="159">
        <f>J290</f>
        <v>0</v>
      </c>
      <c r="K108" s="156"/>
      <c r="L108" s="160"/>
    </row>
    <row r="109" spans="2:12" s="10" customFormat="1" ht="19.95" hidden="1" customHeight="1">
      <c r="B109" s="155"/>
      <c r="C109" s="156"/>
      <c r="D109" s="157" t="s">
        <v>144</v>
      </c>
      <c r="E109" s="158"/>
      <c r="F109" s="158"/>
      <c r="G109" s="158"/>
      <c r="H109" s="158"/>
      <c r="I109" s="158"/>
      <c r="J109" s="159">
        <f>J306</f>
        <v>0</v>
      </c>
      <c r="K109" s="156"/>
      <c r="L109" s="160"/>
    </row>
    <row r="110" spans="2:12" s="10" customFormat="1" ht="19.95" hidden="1" customHeight="1">
      <c r="B110" s="155"/>
      <c r="C110" s="156"/>
      <c r="D110" s="157" t="s">
        <v>145</v>
      </c>
      <c r="E110" s="158"/>
      <c r="F110" s="158"/>
      <c r="G110" s="158"/>
      <c r="H110" s="158"/>
      <c r="I110" s="158"/>
      <c r="J110" s="159">
        <f>J316</f>
        <v>0</v>
      </c>
      <c r="K110" s="156"/>
      <c r="L110" s="160"/>
    </row>
    <row r="111" spans="2:12" s="10" customFormat="1" ht="19.95" hidden="1" customHeight="1">
      <c r="B111" s="155"/>
      <c r="C111" s="156"/>
      <c r="D111" s="157" t="s">
        <v>146</v>
      </c>
      <c r="E111" s="158"/>
      <c r="F111" s="158"/>
      <c r="G111" s="158"/>
      <c r="H111" s="158"/>
      <c r="I111" s="158"/>
      <c r="J111" s="159">
        <f>J339</f>
        <v>0</v>
      </c>
      <c r="K111" s="156"/>
      <c r="L111" s="160"/>
    </row>
    <row r="112" spans="2:12" s="10" customFormat="1" ht="19.95" hidden="1" customHeight="1">
      <c r="B112" s="155"/>
      <c r="C112" s="156"/>
      <c r="D112" s="157" t="s">
        <v>147</v>
      </c>
      <c r="E112" s="158"/>
      <c r="F112" s="158"/>
      <c r="G112" s="158"/>
      <c r="H112" s="158"/>
      <c r="I112" s="158"/>
      <c r="J112" s="159">
        <f>J394</f>
        <v>0</v>
      </c>
      <c r="K112" s="156"/>
      <c r="L112" s="160"/>
    </row>
    <row r="113" spans="1:31" s="10" customFormat="1" ht="19.95" hidden="1" customHeight="1">
      <c r="B113" s="155"/>
      <c r="C113" s="156"/>
      <c r="D113" s="157" t="s">
        <v>148</v>
      </c>
      <c r="E113" s="158"/>
      <c r="F113" s="158"/>
      <c r="G113" s="158"/>
      <c r="H113" s="158"/>
      <c r="I113" s="158"/>
      <c r="J113" s="159">
        <f>J402</f>
        <v>0</v>
      </c>
      <c r="K113" s="156"/>
      <c r="L113" s="160"/>
    </row>
    <row r="114" spans="1:31" s="10" customFormat="1" ht="19.95" hidden="1" customHeight="1">
      <c r="B114" s="155"/>
      <c r="C114" s="156"/>
      <c r="D114" s="157" t="s">
        <v>149</v>
      </c>
      <c r="E114" s="158"/>
      <c r="F114" s="158"/>
      <c r="G114" s="158"/>
      <c r="H114" s="158"/>
      <c r="I114" s="158"/>
      <c r="J114" s="159">
        <f>J418</f>
        <v>0</v>
      </c>
      <c r="K114" s="156"/>
      <c r="L114" s="160"/>
    </row>
    <row r="115" spans="1:31" s="10" customFormat="1" ht="19.95" hidden="1" customHeight="1">
      <c r="B115" s="155"/>
      <c r="C115" s="156"/>
      <c r="D115" s="157" t="s">
        <v>150</v>
      </c>
      <c r="E115" s="158"/>
      <c r="F115" s="158"/>
      <c r="G115" s="158"/>
      <c r="H115" s="158"/>
      <c r="I115" s="158"/>
      <c r="J115" s="159">
        <f>J435</f>
        <v>0</v>
      </c>
      <c r="K115" s="156"/>
      <c r="L115" s="160"/>
    </row>
    <row r="116" spans="1:31" s="10" customFormat="1" ht="19.95" hidden="1" customHeight="1">
      <c r="B116" s="155"/>
      <c r="C116" s="156"/>
      <c r="D116" s="157" t="s">
        <v>151</v>
      </c>
      <c r="E116" s="158"/>
      <c r="F116" s="158"/>
      <c r="G116" s="158"/>
      <c r="H116" s="158"/>
      <c r="I116" s="158"/>
      <c r="J116" s="159">
        <f>J447</f>
        <v>0</v>
      </c>
      <c r="K116" s="156"/>
      <c r="L116" s="160"/>
    </row>
    <row r="117" spans="1:31" s="2" customFormat="1" ht="21.75" hidden="1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hidden="1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hidden="1"/>
    <row r="120" spans="1:31" hidden="1"/>
    <row r="121" spans="1:31" hidden="1"/>
    <row r="122" spans="1:31" s="2" customFormat="1" ht="6.9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" customHeight="1">
      <c r="A123" s="35"/>
      <c r="B123" s="36"/>
      <c r="C123" s="24" t="s">
        <v>152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15" t="str">
        <f>E7</f>
        <v>Rekonstrukce limnigrafické stanice VD Těrlicko</v>
      </c>
      <c r="F126" s="316"/>
      <c r="G126" s="316"/>
      <c r="H126" s="31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114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84" t="str">
        <f>E9</f>
        <v>SO 01 - Limnigrafická stanice</v>
      </c>
      <c r="F128" s="314"/>
      <c r="G128" s="314"/>
      <c r="H128" s="314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22</v>
      </c>
      <c r="D130" s="37"/>
      <c r="E130" s="37"/>
      <c r="F130" s="28" t="str">
        <f>F12</f>
        <v xml:space="preserve">Albrechtice </v>
      </c>
      <c r="G130" s="37"/>
      <c r="H130" s="37"/>
      <c r="I130" s="30" t="s">
        <v>24</v>
      </c>
      <c r="J130" s="67" t="str">
        <f>IF(J12="","",J12)</f>
        <v>7. 1. 2022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>
      <c r="A132" s="35"/>
      <c r="B132" s="36"/>
      <c r="C132" s="30" t="s">
        <v>26</v>
      </c>
      <c r="D132" s="37"/>
      <c r="E132" s="37"/>
      <c r="F132" s="28" t="str">
        <f>E15</f>
        <v>Povodí Odry, státní podnik</v>
      </c>
      <c r="G132" s="37"/>
      <c r="H132" s="37"/>
      <c r="I132" s="30" t="s">
        <v>32</v>
      </c>
      <c r="J132" s="33" t="str">
        <f>E21</f>
        <v>Ing. Martin Lepík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15" customHeight="1">
      <c r="A133" s="35"/>
      <c r="B133" s="36"/>
      <c r="C133" s="30" t="s">
        <v>30</v>
      </c>
      <c r="D133" s="37"/>
      <c r="E133" s="37"/>
      <c r="F133" s="28" t="str">
        <f>IF(E18="","",E18)</f>
        <v>Vyplň údaj</v>
      </c>
      <c r="G133" s="37"/>
      <c r="H133" s="37"/>
      <c r="I133" s="30" t="s">
        <v>35</v>
      </c>
      <c r="J133" s="33" t="str">
        <f>E24</f>
        <v>Ing. M. Lepík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1"/>
      <c r="B135" s="162"/>
      <c r="C135" s="163" t="s">
        <v>153</v>
      </c>
      <c r="D135" s="164" t="s">
        <v>63</v>
      </c>
      <c r="E135" s="164" t="s">
        <v>59</v>
      </c>
      <c r="F135" s="164" t="s">
        <v>60</v>
      </c>
      <c r="G135" s="164" t="s">
        <v>154</v>
      </c>
      <c r="H135" s="164" t="s">
        <v>155</v>
      </c>
      <c r="I135" s="164" t="s">
        <v>156</v>
      </c>
      <c r="J135" s="165" t="s">
        <v>129</v>
      </c>
      <c r="K135" s="166" t="s">
        <v>157</v>
      </c>
      <c r="L135" s="167"/>
      <c r="M135" s="76" t="s">
        <v>1</v>
      </c>
      <c r="N135" s="77" t="s">
        <v>42</v>
      </c>
      <c r="O135" s="77" t="s">
        <v>158</v>
      </c>
      <c r="P135" s="77" t="s">
        <v>159</v>
      </c>
      <c r="Q135" s="77" t="s">
        <v>160</v>
      </c>
      <c r="R135" s="77" t="s">
        <v>161</v>
      </c>
      <c r="S135" s="77" t="s">
        <v>162</v>
      </c>
      <c r="T135" s="78" t="s">
        <v>163</v>
      </c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1:65" s="2" customFormat="1" ht="22.95" customHeight="1">
      <c r="A136" s="35"/>
      <c r="B136" s="36"/>
      <c r="C136" s="83" t="s">
        <v>164</v>
      </c>
      <c r="D136" s="37"/>
      <c r="E136" s="37"/>
      <c r="F136" s="37"/>
      <c r="G136" s="37"/>
      <c r="H136" s="37"/>
      <c r="I136" s="37"/>
      <c r="J136" s="168">
        <f>BK136</f>
        <v>0</v>
      </c>
      <c r="K136" s="37"/>
      <c r="L136" s="40"/>
      <c r="M136" s="79"/>
      <c r="N136" s="169"/>
      <c r="O136" s="80"/>
      <c r="P136" s="170">
        <f>P137+P289</f>
        <v>0</v>
      </c>
      <c r="Q136" s="80"/>
      <c r="R136" s="170">
        <f>R137+R289</f>
        <v>13.394996900000001</v>
      </c>
      <c r="S136" s="80"/>
      <c r="T136" s="171">
        <f>T137+T289</f>
        <v>4.5456399999999997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77</v>
      </c>
      <c r="AU136" s="18" t="s">
        <v>131</v>
      </c>
      <c r="BK136" s="172">
        <f>BK137+BK289</f>
        <v>0</v>
      </c>
    </row>
    <row r="137" spans="1:65" s="12" customFormat="1" ht="25.95" customHeight="1">
      <c r="B137" s="173"/>
      <c r="C137" s="174"/>
      <c r="D137" s="175" t="s">
        <v>77</v>
      </c>
      <c r="E137" s="176" t="s">
        <v>165</v>
      </c>
      <c r="F137" s="176" t="s">
        <v>166</v>
      </c>
      <c r="G137" s="174"/>
      <c r="H137" s="174"/>
      <c r="I137" s="177"/>
      <c r="J137" s="178">
        <f>BK137</f>
        <v>0</v>
      </c>
      <c r="K137" s="174"/>
      <c r="L137" s="179"/>
      <c r="M137" s="180"/>
      <c r="N137" s="181"/>
      <c r="O137" s="181"/>
      <c r="P137" s="182">
        <f>P138+P145+P149+P200+P219+P227+P250+P274+P276</f>
        <v>0</v>
      </c>
      <c r="Q137" s="181"/>
      <c r="R137" s="182">
        <f>R138+R145+R149+R200+R219+R227+R250+R274+R276</f>
        <v>12.32659443</v>
      </c>
      <c r="S137" s="181"/>
      <c r="T137" s="183">
        <f>T138+T145+T149+T200+T219+T227+T250+T274+T276</f>
        <v>4.5456399999999997</v>
      </c>
      <c r="AR137" s="184" t="s">
        <v>86</v>
      </c>
      <c r="AT137" s="185" t="s">
        <v>77</v>
      </c>
      <c r="AU137" s="185" t="s">
        <v>78</v>
      </c>
      <c r="AY137" s="184" t="s">
        <v>167</v>
      </c>
      <c r="BK137" s="186">
        <f>BK138+BK145+BK149+BK200+BK219+BK227+BK250+BK274+BK276</f>
        <v>0</v>
      </c>
    </row>
    <row r="138" spans="1:65" s="12" customFormat="1" ht="22.95" customHeight="1">
      <c r="B138" s="173"/>
      <c r="C138" s="174"/>
      <c r="D138" s="175" t="s">
        <v>77</v>
      </c>
      <c r="E138" s="187" t="s">
        <v>86</v>
      </c>
      <c r="F138" s="187" t="s">
        <v>168</v>
      </c>
      <c r="G138" s="174"/>
      <c r="H138" s="174"/>
      <c r="I138" s="177"/>
      <c r="J138" s="188">
        <f>BK138</f>
        <v>0</v>
      </c>
      <c r="K138" s="174"/>
      <c r="L138" s="179"/>
      <c r="M138" s="180"/>
      <c r="N138" s="181"/>
      <c r="O138" s="181"/>
      <c r="P138" s="182">
        <f>SUM(P139:P144)</f>
        <v>0</v>
      </c>
      <c r="Q138" s="181"/>
      <c r="R138" s="182">
        <f>SUM(R139:R144)</f>
        <v>0</v>
      </c>
      <c r="S138" s="181"/>
      <c r="T138" s="183">
        <f>SUM(T139:T144)</f>
        <v>0</v>
      </c>
      <c r="AR138" s="184" t="s">
        <v>86</v>
      </c>
      <c r="AT138" s="185" t="s">
        <v>77</v>
      </c>
      <c r="AU138" s="185" t="s">
        <v>86</v>
      </c>
      <c r="AY138" s="184" t="s">
        <v>167</v>
      </c>
      <c r="BK138" s="186">
        <f>SUM(BK139:BK144)</f>
        <v>0</v>
      </c>
    </row>
    <row r="139" spans="1:65" s="2" customFormat="1" ht="33" customHeight="1">
      <c r="A139" s="35"/>
      <c r="B139" s="36"/>
      <c r="C139" s="189" t="s">
        <v>86</v>
      </c>
      <c r="D139" s="189" t="s">
        <v>169</v>
      </c>
      <c r="E139" s="190" t="s">
        <v>170</v>
      </c>
      <c r="F139" s="191" t="s">
        <v>171</v>
      </c>
      <c r="G139" s="192" t="s">
        <v>172</v>
      </c>
      <c r="H139" s="193">
        <v>2.6920000000000002</v>
      </c>
      <c r="I139" s="194"/>
      <c r="J139" s="195">
        <f>ROUND(I139*H139,2)</f>
        <v>0</v>
      </c>
      <c r="K139" s="196"/>
      <c r="L139" s="40"/>
      <c r="M139" s="197" t="s">
        <v>1</v>
      </c>
      <c r="N139" s="198" t="s">
        <v>43</v>
      </c>
      <c r="O139" s="7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173</v>
      </c>
      <c r="AT139" s="201" t="s">
        <v>169</v>
      </c>
      <c r="AU139" s="201" t="s">
        <v>89</v>
      </c>
      <c r="AY139" s="18" t="s">
        <v>167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86</v>
      </c>
      <c r="BK139" s="202">
        <f>ROUND(I139*H139,2)</f>
        <v>0</v>
      </c>
      <c r="BL139" s="18" t="s">
        <v>173</v>
      </c>
      <c r="BM139" s="201" t="s">
        <v>174</v>
      </c>
    </row>
    <row r="140" spans="1:65" s="13" customFormat="1" ht="20.399999999999999">
      <c r="B140" s="203"/>
      <c r="C140" s="204"/>
      <c r="D140" s="205" t="s">
        <v>175</v>
      </c>
      <c r="E140" s="206" t="s">
        <v>115</v>
      </c>
      <c r="F140" s="207" t="s">
        <v>176</v>
      </c>
      <c r="G140" s="204"/>
      <c r="H140" s="208">
        <v>2.6920000000000002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175</v>
      </c>
      <c r="AU140" s="214" t="s">
        <v>89</v>
      </c>
      <c r="AV140" s="13" t="s">
        <v>89</v>
      </c>
      <c r="AW140" s="13" t="s">
        <v>34</v>
      </c>
      <c r="AX140" s="13" t="s">
        <v>78</v>
      </c>
      <c r="AY140" s="214" t="s">
        <v>167</v>
      </c>
    </row>
    <row r="141" spans="1:65" s="14" customFormat="1">
      <c r="B141" s="215"/>
      <c r="C141" s="216"/>
      <c r="D141" s="205" t="s">
        <v>175</v>
      </c>
      <c r="E141" s="217" t="s">
        <v>1</v>
      </c>
      <c r="F141" s="218" t="s">
        <v>177</v>
      </c>
      <c r="G141" s="216"/>
      <c r="H141" s="219">
        <v>2.6920000000000002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175</v>
      </c>
      <c r="AU141" s="225" t="s">
        <v>89</v>
      </c>
      <c r="AV141" s="14" t="s">
        <v>173</v>
      </c>
      <c r="AW141" s="14" t="s">
        <v>34</v>
      </c>
      <c r="AX141" s="14" t="s">
        <v>86</v>
      </c>
      <c r="AY141" s="225" t="s">
        <v>167</v>
      </c>
    </row>
    <row r="142" spans="1:65" s="2" customFormat="1" ht="37.950000000000003" customHeight="1">
      <c r="A142" s="35"/>
      <c r="B142" s="36"/>
      <c r="C142" s="189" t="s">
        <v>89</v>
      </c>
      <c r="D142" s="189" t="s">
        <v>169</v>
      </c>
      <c r="E142" s="190" t="s">
        <v>178</v>
      </c>
      <c r="F142" s="191" t="s">
        <v>179</v>
      </c>
      <c r="G142" s="192" t="s">
        <v>172</v>
      </c>
      <c r="H142" s="193">
        <v>2.6920000000000002</v>
      </c>
      <c r="I142" s="194"/>
      <c r="J142" s="195">
        <f>ROUND(I142*H142,2)</f>
        <v>0</v>
      </c>
      <c r="K142" s="196"/>
      <c r="L142" s="40"/>
      <c r="M142" s="197" t="s">
        <v>1</v>
      </c>
      <c r="N142" s="198" t="s">
        <v>43</v>
      </c>
      <c r="O142" s="72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1" t="s">
        <v>173</v>
      </c>
      <c r="AT142" s="201" t="s">
        <v>169</v>
      </c>
      <c r="AU142" s="201" t="s">
        <v>89</v>
      </c>
      <c r="AY142" s="18" t="s">
        <v>167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8" t="s">
        <v>86</v>
      </c>
      <c r="BK142" s="202">
        <f>ROUND(I142*H142,2)</f>
        <v>0</v>
      </c>
      <c r="BL142" s="18" t="s">
        <v>173</v>
      </c>
      <c r="BM142" s="201" t="s">
        <v>180</v>
      </c>
    </row>
    <row r="143" spans="1:65" s="13" customFormat="1">
      <c r="B143" s="203"/>
      <c r="C143" s="204"/>
      <c r="D143" s="205" t="s">
        <v>175</v>
      </c>
      <c r="E143" s="206" t="s">
        <v>1</v>
      </c>
      <c r="F143" s="207" t="s">
        <v>115</v>
      </c>
      <c r="G143" s="204"/>
      <c r="H143" s="208">
        <v>2.6920000000000002</v>
      </c>
      <c r="I143" s="209"/>
      <c r="J143" s="204"/>
      <c r="K143" s="204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175</v>
      </c>
      <c r="AU143" s="214" t="s">
        <v>89</v>
      </c>
      <c r="AV143" s="13" t="s">
        <v>89</v>
      </c>
      <c r="AW143" s="13" t="s">
        <v>34</v>
      </c>
      <c r="AX143" s="13" t="s">
        <v>78</v>
      </c>
      <c r="AY143" s="214" t="s">
        <v>167</v>
      </c>
    </row>
    <row r="144" spans="1:65" s="14" customFormat="1">
      <c r="B144" s="215"/>
      <c r="C144" s="216"/>
      <c r="D144" s="205" t="s">
        <v>175</v>
      </c>
      <c r="E144" s="217" t="s">
        <v>1</v>
      </c>
      <c r="F144" s="218" t="s">
        <v>177</v>
      </c>
      <c r="G144" s="216"/>
      <c r="H144" s="219">
        <v>2.6920000000000002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175</v>
      </c>
      <c r="AU144" s="225" t="s">
        <v>89</v>
      </c>
      <c r="AV144" s="14" t="s">
        <v>173</v>
      </c>
      <c r="AW144" s="14" t="s">
        <v>34</v>
      </c>
      <c r="AX144" s="14" t="s">
        <v>86</v>
      </c>
      <c r="AY144" s="225" t="s">
        <v>167</v>
      </c>
    </row>
    <row r="145" spans="1:65" s="12" customFormat="1" ht="22.95" customHeight="1">
      <c r="B145" s="173"/>
      <c r="C145" s="174"/>
      <c r="D145" s="175" t="s">
        <v>77</v>
      </c>
      <c r="E145" s="187" t="s">
        <v>89</v>
      </c>
      <c r="F145" s="187" t="s">
        <v>181</v>
      </c>
      <c r="G145" s="174"/>
      <c r="H145" s="174"/>
      <c r="I145" s="177"/>
      <c r="J145" s="188">
        <f>BK145</f>
        <v>0</v>
      </c>
      <c r="K145" s="174"/>
      <c r="L145" s="179"/>
      <c r="M145" s="180"/>
      <c r="N145" s="181"/>
      <c r="O145" s="181"/>
      <c r="P145" s="182">
        <f>SUM(P146:P148)</f>
        <v>0</v>
      </c>
      <c r="Q145" s="181"/>
      <c r="R145" s="182">
        <f>SUM(R146:R148)</f>
        <v>3.7260000000000004</v>
      </c>
      <c r="S145" s="181"/>
      <c r="T145" s="183">
        <f>SUM(T146:T148)</f>
        <v>0</v>
      </c>
      <c r="AR145" s="184" t="s">
        <v>86</v>
      </c>
      <c r="AT145" s="185" t="s">
        <v>77</v>
      </c>
      <c r="AU145" s="185" t="s">
        <v>86</v>
      </c>
      <c r="AY145" s="184" t="s">
        <v>167</v>
      </c>
      <c r="BK145" s="186">
        <f>SUM(BK146:BK148)</f>
        <v>0</v>
      </c>
    </row>
    <row r="146" spans="1:65" s="2" customFormat="1" ht="24.15" customHeight="1">
      <c r="A146" s="35"/>
      <c r="B146" s="36"/>
      <c r="C146" s="189" t="s">
        <v>182</v>
      </c>
      <c r="D146" s="189" t="s">
        <v>169</v>
      </c>
      <c r="E146" s="190" t="s">
        <v>183</v>
      </c>
      <c r="F146" s="191" t="s">
        <v>184</v>
      </c>
      <c r="G146" s="192" t="s">
        <v>172</v>
      </c>
      <c r="H146" s="193">
        <v>1.7250000000000001</v>
      </c>
      <c r="I146" s="194"/>
      <c r="J146" s="195">
        <f>ROUND(I146*H146,2)</f>
        <v>0</v>
      </c>
      <c r="K146" s="196"/>
      <c r="L146" s="40"/>
      <c r="M146" s="197" t="s">
        <v>1</v>
      </c>
      <c r="N146" s="198" t="s">
        <v>43</v>
      </c>
      <c r="O146" s="72"/>
      <c r="P146" s="199">
        <f>O146*H146</f>
        <v>0</v>
      </c>
      <c r="Q146" s="199">
        <v>2.16</v>
      </c>
      <c r="R146" s="199">
        <f>Q146*H146</f>
        <v>3.7260000000000004</v>
      </c>
      <c r="S146" s="199">
        <v>0</v>
      </c>
      <c r="T146" s="20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1" t="s">
        <v>173</v>
      </c>
      <c r="AT146" s="201" t="s">
        <v>169</v>
      </c>
      <c r="AU146" s="201" t="s">
        <v>89</v>
      </c>
      <c r="AY146" s="18" t="s">
        <v>167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86</v>
      </c>
      <c r="BK146" s="202">
        <f>ROUND(I146*H146,2)</f>
        <v>0</v>
      </c>
      <c r="BL146" s="18" t="s">
        <v>173</v>
      </c>
      <c r="BM146" s="201" t="s">
        <v>185</v>
      </c>
    </row>
    <row r="147" spans="1:65" s="13" customFormat="1">
      <c r="B147" s="203"/>
      <c r="C147" s="204"/>
      <c r="D147" s="205" t="s">
        <v>175</v>
      </c>
      <c r="E147" s="206" t="s">
        <v>1</v>
      </c>
      <c r="F147" s="207" t="s">
        <v>186</v>
      </c>
      <c r="G147" s="204"/>
      <c r="H147" s="208">
        <v>1.7250000000000001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175</v>
      </c>
      <c r="AU147" s="214" t="s">
        <v>89</v>
      </c>
      <c r="AV147" s="13" t="s">
        <v>89</v>
      </c>
      <c r="AW147" s="13" t="s">
        <v>34</v>
      </c>
      <c r="AX147" s="13" t="s">
        <v>78</v>
      </c>
      <c r="AY147" s="214" t="s">
        <v>167</v>
      </c>
    </row>
    <row r="148" spans="1:65" s="14" customFormat="1">
      <c r="B148" s="215"/>
      <c r="C148" s="216"/>
      <c r="D148" s="205" t="s">
        <v>175</v>
      </c>
      <c r="E148" s="217" t="s">
        <v>1</v>
      </c>
      <c r="F148" s="218" t="s">
        <v>177</v>
      </c>
      <c r="G148" s="216"/>
      <c r="H148" s="219">
        <v>1.7250000000000001</v>
      </c>
      <c r="I148" s="220"/>
      <c r="J148" s="216"/>
      <c r="K148" s="216"/>
      <c r="L148" s="221"/>
      <c r="M148" s="222"/>
      <c r="N148" s="223"/>
      <c r="O148" s="223"/>
      <c r="P148" s="223"/>
      <c r="Q148" s="223"/>
      <c r="R148" s="223"/>
      <c r="S148" s="223"/>
      <c r="T148" s="224"/>
      <c r="AT148" s="225" t="s">
        <v>175</v>
      </c>
      <c r="AU148" s="225" t="s">
        <v>89</v>
      </c>
      <c r="AV148" s="14" t="s">
        <v>173</v>
      </c>
      <c r="AW148" s="14" t="s">
        <v>34</v>
      </c>
      <c r="AX148" s="14" t="s">
        <v>86</v>
      </c>
      <c r="AY148" s="225" t="s">
        <v>167</v>
      </c>
    </row>
    <row r="149" spans="1:65" s="12" customFormat="1" ht="22.95" customHeight="1">
      <c r="B149" s="173"/>
      <c r="C149" s="174"/>
      <c r="D149" s="175" t="s">
        <v>77</v>
      </c>
      <c r="E149" s="187" t="s">
        <v>182</v>
      </c>
      <c r="F149" s="187" t="s">
        <v>187</v>
      </c>
      <c r="G149" s="174"/>
      <c r="H149" s="174"/>
      <c r="I149" s="177"/>
      <c r="J149" s="188">
        <f>BK149</f>
        <v>0</v>
      </c>
      <c r="K149" s="174"/>
      <c r="L149" s="179"/>
      <c r="M149" s="180"/>
      <c r="N149" s="181"/>
      <c r="O149" s="181"/>
      <c r="P149" s="182">
        <f>SUM(P150:P199)</f>
        <v>0</v>
      </c>
      <c r="Q149" s="181"/>
      <c r="R149" s="182">
        <f>SUM(R150:R199)</f>
        <v>3.6475131999999992</v>
      </c>
      <c r="S149" s="181"/>
      <c r="T149" s="183">
        <f>SUM(T150:T199)</f>
        <v>0</v>
      </c>
      <c r="AR149" s="184" t="s">
        <v>86</v>
      </c>
      <c r="AT149" s="185" t="s">
        <v>77</v>
      </c>
      <c r="AU149" s="185" t="s">
        <v>86</v>
      </c>
      <c r="AY149" s="184" t="s">
        <v>167</v>
      </c>
      <c r="BK149" s="186">
        <f>SUM(BK150:BK199)</f>
        <v>0</v>
      </c>
    </row>
    <row r="150" spans="1:65" s="2" customFormat="1" ht="24.15" customHeight="1">
      <c r="A150" s="35"/>
      <c r="B150" s="36"/>
      <c r="C150" s="189" t="s">
        <v>173</v>
      </c>
      <c r="D150" s="189" t="s">
        <v>169</v>
      </c>
      <c r="E150" s="190" t="s">
        <v>188</v>
      </c>
      <c r="F150" s="191" t="s">
        <v>189</v>
      </c>
      <c r="G150" s="192" t="s">
        <v>190</v>
      </c>
      <c r="H150" s="193">
        <v>13.62</v>
      </c>
      <c r="I150" s="194"/>
      <c r="J150" s="195">
        <f>ROUND(I150*H150,2)</f>
        <v>0</v>
      </c>
      <c r="K150" s="196"/>
      <c r="L150" s="40"/>
      <c r="M150" s="197" t="s">
        <v>1</v>
      </c>
      <c r="N150" s="198" t="s">
        <v>43</v>
      </c>
      <c r="O150" s="72"/>
      <c r="P150" s="199">
        <f>O150*H150</f>
        <v>0</v>
      </c>
      <c r="Q150" s="199">
        <v>0.25523000000000001</v>
      </c>
      <c r="R150" s="199">
        <f>Q150*H150</f>
        <v>3.4762325999999999</v>
      </c>
      <c r="S150" s="199">
        <v>0</v>
      </c>
      <c r="T150" s="20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1" t="s">
        <v>173</v>
      </c>
      <c r="AT150" s="201" t="s">
        <v>169</v>
      </c>
      <c r="AU150" s="201" t="s">
        <v>89</v>
      </c>
      <c r="AY150" s="18" t="s">
        <v>167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8" t="s">
        <v>86</v>
      </c>
      <c r="BK150" s="202">
        <f>ROUND(I150*H150,2)</f>
        <v>0</v>
      </c>
      <c r="BL150" s="18" t="s">
        <v>173</v>
      </c>
      <c r="BM150" s="201" t="s">
        <v>191</v>
      </c>
    </row>
    <row r="151" spans="1:65" s="13" customFormat="1" ht="20.399999999999999">
      <c r="B151" s="203"/>
      <c r="C151" s="204"/>
      <c r="D151" s="205" t="s">
        <v>175</v>
      </c>
      <c r="E151" s="206" t="s">
        <v>1</v>
      </c>
      <c r="F151" s="207" t="s">
        <v>192</v>
      </c>
      <c r="G151" s="204"/>
      <c r="H151" s="208">
        <v>13.62</v>
      </c>
      <c r="I151" s="209"/>
      <c r="J151" s="204"/>
      <c r="K151" s="204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175</v>
      </c>
      <c r="AU151" s="214" t="s">
        <v>89</v>
      </c>
      <c r="AV151" s="13" t="s">
        <v>89</v>
      </c>
      <c r="AW151" s="13" t="s">
        <v>34</v>
      </c>
      <c r="AX151" s="13" t="s">
        <v>78</v>
      </c>
      <c r="AY151" s="214" t="s">
        <v>167</v>
      </c>
    </row>
    <row r="152" spans="1:65" s="14" customFormat="1">
      <c r="B152" s="215"/>
      <c r="C152" s="216"/>
      <c r="D152" s="205" t="s">
        <v>175</v>
      </c>
      <c r="E152" s="217" t="s">
        <v>1</v>
      </c>
      <c r="F152" s="218" t="s">
        <v>177</v>
      </c>
      <c r="G152" s="216"/>
      <c r="H152" s="219">
        <v>13.62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175</v>
      </c>
      <c r="AU152" s="225" t="s">
        <v>89</v>
      </c>
      <c r="AV152" s="14" t="s">
        <v>173</v>
      </c>
      <c r="AW152" s="14" t="s">
        <v>34</v>
      </c>
      <c r="AX152" s="14" t="s">
        <v>86</v>
      </c>
      <c r="AY152" s="225" t="s">
        <v>167</v>
      </c>
    </row>
    <row r="153" spans="1:65" s="2" customFormat="1" ht="24.15" customHeight="1">
      <c r="A153" s="35"/>
      <c r="B153" s="36"/>
      <c r="C153" s="189" t="s">
        <v>193</v>
      </c>
      <c r="D153" s="189" t="s">
        <v>169</v>
      </c>
      <c r="E153" s="190" t="s">
        <v>194</v>
      </c>
      <c r="F153" s="191" t="s">
        <v>195</v>
      </c>
      <c r="G153" s="192" t="s">
        <v>190</v>
      </c>
      <c r="H153" s="193">
        <v>1.6679999999999999</v>
      </c>
      <c r="I153" s="194"/>
      <c r="J153" s="195">
        <f>ROUND(I153*H153,2)</f>
        <v>0</v>
      </c>
      <c r="K153" s="196"/>
      <c r="L153" s="40"/>
      <c r="M153" s="197" t="s">
        <v>1</v>
      </c>
      <c r="N153" s="198" t="s">
        <v>43</v>
      </c>
      <c r="O153" s="72"/>
      <c r="P153" s="199">
        <f>O153*H153</f>
        <v>0</v>
      </c>
      <c r="Q153" s="199">
        <v>2.7499999999999998E-3</v>
      </c>
      <c r="R153" s="199">
        <f>Q153*H153</f>
        <v>4.5869999999999999E-3</v>
      </c>
      <c r="S153" s="199">
        <v>0</v>
      </c>
      <c r="T153" s="20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1" t="s">
        <v>173</v>
      </c>
      <c r="AT153" s="201" t="s">
        <v>169</v>
      </c>
      <c r="AU153" s="201" t="s">
        <v>89</v>
      </c>
      <c r="AY153" s="18" t="s">
        <v>167</v>
      </c>
      <c r="BE153" s="202">
        <f>IF(N153="základní",J153,0)</f>
        <v>0</v>
      </c>
      <c r="BF153" s="202">
        <f>IF(N153="snížená",J153,0)</f>
        <v>0</v>
      </c>
      <c r="BG153" s="202">
        <f>IF(N153="zákl. přenesená",J153,0)</f>
        <v>0</v>
      </c>
      <c r="BH153" s="202">
        <f>IF(N153="sníž. přenesená",J153,0)</f>
        <v>0</v>
      </c>
      <c r="BI153" s="202">
        <f>IF(N153="nulová",J153,0)</f>
        <v>0</v>
      </c>
      <c r="BJ153" s="18" t="s">
        <v>86</v>
      </c>
      <c r="BK153" s="202">
        <f>ROUND(I153*H153,2)</f>
        <v>0</v>
      </c>
      <c r="BL153" s="18" t="s">
        <v>173</v>
      </c>
      <c r="BM153" s="201" t="s">
        <v>196</v>
      </c>
    </row>
    <row r="154" spans="1:65" s="13" customFormat="1" ht="20.399999999999999">
      <c r="B154" s="203"/>
      <c r="C154" s="204"/>
      <c r="D154" s="205" t="s">
        <v>175</v>
      </c>
      <c r="E154" s="206" t="s">
        <v>1</v>
      </c>
      <c r="F154" s="207" t="s">
        <v>197</v>
      </c>
      <c r="G154" s="204"/>
      <c r="H154" s="208">
        <v>1.6679999999999999</v>
      </c>
      <c r="I154" s="209"/>
      <c r="J154" s="204"/>
      <c r="K154" s="204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175</v>
      </c>
      <c r="AU154" s="214" t="s">
        <v>89</v>
      </c>
      <c r="AV154" s="13" t="s">
        <v>89</v>
      </c>
      <c r="AW154" s="13" t="s">
        <v>34</v>
      </c>
      <c r="AX154" s="13" t="s">
        <v>78</v>
      </c>
      <c r="AY154" s="214" t="s">
        <v>167</v>
      </c>
    </row>
    <row r="155" spans="1:65" s="14" customFormat="1">
      <c r="B155" s="215"/>
      <c r="C155" s="216"/>
      <c r="D155" s="205" t="s">
        <v>175</v>
      </c>
      <c r="E155" s="217" t="s">
        <v>1</v>
      </c>
      <c r="F155" s="218" t="s">
        <v>177</v>
      </c>
      <c r="G155" s="216"/>
      <c r="H155" s="219">
        <v>1.6679999999999999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175</v>
      </c>
      <c r="AU155" s="225" t="s">
        <v>89</v>
      </c>
      <c r="AV155" s="14" t="s">
        <v>173</v>
      </c>
      <c r="AW155" s="14" t="s">
        <v>34</v>
      </c>
      <c r="AX155" s="14" t="s">
        <v>86</v>
      </c>
      <c r="AY155" s="225" t="s">
        <v>167</v>
      </c>
    </row>
    <row r="156" spans="1:65" s="2" customFormat="1" ht="24.15" customHeight="1">
      <c r="A156" s="35"/>
      <c r="B156" s="36"/>
      <c r="C156" s="189" t="s">
        <v>198</v>
      </c>
      <c r="D156" s="189" t="s">
        <v>169</v>
      </c>
      <c r="E156" s="190" t="s">
        <v>199</v>
      </c>
      <c r="F156" s="191" t="s">
        <v>200</v>
      </c>
      <c r="G156" s="192" t="s">
        <v>190</v>
      </c>
      <c r="H156" s="193">
        <v>1.6679999999999999</v>
      </c>
      <c r="I156" s="194"/>
      <c r="J156" s="195">
        <f>ROUND(I156*H156,2)</f>
        <v>0</v>
      </c>
      <c r="K156" s="196"/>
      <c r="L156" s="40"/>
      <c r="M156" s="197" t="s">
        <v>1</v>
      </c>
      <c r="N156" s="198" t="s">
        <v>43</v>
      </c>
      <c r="O156" s="72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1" t="s">
        <v>173</v>
      </c>
      <c r="AT156" s="201" t="s">
        <v>169</v>
      </c>
      <c r="AU156" s="201" t="s">
        <v>89</v>
      </c>
      <c r="AY156" s="18" t="s">
        <v>167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86</v>
      </c>
      <c r="BK156" s="202">
        <f>ROUND(I156*H156,2)</f>
        <v>0</v>
      </c>
      <c r="BL156" s="18" t="s">
        <v>173</v>
      </c>
      <c r="BM156" s="201" t="s">
        <v>201</v>
      </c>
    </row>
    <row r="157" spans="1:65" s="13" customFormat="1">
      <c r="B157" s="203"/>
      <c r="C157" s="204"/>
      <c r="D157" s="205" t="s">
        <v>175</v>
      </c>
      <c r="E157" s="206" t="s">
        <v>1</v>
      </c>
      <c r="F157" s="207" t="s">
        <v>202</v>
      </c>
      <c r="G157" s="204"/>
      <c r="H157" s="208">
        <v>1.6679999999999999</v>
      </c>
      <c r="I157" s="209"/>
      <c r="J157" s="204"/>
      <c r="K157" s="204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175</v>
      </c>
      <c r="AU157" s="214" t="s">
        <v>89</v>
      </c>
      <c r="AV157" s="13" t="s">
        <v>89</v>
      </c>
      <c r="AW157" s="13" t="s">
        <v>34</v>
      </c>
      <c r="AX157" s="13" t="s">
        <v>78</v>
      </c>
      <c r="AY157" s="214" t="s">
        <v>167</v>
      </c>
    </row>
    <row r="158" spans="1:65" s="14" customFormat="1">
      <c r="B158" s="215"/>
      <c r="C158" s="216"/>
      <c r="D158" s="205" t="s">
        <v>175</v>
      </c>
      <c r="E158" s="217" t="s">
        <v>1</v>
      </c>
      <c r="F158" s="218" t="s">
        <v>177</v>
      </c>
      <c r="G158" s="216"/>
      <c r="H158" s="219">
        <v>1.6679999999999999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175</v>
      </c>
      <c r="AU158" s="225" t="s">
        <v>89</v>
      </c>
      <c r="AV158" s="14" t="s">
        <v>173</v>
      </c>
      <c r="AW158" s="14" t="s">
        <v>34</v>
      </c>
      <c r="AX158" s="14" t="s">
        <v>86</v>
      </c>
      <c r="AY158" s="225" t="s">
        <v>167</v>
      </c>
    </row>
    <row r="159" spans="1:65" s="2" customFormat="1" ht="16.5" customHeight="1">
      <c r="A159" s="35"/>
      <c r="B159" s="36"/>
      <c r="C159" s="189" t="s">
        <v>203</v>
      </c>
      <c r="D159" s="189" t="s">
        <v>169</v>
      </c>
      <c r="E159" s="190" t="s">
        <v>204</v>
      </c>
      <c r="F159" s="191" t="s">
        <v>205</v>
      </c>
      <c r="G159" s="192" t="s">
        <v>206</v>
      </c>
      <c r="H159" s="193">
        <v>2.1999999999999999E-2</v>
      </c>
      <c r="I159" s="194"/>
      <c r="J159" s="195">
        <f>ROUND(I159*H159,2)</f>
        <v>0</v>
      </c>
      <c r="K159" s="196"/>
      <c r="L159" s="40"/>
      <c r="M159" s="197" t="s">
        <v>1</v>
      </c>
      <c r="N159" s="198" t="s">
        <v>43</v>
      </c>
      <c r="O159" s="72"/>
      <c r="P159" s="199">
        <f>O159*H159</f>
        <v>0</v>
      </c>
      <c r="Q159" s="199">
        <v>1.06277</v>
      </c>
      <c r="R159" s="199">
        <f>Q159*H159</f>
        <v>2.3380939999999999E-2</v>
      </c>
      <c r="S159" s="199">
        <v>0</v>
      </c>
      <c r="T159" s="200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1" t="s">
        <v>173</v>
      </c>
      <c r="AT159" s="201" t="s">
        <v>169</v>
      </c>
      <c r="AU159" s="201" t="s">
        <v>89</v>
      </c>
      <c r="AY159" s="18" t="s">
        <v>167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8" t="s">
        <v>86</v>
      </c>
      <c r="BK159" s="202">
        <f>ROUND(I159*H159,2)</f>
        <v>0</v>
      </c>
      <c r="BL159" s="18" t="s">
        <v>173</v>
      </c>
      <c r="BM159" s="201" t="s">
        <v>207</v>
      </c>
    </row>
    <row r="160" spans="1:65" s="15" customFormat="1">
      <c r="B160" s="226"/>
      <c r="C160" s="227"/>
      <c r="D160" s="205" t="s">
        <v>175</v>
      </c>
      <c r="E160" s="228" t="s">
        <v>1</v>
      </c>
      <c r="F160" s="229" t="s">
        <v>208</v>
      </c>
      <c r="G160" s="227"/>
      <c r="H160" s="228" t="s">
        <v>1</v>
      </c>
      <c r="I160" s="230"/>
      <c r="J160" s="227"/>
      <c r="K160" s="227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175</v>
      </c>
      <c r="AU160" s="235" t="s">
        <v>89</v>
      </c>
      <c r="AV160" s="15" t="s">
        <v>86</v>
      </c>
      <c r="AW160" s="15" t="s">
        <v>34</v>
      </c>
      <c r="AX160" s="15" t="s">
        <v>78</v>
      </c>
      <c r="AY160" s="235" t="s">
        <v>167</v>
      </c>
    </row>
    <row r="161" spans="1:65" s="13" customFormat="1">
      <c r="B161" s="203"/>
      <c r="C161" s="204"/>
      <c r="D161" s="205" t="s">
        <v>175</v>
      </c>
      <c r="E161" s="206" t="s">
        <v>1</v>
      </c>
      <c r="F161" s="207" t="s">
        <v>209</v>
      </c>
      <c r="G161" s="204"/>
      <c r="H161" s="208">
        <v>2.1999999999999999E-2</v>
      </c>
      <c r="I161" s="209"/>
      <c r="J161" s="204"/>
      <c r="K161" s="204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175</v>
      </c>
      <c r="AU161" s="214" t="s">
        <v>89</v>
      </c>
      <c r="AV161" s="13" t="s">
        <v>89</v>
      </c>
      <c r="AW161" s="13" t="s">
        <v>34</v>
      </c>
      <c r="AX161" s="13" t="s">
        <v>78</v>
      </c>
      <c r="AY161" s="214" t="s">
        <v>167</v>
      </c>
    </row>
    <row r="162" spans="1:65" s="14" customFormat="1">
      <c r="B162" s="215"/>
      <c r="C162" s="216"/>
      <c r="D162" s="205" t="s">
        <v>175</v>
      </c>
      <c r="E162" s="217" t="s">
        <v>1</v>
      </c>
      <c r="F162" s="218" t="s">
        <v>177</v>
      </c>
      <c r="G162" s="216"/>
      <c r="H162" s="219">
        <v>2.1999999999999999E-2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175</v>
      </c>
      <c r="AU162" s="225" t="s">
        <v>89</v>
      </c>
      <c r="AV162" s="14" t="s">
        <v>173</v>
      </c>
      <c r="AW162" s="14" t="s">
        <v>34</v>
      </c>
      <c r="AX162" s="14" t="s">
        <v>86</v>
      </c>
      <c r="AY162" s="225" t="s">
        <v>167</v>
      </c>
    </row>
    <row r="163" spans="1:65" s="2" customFormat="1" ht="16.5" customHeight="1">
      <c r="A163" s="35"/>
      <c r="B163" s="36"/>
      <c r="C163" s="189" t="s">
        <v>210</v>
      </c>
      <c r="D163" s="189" t="s">
        <v>169</v>
      </c>
      <c r="E163" s="190" t="s">
        <v>211</v>
      </c>
      <c r="F163" s="191" t="s">
        <v>212</v>
      </c>
      <c r="G163" s="192" t="s">
        <v>213</v>
      </c>
      <c r="H163" s="193">
        <v>2</v>
      </c>
      <c r="I163" s="194"/>
      <c r="J163" s="195">
        <f>ROUND(I163*H163,2)</f>
        <v>0</v>
      </c>
      <c r="K163" s="196"/>
      <c r="L163" s="40"/>
      <c r="M163" s="197" t="s">
        <v>1</v>
      </c>
      <c r="N163" s="198" t="s">
        <v>43</v>
      </c>
      <c r="O163" s="72"/>
      <c r="P163" s="199">
        <f>O163*H163</f>
        <v>0</v>
      </c>
      <c r="Q163" s="199">
        <v>2.6929999999999999E-2</v>
      </c>
      <c r="R163" s="199">
        <f>Q163*H163</f>
        <v>5.3859999999999998E-2</v>
      </c>
      <c r="S163" s="199">
        <v>0</v>
      </c>
      <c r="T163" s="20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1" t="s">
        <v>173</v>
      </c>
      <c r="AT163" s="201" t="s">
        <v>169</v>
      </c>
      <c r="AU163" s="201" t="s">
        <v>89</v>
      </c>
      <c r="AY163" s="18" t="s">
        <v>167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8" t="s">
        <v>86</v>
      </c>
      <c r="BK163" s="202">
        <f>ROUND(I163*H163,2)</f>
        <v>0</v>
      </c>
      <c r="BL163" s="18" t="s">
        <v>173</v>
      </c>
      <c r="BM163" s="201" t="s">
        <v>214</v>
      </c>
    </row>
    <row r="164" spans="1:65" s="13" customFormat="1">
      <c r="B164" s="203"/>
      <c r="C164" s="204"/>
      <c r="D164" s="205" t="s">
        <v>175</v>
      </c>
      <c r="E164" s="206" t="s">
        <v>1</v>
      </c>
      <c r="F164" s="207" t="s">
        <v>215</v>
      </c>
      <c r="G164" s="204"/>
      <c r="H164" s="208">
        <v>2</v>
      </c>
      <c r="I164" s="209"/>
      <c r="J164" s="204"/>
      <c r="K164" s="204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175</v>
      </c>
      <c r="AU164" s="214" t="s">
        <v>89</v>
      </c>
      <c r="AV164" s="13" t="s">
        <v>89</v>
      </c>
      <c r="AW164" s="13" t="s">
        <v>34</v>
      </c>
      <c r="AX164" s="13" t="s">
        <v>78</v>
      </c>
      <c r="AY164" s="214" t="s">
        <v>167</v>
      </c>
    </row>
    <row r="165" spans="1:65" s="14" customFormat="1">
      <c r="B165" s="215"/>
      <c r="C165" s="216"/>
      <c r="D165" s="205" t="s">
        <v>175</v>
      </c>
      <c r="E165" s="217" t="s">
        <v>1</v>
      </c>
      <c r="F165" s="218" t="s">
        <v>177</v>
      </c>
      <c r="G165" s="216"/>
      <c r="H165" s="219">
        <v>2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175</v>
      </c>
      <c r="AU165" s="225" t="s">
        <v>89</v>
      </c>
      <c r="AV165" s="14" t="s">
        <v>173</v>
      </c>
      <c r="AW165" s="14" t="s">
        <v>34</v>
      </c>
      <c r="AX165" s="14" t="s">
        <v>86</v>
      </c>
      <c r="AY165" s="225" t="s">
        <v>167</v>
      </c>
    </row>
    <row r="166" spans="1:65" s="2" customFormat="1" ht="33" customHeight="1">
      <c r="A166" s="35"/>
      <c r="B166" s="36"/>
      <c r="C166" s="189" t="s">
        <v>216</v>
      </c>
      <c r="D166" s="189" t="s">
        <v>169</v>
      </c>
      <c r="E166" s="190" t="s">
        <v>217</v>
      </c>
      <c r="F166" s="191" t="s">
        <v>218</v>
      </c>
      <c r="G166" s="192" t="s">
        <v>206</v>
      </c>
      <c r="H166" s="193">
        <v>7.9000000000000001E-2</v>
      </c>
      <c r="I166" s="194"/>
      <c r="J166" s="195">
        <f>ROUND(I166*H166,2)</f>
        <v>0</v>
      </c>
      <c r="K166" s="196"/>
      <c r="L166" s="40"/>
      <c r="M166" s="197" t="s">
        <v>1</v>
      </c>
      <c r="N166" s="198" t="s">
        <v>43</v>
      </c>
      <c r="O166" s="72"/>
      <c r="P166" s="199">
        <f>O166*H166</f>
        <v>0</v>
      </c>
      <c r="Q166" s="199">
        <v>1.9539999999999998E-2</v>
      </c>
      <c r="R166" s="199">
        <f>Q166*H166</f>
        <v>1.5436599999999999E-3</v>
      </c>
      <c r="S166" s="199">
        <v>0</v>
      </c>
      <c r="T166" s="20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1" t="s">
        <v>173</v>
      </c>
      <c r="AT166" s="201" t="s">
        <v>169</v>
      </c>
      <c r="AU166" s="201" t="s">
        <v>89</v>
      </c>
      <c r="AY166" s="18" t="s">
        <v>167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8" t="s">
        <v>86</v>
      </c>
      <c r="BK166" s="202">
        <f>ROUND(I166*H166,2)</f>
        <v>0</v>
      </c>
      <c r="BL166" s="18" t="s">
        <v>173</v>
      </c>
      <c r="BM166" s="201" t="s">
        <v>219</v>
      </c>
    </row>
    <row r="167" spans="1:65" s="15" customFormat="1" ht="20.399999999999999">
      <c r="B167" s="226"/>
      <c r="C167" s="227"/>
      <c r="D167" s="205" t="s">
        <v>175</v>
      </c>
      <c r="E167" s="228" t="s">
        <v>1</v>
      </c>
      <c r="F167" s="229" t="s">
        <v>220</v>
      </c>
      <c r="G167" s="227"/>
      <c r="H167" s="228" t="s">
        <v>1</v>
      </c>
      <c r="I167" s="230"/>
      <c r="J167" s="227"/>
      <c r="K167" s="227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175</v>
      </c>
      <c r="AU167" s="235" t="s">
        <v>89</v>
      </c>
      <c r="AV167" s="15" t="s">
        <v>86</v>
      </c>
      <c r="AW167" s="15" t="s">
        <v>34</v>
      </c>
      <c r="AX167" s="15" t="s">
        <v>78</v>
      </c>
      <c r="AY167" s="235" t="s">
        <v>167</v>
      </c>
    </row>
    <row r="168" spans="1:65" s="15" customFormat="1" ht="30.6">
      <c r="B168" s="226"/>
      <c r="C168" s="227"/>
      <c r="D168" s="205" t="s">
        <v>175</v>
      </c>
      <c r="E168" s="228" t="s">
        <v>1</v>
      </c>
      <c r="F168" s="229" t="s">
        <v>221</v>
      </c>
      <c r="G168" s="227"/>
      <c r="H168" s="228" t="s">
        <v>1</v>
      </c>
      <c r="I168" s="230"/>
      <c r="J168" s="227"/>
      <c r="K168" s="227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175</v>
      </c>
      <c r="AU168" s="235" t="s">
        <v>89</v>
      </c>
      <c r="AV168" s="15" t="s">
        <v>86</v>
      </c>
      <c r="AW168" s="15" t="s">
        <v>34</v>
      </c>
      <c r="AX168" s="15" t="s">
        <v>78</v>
      </c>
      <c r="AY168" s="235" t="s">
        <v>167</v>
      </c>
    </row>
    <row r="169" spans="1:65" s="13" customFormat="1">
      <c r="B169" s="203"/>
      <c r="C169" s="204"/>
      <c r="D169" s="205" t="s">
        <v>175</v>
      </c>
      <c r="E169" s="206" t="s">
        <v>1</v>
      </c>
      <c r="F169" s="207" t="s">
        <v>222</v>
      </c>
      <c r="G169" s="204"/>
      <c r="H169" s="208">
        <v>7.9000000000000001E-2</v>
      </c>
      <c r="I169" s="209"/>
      <c r="J169" s="204"/>
      <c r="K169" s="204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175</v>
      </c>
      <c r="AU169" s="214" t="s">
        <v>89</v>
      </c>
      <c r="AV169" s="13" t="s">
        <v>89</v>
      </c>
      <c r="AW169" s="13" t="s">
        <v>34</v>
      </c>
      <c r="AX169" s="13" t="s">
        <v>78</v>
      </c>
      <c r="AY169" s="214" t="s">
        <v>167</v>
      </c>
    </row>
    <row r="170" spans="1:65" s="14" customFormat="1">
      <c r="B170" s="215"/>
      <c r="C170" s="216"/>
      <c r="D170" s="205" t="s">
        <v>175</v>
      </c>
      <c r="E170" s="217" t="s">
        <v>1</v>
      </c>
      <c r="F170" s="218" t="s">
        <v>177</v>
      </c>
      <c r="G170" s="216"/>
      <c r="H170" s="219">
        <v>7.9000000000000001E-2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175</v>
      </c>
      <c r="AU170" s="225" t="s">
        <v>89</v>
      </c>
      <c r="AV170" s="14" t="s">
        <v>173</v>
      </c>
      <c r="AW170" s="14" t="s">
        <v>34</v>
      </c>
      <c r="AX170" s="14" t="s">
        <v>86</v>
      </c>
      <c r="AY170" s="225" t="s">
        <v>167</v>
      </c>
    </row>
    <row r="171" spans="1:65" s="2" customFormat="1" ht="21.75" customHeight="1">
      <c r="A171" s="35"/>
      <c r="B171" s="36"/>
      <c r="C171" s="236" t="s">
        <v>223</v>
      </c>
      <c r="D171" s="236" t="s">
        <v>224</v>
      </c>
      <c r="E171" s="237" t="s">
        <v>225</v>
      </c>
      <c r="F171" s="238" t="s">
        <v>226</v>
      </c>
      <c r="G171" s="239" t="s">
        <v>206</v>
      </c>
      <c r="H171" s="240">
        <v>4.4999999999999998E-2</v>
      </c>
      <c r="I171" s="241"/>
      <c r="J171" s="242">
        <f>ROUND(I171*H171,2)</f>
        <v>0</v>
      </c>
      <c r="K171" s="243"/>
      <c r="L171" s="244"/>
      <c r="M171" s="245" t="s">
        <v>1</v>
      </c>
      <c r="N171" s="246" t="s">
        <v>43</v>
      </c>
      <c r="O171" s="72"/>
      <c r="P171" s="199">
        <f>O171*H171</f>
        <v>0</v>
      </c>
      <c r="Q171" s="199">
        <v>1</v>
      </c>
      <c r="R171" s="199">
        <f>Q171*H171</f>
        <v>4.4999999999999998E-2</v>
      </c>
      <c r="S171" s="199">
        <v>0</v>
      </c>
      <c r="T171" s="200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1" t="s">
        <v>210</v>
      </c>
      <c r="AT171" s="201" t="s">
        <v>224</v>
      </c>
      <c r="AU171" s="201" t="s">
        <v>89</v>
      </c>
      <c r="AY171" s="18" t="s">
        <v>167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8" t="s">
        <v>86</v>
      </c>
      <c r="BK171" s="202">
        <f>ROUND(I171*H171,2)</f>
        <v>0</v>
      </c>
      <c r="BL171" s="18" t="s">
        <v>173</v>
      </c>
      <c r="BM171" s="201" t="s">
        <v>227</v>
      </c>
    </row>
    <row r="172" spans="1:65" s="2" customFormat="1" ht="19.2">
      <c r="A172" s="35"/>
      <c r="B172" s="36"/>
      <c r="C172" s="37"/>
      <c r="D172" s="205" t="s">
        <v>228</v>
      </c>
      <c r="E172" s="37"/>
      <c r="F172" s="247" t="s">
        <v>229</v>
      </c>
      <c r="G172" s="37"/>
      <c r="H172" s="37"/>
      <c r="I172" s="248"/>
      <c r="J172" s="37"/>
      <c r="K172" s="37"/>
      <c r="L172" s="40"/>
      <c r="M172" s="249"/>
      <c r="N172" s="25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228</v>
      </c>
      <c r="AU172" s="18" t="s">
        <v>89</v>
      </c>
    </row>
    <row r="173" spans="1:65" s="13" customFormat="1" ht="20.399999999999999">
      <c r="B173" s="203"/>
      <c r="C173" s="204"/>
      <c r="D173" s="205" t="s">
        <v>175</v>
      </c>
      <c r="E173" s="206" t="s">
        <v>1</v>
      </c>
      <c r="F173" s="207" t="s">
        <v>230</v>
      </c>
      <c r="G173" s="204"/>
      <c r="H173" s="208">
        <v>4.4999999999999998E-2</v>
      </c>
      <c r="I173" s="209"/>
      <c r="J173" s="204"/>
      <c r="K173" s="204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175</v>
      </c>
      <c r="AU173" s="214" t="s">
        <v>89</v>
      </c>
      <c r="AV173" s="13" t="s">
        <v>89</v>
      </c>
      <c r="AW173" s="13" t="s">
        <v>34</v>
      </c>
      <c r="AX173" s="13" t="s">
        <v>78</v>
      </c>
      <c r="AY173" s="214" t="s">
        <v>167</v>
      </c>
    </row>
    <row r="174" spans="1:65" s="14" customFormat="1">
      <c r="B174" s="215"/>
      <c r="C174" s="216"/>
      <c r="D174" s="205" t="s">
        <v>175</v>
      </c>
      <c r="E174" s="217" t="s">
        <v>1</v>
      </c>
      <c r="F174" s="218" t="s">
        <v>177</v>
      </c>
      <c r="G174" s="216"/>
      <c r="H174" s="219">
        <v>4.4999999999999998E-2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175</v>
      </c>
      <c r="AU174" s="225" t="s">
        <v>89</v>
      </c>
      <c r="AV174" s="14" t="s">
        <v>173</v>
      </c>
      <c r="AW174" s="14" t="s">
        <v>34</v>
      </c>
      <c r="AX174" s="14" t="s">
        <v>86</v>
      </c>
      <c r="AY174" s="225" t="s">
        <v>167</v>
      </c>
    </row>
    <row r="175" spans="1:65" s="2" customFormat="1" ht="24.15" customHeight="1">
      <c r="A175" s="35"/>
      <c r="B175" s="36"/>
      <c r="C175" s="236" t="s">
        <v>231</v>
      </c>
      <c r="D175" s="236" t="s">
        <v>224</v>
      </c>
      <c r="E175" s="237" t="s">
        <v>232</v>
      </c>
      <c r="F175" s="238" t="s">
        <v>233</v>
      </c>
      <c r="G175" s="239" t="s">
        <v>206</v>
      </c>
      <c r="H175" s="240">
        <v>8.0000000000000002E-3</v>
      </c>
      <c r="I175" s="241"/>
      <c r="J175" s="242">
        <f>ROUND(I175*H175,2)</f>
        <v>0</v>
      </c>
      <c r="K175" s="243"/>
      <c r="L175" s="244"/>
      <c r="M175" s="245" t="s">
        <v>1</v>
      </c>
      <c r="N175" s="246" t="s">
        <v>43</v>
      </c>
      <c r="O175" s="72"/>
      <c r="P175" s="199">
        <f>O175*H175</f>
        <v>0</v>
      </c>
      <c r="Q175" s="199">
        <v>1</v>
      </c>
      <c r="R175" s="199">
        <f>Q175*H175</f>
        <v>8.0000000000000002E-3</v>
      </c>
      <c r="S175" s="199">
        <v>0</v>
      </c>
      <c r="T175" s="20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1" t="s">
        <v>210</v>
      </c>
      <c r="AT175" s="201" t="s">
        <v>224</v>
      </c>
      <c r="AU175" s="201" t="s">
        <v>89</v>
      </c>
      <c r="AY175" s="18" t="s">
        <v>167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8" t="s">
        <v>86</v>
      </c>
      <c r="BK175" s="202">
        <f>ROUND(I175*H175,2)</f>
        <v>0</v>
      </c>
      <c r="BL175" s="18" t="s">
        <v>173</v>
      </c>
      <c r="BM175" s="201" t="s">
        <v>234</v>
      </c>
    </row>
    <row r="176" spans="1:65" s="2" customFormat="1" ht="19.2">
      <c r="A176" s="35"/>
      <c r="B176" s="36"/>
      <c r="C176" s="37"/>
      <c r="D176" s="205" t="s">
        <v>228</v>
      </c>
      <c r="E176" s="37"/>
      <c r="F176" s="247" t="s">
        <v>235</v>
      </c>
      <c r="G176" s="37"/>
      <c r="H176" s="37"/>
      <c r="I176" s="248"/>
      <c r="J176" s="37"/>
      <c r="K176" s="37"/>
      <c r="L176" s="40"/>
      <c r="M176" s="249"/>
      <c r="N176" s="25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228</v>
      </c>
      <c r="AU176" s="18" t="s">
        <v>89</v>
      </c>
    </row>
    <row r="177" spans="1:65" s="13" customFormat="1" ht="20.399999999999999">
      <c r="B177" s="203"/>
      <c r="C177" s="204"/>
      <c r="D177" s="205" t="s">
        <v>175</v>
      </c>
      <c r="E177" s="206" t="s">
        <v>1</v>
      </c>
      <c r="F177" s="207" t="s">
        <v>236</v>
      </c>
      <c r="G177" s="204"/>
      <c r="H177" s="208">
        <v>8.0000000000000002E-3</v>
      </c>
      <c r="I177" s="209"/>
      <c r="J177" s="204"/>
      <c r="K177" s="204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175</v>
      </c>
      <c r="AU177" s="214" t="s">
        <v>89</v>
      </c>
      <c r="AV177" s="13" t="s">
        <v>89</v>
      </c>
      <c r="AW177" s="13" t="s">
        <v>34</v>
      </c>
      <c r="AX177" s="13" t="s">
        <v>78</v>
      </c>
      <c r="AY177" s="214" t="s">
        <v>167</v>
      </c>
    </row>
    <row r="178" spans="1:65" s="14" customFormat="1">
      <c r="B178" s="215"/>
      <c r="C178" s="216"/>
      <c r="D178" s="205" t="s">
        <v>175</v>
      </c>
      <c r="E178" s="217" t="s">
        <v>1</v>
      </c>
      <c r="F178" s="218" t="s">
        <v>177</v>
      </c>
      <c r="G178" s="216"/>
      <c r="H178" s="219">
        <v>8.0000000000000002E-3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175</v>
      </c>
      <c r="AU178" s="225" t="s">
        <v>89</v>
      </c>
      <c r="AV178" s="14" t="s">
        <v>173</v>
      </c>
      <c r="AW178" s="14" t="s">
        <v>34</v>
      </c>
      <c r="AX178" s="14" t="s">
        <v>86</v>
      </c>
      <c r="AY178" s="225" t="s">
        <v>167</v>
      </c>
    </row>
    <row r="179" spans="1:65" s="2" customFormat="1" ht="21.75" customHeight="1">
      <c r="A179" s="35"/>
      <c r="B179" s="36"/>
      <c r="C179" s="236" t="s">
        <v>237</v>
      </c>
      <c r="D179" s="236" t="s">
        <v>224</v>
      </c>
      <c r="E179" s="237" t="s">
        <v>238</v>
      </c>
      <c r="F179" s="238" t="s">
        <v>239</v>
      </c>
      <c r="G179" s="239" t="s">
        <v>206</v>
      </c>
      <c r="H179" s="240">
        <v>8.9999999999999993E-3</v>
      </c>
      <c r="I179" s="241"/>
      <c r="J179" s="242">
        <f>ROUND(I179*H179,2)</f>
        <v>0</v>
      </c>
      <c r="K179" s="243"/>
      <c r="L179" s="244"/>
      <c r="M179" s="245" t="s">
        <v>1</v>
      </c>
      <c r="N179" s="246" t="s">
        <v>43</v>
      </c>
      <c r="O179" s="72"/>
      <c r="P179" s="199">
        <f>O179*H179</f>
        <v>0</v>
      </c>
      <c r="Q179" s="199">
        <v>1</v>
      </c>
      <c r="R179" s="199">
        <f>Q179*H179</f>
        <v>8.9999999999999993E-3</v>
      </c>
      <c r="S179" s="199">
        <v>0</v>
      </c>
      <c r="T179" s="20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1" t="s">
        <v>210</v>
      </c>
      <c r="AT179" s="201" t="s">
        <v>224</v>
      </c>
      <c r="AU179" s="201" t="s">
        <v>89</v>
      </c>
      <c r="AY179" s="18" t="s">
        <v>167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8" t="s">
        <v>86</v>
      </c>
      <c r="BK179" s="202">
        <f>ROUND(I179*H179,2)</f>
        <v>0</v>
      </c>
      <c r="BL179" s="18" t="s">
        <v>173</v>
      </c>
      <c r="BM179" s="201" t="s">
        <v>240</v>
      </c>
    </row>
    <row r="180" spans="1:65" s="2" customFormat="1" ht="19.2">
      <c r="A180" s="35"/>
      <c r="B180" s="36"/>
      <c r="C180" s="37"/>
      <c r="D180" s="205" t="s">
        <v>228</v>
      </c>
      <c r="E180" s="37"/>
      <c r="F180" s="247" t="s">
        <v>241</v>
      </c>
      <c r="G180" s="37"/>
      <c r="H180" s="37"/>
      <c r="I180" s="248"/>
      <c r="J180" s="37"/>
      <c r="K180" s="37"/>
      <c r="L180" s="40"/>
      <c r="M180" s="249"/>
      <c r="N180" s="25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228</v>
      </c>
      <c r="AU180" s="18" t="s">
        <v>89</v>
      </c>
    </row>
    <row r="181" spans="1:65" s="13" customFormat="1" ht="20.399999999999999">
      <c r="B181" s="203"/>
      <c r="C181" s="204"/>
      <c r="D181" s="205" t="s">
        <v>175</v>
      </c>
      <c r="E181" s="206" t="s">
        <v>1</v>
      </c>
      <c r="F181" s="207" t="s">
        <v>242</v>
      </c>
      <c r="G181" s="204"/>
      <c r="H181" s="208">
        <v>8.9999999999999993E-3</v>
      </c>
      <c r="I181" s="209"/>
      <c r="J181" s="204"/>
      <c r="K181" s="204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175</v>
      </c>
      <c r="AU181" s="214" t="s">
        <v>89</v>
      </c>
      <c r="AV181" s="13" t="s">
        <v>89</v>
      </c>
      <c r="AW181" s="13" t="s">
        <v>34</v>
      </c>
      <c r="AX181" s="13" t="s">
        <v>78</v>
      </c>
      <c r="AY181" s="214" t="s">
        <v>167</v>
      </c>
    </row>
    <row r="182" spans="1:65" s="14" customFormat="1">
      <c r="B182" s="215"/>
      <c r="C182" s="216"/>
      <c r="D182" s="205" t="s">
        <v>175</v>
      </c>
      <c r="E182" s="217" t="s">
        <v>1</v>
      </c>
      <c r="F182" s="218" t="s">
        <v>177</v>
      </c>
      <c r="G182" s="216"/>
      <c r="H182" s="219">
        <v>8.9999999999999993E-3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175</v>
      </c>
      <c r="AU182" s="225" t="s">
        <v>89</v>
      </c>
      <c r="AV182" s="14" t="s">
        <v>173</v>
      </c>
      <c r="AW182" s="14" t="s">
        <v>34</v>
      </c>
      <c r="AX182" s="14" t="s">
        <v>86</v>
      </c>
      <c r="AY182" s="225" t="s">
        <v>167</v>
      </c>
    </row>
    <row r="183" spans="1:65" s="2" customFormat="1" ht="24.15" customHeight="1">
      <c r="A183" s="35"/>
      <c r="B183" s="36"/>
      <c r="C183" s="236" t="s">
        <v>243</v>
      </c>
      <c r="D183" s="236" t="s">
        <v>224</v>
      </c>
      <c r="E183" s="237" t="s">
        <v>244</v>
      </c>
      <c r="F183" s="238" t="s">
        <v>245</v>
      </c>
      <c r="G183" s="239" t="s">
        <v>206</v>
      </c>
      <c r="H183" s="240">
        <v>2.3E-2</v>
      </c>
      <c r="I183" s="241"/>
      <c r="J183" s="242">
        <f>ROUND(I183*H183,2)</f>
        <v>0</v>
      </c>
      <c r="K183" s="243"/>
      <c r="L183" s="244"/>
      <c r="M183" s="245" t="s">
        <v>1</v>
      </c>
      <c r="N183" s="246" t="s">
        <v>43</v>
      </c>
      <c r="O183" s="72"/>
      <c r="P183" s="199">
        <f>O183*H183</f>
        <v>0</v>
      </c>
      <c r="Q183" s="199">
        <v>1</v>
      </c>
      <c r="R183" s="199">
        <f>Q183*H183</f>
        <v>2.3E-2</v>
      </c>
      <c r="S183" s="199">
        <v>0</v>
      </c>
      <c r="T183" s="20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1" t="s">
        <v>210</v>
      </c>
      <c r="AT183" s="201" t="s">
        <v>224</v>
      </c>
      <c r="AU183" s="201" t="s">
        <v>89</v>
      </c>
      <c r="AY183" s="18" t="s">
        <v>167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8" t="s">
        <v>86</v>
      </c>
      <c r="BK183" s="202">
        <f>ROUND(I183*H183,2)</f>
        <v>0</v>
      </c>
      <c r="BL183" s="18" t="s">
        <v>173</v>
      </c>
      <c r="BM183" s="201" t="s">
        <v>246</v>
      </c>
    </row>
    <row r="184" spans="1:65" s="2" customFormat="1" ht="19.2">
      <c r="A184" s="35"/>
      <c r="B184" s="36"/>
      <c r="C184" s="37"/>
      <c r="D184" s="205" t="s">
        <v>228</v>
      </c>
      <c r="E184" s="37"/>
      <c r="F184" s="247" t="s">
        <v>247</v>
      </c>
      <c r="G184" s="37"/>
      <c r="H184" s="37"/>
      <c r="I184" s="248"/>
      <c r="J184" s="37"/>
      <c r="K184" s="37"/>
      <c r="L184" s="40"/>
      <c r="M184" s="249"/>
      <c r="N184" s="25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228</v>
      </c>
      <c r="AU184" s="18" t="s">
        <v>89</v>
      </c>
    </row>
    <row r="185" spans="1:65" s="13" customFormat="1" ht="20.399999999999999">
      <c r="B185" s="203"/>
      <c r="C185" s="204"/>
      <c r="D185" s="205" t="s">
        <v>175</v>
      </c>
      <c r="E185" s="206" t="s">
        <v>1</v>
      </c>
      <c r="F185" s="207" t="s">
        <v>248</v>
      </c>
      <c r="G185" s="204"/>
      <c r="H185" s="208">
        <v>2.3E-2</v>
      </c>
      <c r="I185" s="209"/>
      <c r="J185" s="204"/>
      <c r="K185" s="204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175</v>
      </c>
      <c r="AU185" s="214" t="s">
        <v>89</v>
      </c>
      <c r="AV185" s="13" t="s">
        <v>89</v>
      </c>
      <c r="AW185" s="13" t="s">
        <v>34</v>
      </c>
      <c r="AX185" s="13" t="s">
        <v>78</v>
      </c>
      <c r="AY185" s="214" t="s">
        <v>167</v>
      </c>
    </row>
    <row r="186" spans="1:65" s="14" customFormat="1">
      <c r="B186" s="215"/>
      <c r="C186" s="216"/>
      <c r="D186" s="205" t="s">
        <v>175</v>
      </c>
      <c r="E186" s="217" t="s">
        <v>1</v>
      </c>
      <c r="F186" s="218" t="s">
        <v>177</v>
      </c>
      <c r="G186" s="216"/>
      <c r="H186" s="219">
        <v>2.3E-2</v>
      </c>
      <c r="I186" s="220"/>
      <c r="J186" s="216"/>
      <c r="K186" s="216"/>
      <c r="L186" s="221"/>
      <c r="M186" s="222"/>
      <c r="N186" s="223"/>
      <c r="O186" s="223"/>
      <c r="P186" s="223"/>
      <c r="Q186" s="223"/>
      <c r="R186" s="223"/>
      <c r="S186" s="223"/>
      <c r="T186" s="224"/>
      <c r="AT186" s="225" t="s">
        <v>175</v>
      </c>
      <c r="AU186" s="225" t="s">
        <v>89</v>
      </c>
      <c r="AV186" s="14" t="s">
        <v>173</v>
      </c>
      <c r="AW186" s="14" t="s">
        <v>34</v>
      </c>
      <c r="AX186" s="14" t="s">
        <v>86</v>
      </c>
      <c r="AY186" s="225" t="s">
        <v>167</v>
      </c>
    </row>
    <row r="187" spans="1:65" s="2" customFormat="1" ht="24.15" customHeight="1">
      <c r="A187" s="35"/>
      <c r="B187" s="36"/>
      <c r="C187" s="189" t="s">
        <v>249</v>
      </c>
      <c r="D187" s="189" t="s">
        <v>169</v>
      </c>
      <c r="E187" s="190" t="s">
        <v>250</v>
      </c>
      <c r="F187" s="191" t="s">
        <v>251</v>
      </c>
      <c r="G187" s="192" t="s">
        <v>252</v>
      </c>
      <c r="H187" s="193">
        <v>8.1999999999999993</v>
      </c>
      <c r="I187" s="194"/>
      <c r="J187" s="195">
        <f>ROUND(I187*H187,2)</f>
        <v>0</v>
      </c>
      <c r="K187" s="196"/>
      <c r="L187" s="40"/>
      <c r="M187" s="197" t="s">
        <v>1</v>
      </c>
      <c r="N187" s="198" t="s">
        <v>43</v>
      </c>
      <c r="O187" s="72"/>
      <c r="P187" s="199">
        <f>O187*H187</f>
        <v>0</v>
      </c>
      <c r="Q187" s="199">
        <v>1.1E-4</v>
      </c>
      <c r="R187" s="199">
        <f>Q187*H187</f>
        <v>9.0199999999999992E-4</v>
      </c>
      <c r="S187" s="199">
        <v>0</v>
      </c>
      <c r="T187" s="200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1" t="s">
        <v>173</v>
      </c>
      <c r="AT187" s="201" t="s">
        <v>169</v>
      </c>
      <c r="AU187" s="201" t="s">
        <v>89</v>
      </c>
      <c r="AY187" s="18" t="s">
        <v>167</v>
      </c>
      <c r="BE187" s="202">
        <f>IF(N187="základní",J187,0)</f>
        <v>0</v>
      </c>
      <c r="BF187" s="202">
        <f>IF(N187="snížená",J187,0)</f>
        <v>0</v>
      </c>
      <c r="BG187" s="202">
        <f>IF(N187="zákl. přenesená",J187,0)</f>
        <v>0</v>
      </c>
      <c r="BH187" s="202">
        <f>IF(N187="sníž. přenesená",J187,0)</f>
        <v>0</v>
      </c>
      <c r="BI187" s="202">
        <f>IF(N187="nulová",J187,0)</f>
        <v>0</v>
      </c>
      <c r="BJ187" s="18" t="s">
        <v>86</v>
      </c>
      <c r="BK187" s="202">
        <f>ROUND(I187*H187,2)</f>
        <v>0</v>
      </c>
      <c r="BL187" s="18" t="s">
        <v>173</v>
      </c>
      <c r="BM187" s="201" t="s">
        <v>253</v>
      </c>
    </row>
    <row r="188" spans="1:65" s="13" customFormat="1">
      <c r="B188" s="203"/>
      <c r="C188" s="204"/>
      <c r="D188" s="205" t="s">
        <v>175</v>
      </c>
      <c r="E188" s="206" t="s">
        <v>1</v>
      </c>
      <c r="F188" s="207" t="s">
        <v>254</v>
      </c>
      <c r="G188" s="204"/>
      <c r="H188" s="208">
        <v>8.1999999999999993</v>
      </c>
      <c r="I188" s="209"/>
      <c r="J188" s="204"/>
      <c r="K188" s="204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175</v>
      </c>
      <c r="AU188" s="214" t="s">
        <v>89</v>
      </c>
      <c r="AV188" s="13" t="s">
        <v>89</v>
      </c>
      <c r="AW188" s="13" t="s">
        <v>34</v>
      </c>
      <c r="AX188" s="13" t="s">
        <v>78</v>
      </c>
      <c r="AY188" s="214" t="s">
        <v>167</v>
      </c>
    </row>
    <row r="189" spans="1:65" s="14" customFormat="1">
      <c r="B189" s="215"/>
      <c r="C189" s="216"/>
      <c r="D189" s="205" t="s">
        <v>175</v>
      </c>
      <c r="E189" s="217" t="s">
        <v>1</v>
      </c>
      <c r="F189" s="218" t="s">
        <v>177</v>
      </c>
      <c r="G189" s="216"/>
      <c r="H189" s="219">
        <v>8.1999999999999993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175</v>
      </c>
      <c r="AU189" s="225" t="s">
        <v>89</v>
      </c>
      <c r="AV189" s="14" t="s">
        <v>173</v>
      </c>
      <c r="AW189" s="14" t="s">
        <v>34</v>
      </c>
      <c r="AX189" s="14" t="s">
        <v>86</v>
      </c>
      <c r="AY189" s="225" t="s">
        <v>167</v>
      </c>
    </row>
    <row r="190" spans="1:65" s="2" customFormat="1" ht="24.15" customHeight="1">
      <c r="A190" s="35"/>
      <c r="B190" s="36"/>
      <c r="C190" s="189" t="s">
        <v>8</v>
      </c>
      <c r="D190" s="189" t="s">
        <v>169</v>
      </c>
      <c r="E190" s="190" t="s">
        <v>255</v>
      </c>
      <c r="F190" s="191" t="s">
        <v>256</v>
      </c>
      <c r="G190" s="192" t="s">
        <v>252</v>
      </c>
      <c r="H190" s="193">
        <v>0.5</v>
      </c>
      <c r="I190" s="194"/>
      <c r="J190" s="195">
        <f>ROUND(I190*H190,2)</f>
        <v>0</v>
      </c>
      <c r="K190" s="196"/>
      <c r="L190" s="40"/>
      <c r="M190" s="197" t="s">
        <v>1</v>
      </c>
      <c r="N190" s="198" t="s">
        <v>43</v>
      </c>
      <c r="O190" s="72"/>
      <c r="P190" s="199">
        <f>O190*H190</f>
        <v>0</v>
      </c>
      <c r="Q190" s="199">
        <v>5.6999999999999998E-4</v>
      </c>
      <c r="R190" s="199">
        <f>Q190*H190</f>
        <v>2.8499999999999999E-4</v>
      </c>
      <c r="S190" s="199">
        <v>0</v>
      </c>
      <c r="T190" s="20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1" t="s">
        <v>173</v>
      </c>
      <c r="AT190" s="201" t="s">
        <v>169</v>
      </c>
      <c r="AU190" s="201" t="s">
        <v>89</v>
      </c>
      <c r="AY190" s="18" t="s">
        <v>167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8" t="s">
        <v>86</v>
      </c>
      <c r="BK190" s="202">
        <f>ROUND(I190*H190,2)</f>
        <v>0</v>
      </c>
      <c r="BL190" s="18" t="s">
        <v>173</v>
      </c>
      <c r="BM190" s="201" t="s">
        <v>257</v>
      </c>
    </row>
    <row r="191" spans="1:65" s="2" customFormat="1" ht="19.2">
      <c r="A191" s="35"/>
      <c r="B191" s="36"/>
      <c r="C191" s="37"/>
      <c r="D191" s="205" t="s">
        <v>228</v>
      </c>
      <c r="E191" s="37"/>
      <c r="F191" s="247" t="s">
        <v>258</v>
      </c>
      <c r="G191" s="37"/>
      <c r="H191" s="37"/>
      <c r="I191" s="248"/>
      <c r="J191" s="37"/>
      <c r="K191" s="37"/>
      <c r="L191" s="40"/>
      <c r="M191" s="249"/>
      <c r="N191" s="25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228</v>
      </c>
      <c r="AU191" s="18" t="s">
        <v>89</v>
      </c>
    </row>
    <row r="192" spans="1:65" s="13" customFormat="1">
      <c r="B192" s="203"/>
      <c r="C192" s="204"/>
      <c r="D192" s="205" t="s">
        <v>175</v>
      </c>
      <c r="E192" s="206" t="s">
        <v>1</v>
      </c>
      <c r="F192" s="207" t="s">
        <v>259</v>
      </c>
      <c r="G192" s="204"/>
      <c r="H192" s="208">
        <v>0.5</v>
      </c>
      <c r="I192" s="209"/>
      <c r="J192" s="204"/>
      <c r="K192" s="204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175</v>
      </c>
      <c r="AU192" s="214" t="s">
        <v>89</v>
      </c>
      <c r="AV192" s="13" t="s">
        <v>89</v>
      </c>
      <c r="AW192" s="13" t="s">
        <v>34</v>
      </c>
      <c r="AX192" s="13" t="s">
        <v>78</v>
      </c>
      <c r="AY192" s="214" t="s">
        <v>167</v>
      </c>
    </row>
    <row r="193" spans="1:65" s="14" customFormat="1">
      <c r="B193" s="215"/>
      <c r="C193" s="216"/>
      <c r="D193" s="205" t="s">
        <v>175</v>
      </c>
      <c r="E193" s="217" t="s">
        <v>1</v>
      </c>
      <c r="F193" s="218" t="s">
        <v>177</v>
      </c>
      <c r="G193" s="216"/>
      <c r="H193" s="219">
        <v>0.5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175</v>
      </c>
      <c r="AU193" s="225" t="s">
        <v>89</v>
      </c>
      <c r="AV193" s="14" t="s">
        <v>173</v>
      </c>
      <c r="AW193" s="14" t="s">
        <v>34</v>
      </c>
      <c r="AX193" s="14" t="s">
        <v>86</v>
      </c>
      <c r="AY193" s="225" t="s">
        <v>167</v>
      </c>
    </row>
    <row r="194" spans="1:65" s="2" customFormat="1" ht="33" customHeight="1">
      <c r="A194" s="35"/>
      <c r="B194" s="36"/>
      <c r="C194" s="189" t="s">
        <v>260</v>
      </c>
      <c r="D194" s="189" t="s">
        <v>169</v>
      </c>
      <c r="E194" s="190" t="s">
        <v>261</v>
      </c>
      <c r="F194" s="191" t="s">
        <v>262</v>
      </c>
      <c r="G194" s="192" t="s">
        <v>252</v>
      </c>
      <c r="H194" s="193">
        <v>0.5</v>
      </c>
      <c r="I194" s="194"/>
      <c r="J194" s="195">
        <f>ROUND(I194*H194,2)</f>
        <v>0</v>
      </c>
      <c r="K194" s="196"/>
      <c r="L194" s="40"/>
      <c r="M194" s="197" t="s">
        <v>1</v>
      </c>
      <c r="N194" s="198" t="s">
        <v>43</v>
      </c>
      <c r="O194" s="72"/>
      <c r="P194" s="199">
        <f>O194*H194</f>
        <v>0</v>
      </c>
      <c r="Q194" s="199">
        <v>4.8000000000000001E-4</v>
      </c>
      <c r="R194" s="199">
        <f>Q194*H194</f>
        <v>2.4000000000000001E-4</v>
      </c>
      <c r="S194" s="199">
        <v>0</v>
      </c>
      <c r="T194" s="20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1" t="s">
        <v>173</v>
      </c>
      <c r="AT194" s="201" t="s">
        <v>169</v>
      </c>
      <c r="AU194" s="201" t="s">
        <v>89</v>
      </c>
      <c r="AY194" s="18" t="s">
        <v>167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8" t="s">
        <v>86</v>
      </c>
      <c r="BK194" s="202">
        <f>ROUND(I194*H194,2)</f>
        <v>0</v>
      </c>
      <c r="BL194" s="18" t="s">
        <v>173</v>
      </c>
      <c r="BM194" s="201" t="s">
        <v>263</v>
      </c>
    </row>
    <row r="195" spans="1:65" s="13" customFormat="1">
      <c r="B195" s="203"/>
      <c r="C195" s="204"/>
      <c r="D195" s="205" t="s">
        <v>175</v>
      </c>
      <c r="E195" s="206" t="s">
        <v>1</v>
      </c>
      <c r="F195" s="207" t="s">
        <v>264</v>
      </c>
      <c r="G195" s="204"/>
      <c r="H195" s="208">
        <v>0.5</v>
      </c>
      <c r="I195" s="209"/>
      <c r="J195" s="204"/>
      <c r="K195" s="204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175</v>
      </c>
      <c r="AU195" s="214" t="s">
        <v>89</v>
      </c>
      <c r="AV195" s="13" t="s">
        <v>89</v>
      </c>
      <c r="AW195" s="13" t="s">
        <v>34</v>
      </c>
      <c r="AX195" s="13" t="s">
        <v>78</v>
      </c>
      <c r="AY195" s="214" t="s">
        <v>167</v>
      </c>
    </row>
    <row r="196" spans="1:65" s="14" customFormat="1">
      <c r="B196" s="215"/>
      <c r="C196" s="216"/>
      <c r="D196" s="205" t="s">
        <v>175</v>
      </c>
      <c r="E196" s="217" t="s">
        <v>1</v>
      </c>
      <c r="F196" s="218" t="s">
        <v>177</v>
      </c>
      <c r="G196" s="216"/>
      <c r="H196" s="219">
        <v>0.5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175</v>
      </c>
      <c r="AU196" s="225" t="s">
        <v>89</v>
      </c>
      <c r="AV196" s="14" t="s">
        <v>173</v>
      </c>
      <c r="AW196" s="14" t="s">
        <v>34</v>
      </c>
      <c r="AX196" s="14" t="s">
        <v>86</v>
      </c>
      <c r="AY196" s="225" t="s">
        <v>167</v>
      </c>
    </row>
    <row r="197" spans="1:65" s="2" customFormat="1" ht="33" customHeight="1">
      <c r="A197" s="35"/>
      <c r="B197" s="36"/>
      <c r="C197" s="189" t="s">
        <v>265</v>
      </c>
      <c r="D197" s="189" t="s">
        <v>169</v>
      </c>
      <c r="E197" s="190" t="s">
        <v>266</v>
      </c>
      <c r="F197" s="191" t="s">
        <v>267</v>
      </c>
      <c r="G197" s="192" t="s">
        <v>252</v>
      </c>
      <c r="H197" s="193">
        <v>0.6</v>
      </c>
      <c r="I197" s="194"/>
      <c r="J197" s="195">
        <f>ROUND(I197*H197,2)</f>
        <v>0</v>
      </c>
      <c r="K197" s="196"/>
      <c r="L197" s="40"/>
      <c r="M197" s="197" t="s">
        <v>1</v>
      </c>
      <c r="N197" s="198" t="s">
        <v>43</v>
      </c>
      <c r="O197" s="72"/>
      <c r="P197" s="199">
        <f>O197*H197</f>
        <v>0</v>
      </c>
      <c r="Q197" s="199">
        <v>2.47E-3</v>
      </c>
      <c r="R197" s="199">
        <f>Q197*H197</f>
        <v>1.482E-3</v>
      </c>
      <c r="S197" s="199">
        <v>0</v>
      </c>
      <c r="T197" s="200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1" t="s">
        <v>173</v>
      </c>
      <c r="AT197" s="201" t="s">
        <v>169</v>
      </c>
      <c r="AU197" s="201" t="s">
        <v>89</v>
      </c>
      <c r="AY197" s="18" t="s">
        <v>167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8" t="s">
        <v>86</v>
      </c>
      <c r="BK197" s="202">
        <f>ROUND(I197*H197,2)</f>
        <v>0</v>
      </c>
      <c r="BL197" s="18" t="s">
        <v>173</v>
      </c>
      <c r="BM197" s="201" t="s">
        <v>268</v>
      </c>
    </row>
    <row r="198" spans="1:65" s="13" customFormat="1">
      <c r="B198" s="203"/>
      <c r="C198" s="204"/>
      <c r="D198" s="205" t="s">
        <v>175</v>
      </c>
      <c r="E198" s="206" t="s">
        <v>1</v>
      </c>
      <c r="F198" s="207" t="s">
        <v>269</v>
      </c>
      <c r="G198" s="204"/>
      <c r="H198" s="208">
        <v>0.6</v>
      </c>
      <c r="I198" s="209"/>
      <c r="J198" s="204"/>
      <c r="K198" s="204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175</v>
      </c>
      <c r="AU198" s="214" t="s">
        <v>89</v>
      </c>
      <c r="AV198" s="13" t="s">
        <v>89</v>
      </c>
      <c r="AW198" s="13" t="s">
        <v>34</v>
      </c>
      <c r="AX198" s="13" t="s">
        <v>78</v>
      </c>
      <c r="AY198" s="214" t="s">
        <v>167</v>
      </c>
    </row>
    <row r="199" spans="1:65" s="14" customFormat="1">
      <c r="B199" s="215"/>
      <c r="C199" s="216"/>
      <c r="D199" s="205" t="s">
        <v>175</v>
      </c>
      <c r="E199" s="217" t="s">
        <v>1</v>
      </c>
      <c r="F199" s="218" t="s">
        <v>177</v>
      </c>
      <c r="G199" s="216"/>
      <c r="H199" s="219">
        <v>0.6</v>
      </c>
      <c r="I199" s="220"/>
      <c r="J199" s="216"/>
      <c r="K199" s="216"/>
      <c r="L199" s="221"/>
      <c r="M199" s="222"/>
      <c r="N199" s="223"/>
      <c r="O199" s="223"/>
      <c r="P199" s="223"/>
      <c r="Q199" s="223"/>
      <c r="R199" s="223"/>
      <c r="S199" s="223"/>
      <c r="T199" s="224"/>
      <c r="AT199" s="225" t="s">
        <v>175</v>
      </c>
      <c r="AU199" s="225" t="s">
        <v>89</v>
      </c>
      <c r="AV199" s="14" t="s">
        <v>173</v>
      </c>
      <c r="AW199" s="14" t="s">
        <v>34</v>
      </c>
      <c r="AX199" s="14" t="s">
        <v>86</v>
      </c>
      <c r="AY199" s="225" t="s">
        <v>167</v>
      </c>
    </row>
    <row r="200" spans="1:65" s="12" customFormat="1" ht="22.95" customHeight="1">
      <c r="B200" s="173"/>
      <c r="C200" s="174"/>
      <c r="D200" s="175" t="s">
        <v>77</v>
      </c>
      <c r="E200" s="187" t="s">
        <v>173</v>
      </c>
      <c r="F200" s="187" t="s">
        <v>270</v>
      </c>
      <c r="G200" s="174"/>
      <c r="H200" s="174"/>
      <c r="I200" s="177"/>
      <c r="J200" s="188">
        <f>BK200</f>
        <v>0</v>
      </c>
      <c r="K200" s="174"/>
      <c r="L200" s="179"/>
      <c r="M200" s="180"/>
      <c r="N200" s="181"/>
      <c r="O200" s="181"/>
      <c r="P200" s="182">
        <f>SUM(P201:P218)</f>
        <v>0</v>
      </c>
      <c r="Q200" s="181"/>
      <c r="R200" s="182">
        <f>SUM(R201:R218)</f>
        <v>1.0568609500000001</v>
      </c>
      <c r="S200" s="181"/>
      <c r="T200" s="183">
        <f>SUM(T201:T218)</f>
        <v>0</v>
      </c>
      <c r="AR200" s="184" t="s">
        <v>86</v>
      </c>
      <c r="AT200" s="185" t="s">
        <v>77</v>
      </c>
      <c r="AU200" s="185" t="s">
        <v>86</v>
      </c>
      <c r="AY200" s="184" t="s">
        <v>167</v>
      </c>
      <c r="BK200" s="186">
        <f>SUM(BK201:BK218)</f>
        <v>0</v>
      </c>
    </row>
    <row r="201" spans="1:65" s="2" customFormat="1" ht="16.5" customHeight="1">
      <c r="A201" s="35"/>
      <c r="B201" s="36"/>
      <c r="C201" s="189" t="s">
        <v>271</v>
      </c>
      <c r="D201" s="189" t="s">
        <v>169</v>
      </c>
      <c r="E201" s="190" t="s">
        <v>272</v>
      </c>
      <c r="F201" s="191" t="s">
        <v>273</v>
      </c>
      <c r="G201" s="192" t="s">
        <v>172</v>
      </c>
      <c r="H201" s="193">
        <v>0.40500000000000003</v>
      </c>
      <c r="I201" s="194"/>
      <c r="J201" s="195">
        <f>ROUND(I201*H201,2)</f>
        <v>0</v>
      </c>
      <c r="K201" s="196"/>
      <c r="L201" s="40"/>
      <c r="M201" s="197" t="s">
        <v>1</v>
      </c>
      <c r="N201" s="198" t="s">
        <v>43</v>
      </c>
      <c r="O201" s="72"/>
      <c r="P201" s="199">
        <f>O201*H201</f>
        <v>0</v>
      </c>
      <c r="Q201" s="199">
        <v>2.5019800000000001</v>
      </c>
      <c r="R201" s="199">
        <f>Q201*H201</f>
        <v>1.0133019000000001</v>
      </c>
      <c r="S201" s="199">
        <v>0</v>
      </c>
      <c r="T201" s="200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1" t="s">
        <v>173</v>
      </c>
      <c r="AT201" s="201" t="s">
        <v>169</v>
      </c>
      <c r="AU201" s="201" t="s">
        <v>89</v>
      </c>
      <c r="AY201" s="18" t="s">
        <v>167</v>
      </c>
      <c r="BE201" s="202">
        <f>IF(N201="základní",J201,0)</f>
        <v>0</v>
      </c>
      <c r="BF201" s="202">
        <f>IF(N201="snížená",J201,0)</f>
        <v>0</v>
      </c>
      <c r="BG201" s="202">
        <f>IF(N201="zákl. přenesená",J201,0)</f>
        <v>0</v>
      </c>
      <c r="BH201" s="202">
        <f>IF(N201="sníž. přenesená",J201,0)</f>
        <v>0</v>
      </c>
      <c r="BI201" s="202">
        <f>IF(N201="nulová",J201,0)</f>
        <v>0</v>
      </c>
      <c r="BJ201" s="18" t="s">
        <v>86</v>
      </c>
      <c r="BK201" s="202">
        <f>ROUND(I201*H201,2)</f>
        <v>0</v>
      </c>
      <c r="BL201" s="18" t="s">
        <v>173</v>
      </c>
      <c r="BM201" s="201" t="s">
        <v>274</v>
      </c>
    </row>
    <row r="202" spans="1:65" s="13" customFormat="1" ht="20.399999999999999">
      <c r="B202" s="203"/>
      <c r="C202" s="204"/>
      <c r="D202" s="205" t="s">
        <v>175</v>
      </c>
      <c r="E202" s="206" t="s">
        <v>1</v>
      </c>
      <c r="F202" s="207" t="s">
        <v>275</v>
      </c>
      <c r="G202" s="204"/>
      <c r="H202" s="208">
        <v>0.40500000000000003</v>
      </c>
      <c r="I202" s="209"/>
      <c r="J202" s="204"/>
      <c r="K202" s="204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175</v>
      </c>
      <c r="AU202" s="214" t="s">
        <v>89</v>
      </c>
      <c r="AV202" s="13" t="s">
        <v>89</v>
      </c>
      <c r="AW202" s="13" t="s">
        <v>34</v>
      </c>
      <c r="AX202" s="13" t="s">
        <v>78</v>
      </c>
      <c r="AY202" s="214" t="s">
        <v>167</v>
      </c>
    </row>
    <row r="203" spans="1:65" s="14" customFormat="1">
      <c r="B203" s="215"/>
      <c r="C203" s="216"/>
      <c r="D203" s="205" t="s">
        <v>175</v>
      </c>
      <c r="E203" s="217" t="s">
        <v>1</v>
      </c>
      <c r="F203" s="218" t="s">
        <v>177</v>
      </c>
      <c r="G203" s="216"/>
      <c r="H203" s="219">
        <v>0.40500000000000003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175</v>
      </c>
      <c r="AU203" s="225" t="s">
        <v>89</v>
      </c>
      <c r="AV203" s="14" t="s">
        <v>173</v>
      </c>
      <c r="AW203" s="14" t="s">
        <v>34</v>
      </c>
      <c r="AX203" s="14" t="s">
        <v>86</v>
      </c>
      <c r="AY203" s="225" t="s">
        <v>167</v>
      </c>
    </row>
    <row r="204" spans="1:65" s="2" customFormat="1" ht="16.5" customHeight="1">
      <c r="A204" s="35"/>
      <c r="B204" s="36"/>
      <c r="C204" s="189" t="s">
        <v>276</v>
      </c>
      <c r="D204" s="189" t="s">
        <v>169</v>
      </c>
      <c r="E204" s="190" t="s">
        <v>277</v>
      </c>
      <c r="F204" s="191" t="s">
        <v>278</v>
      </c>
      <c r="G204" s="192" t="s">
        <v>190</v>
      </c>
      <c r="H204" s="193">
        <v>3.3620000000000001</v>
      </c>
      <c r="I204" s="194"/>
      <c r="J204" s="195">
        <f>ROUND(I204*H204,2)</f>
        <v>0</v>
      </c>
      <c r="K204" s="196"/>
      <c r="L204" s="40"/>
      <c r="M204" s="197" t="s">
        <v>1</v>
      </c>
      <c r="N204" s="198" t="s">
        <v>43</v>
      </c>
      <c r="O204" s="72"/>
      <c r="P204" s="199">
        <f>O204*H204</f>
        <v>0</v>
      </c>
      <c r="Q204" s="199">
        <v>5.7600000000000004E-3</v>
      </c>
      <c r="R204" s="199">
        <f>Q204*H204</f>
        <v>1.9365120000000003E-2</v>
      </c>
      <c r="S204" s="199">
        <v>0</v>
      </c>
      <c r="T204" s="200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1" t="s">
        <v>173</v>
      </c>
      <c r="AT204" s="201" t="s">
        <v>169</v>
      </c>
      <c r="AU204" s="201" t="s">
        <v>89</v>
      </c>
      <c r="AY204" s="18" t="s">
        <v>167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8" t="s">
        <v>86</v>
      </c>
      <c r="BK204" s="202">
        <f>ROUND(I204*H204,2)</f>
        <v>0</v>
      </c>
      <c r="BL204" s="18" t="s">
        <v>173</v>
      </c>
      <c r="BM204" s="201" t="s">
        <v>279</v>
      </c>
    </row>
    <row r="205" spans="1:65" s="15" customFormat="1">
      <c r="B205" s="226"/>
      <c r="C205" s="227"/>
      <c r="D205" s="205" t="s">
        <v>175</v>
      </c>
      <c r="E205" s="228" t="s">
        <v>1</v>
      </c>
      <c r="F205" s="229" t="s">
        <v>280</v>
      </c>
      <c r="G205" s="227"/>
      <c r="H205" s="228" t="s">
        <v>1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175</v>
      </c>
      <c r="AU205" s="235" t="s">
        <v>89</v>
      </c>
      <c r="AV205" s="15" t="s">
        <v>86</v>
      </c>
      <c r="AW205" s="15" t="s">
        <v>34</v>
      </c>
      <c r="AX205" s="15" t="s">
        <v>78</v>
      </c>
      <c r="AY205" s="235" t="s">
        <v>167</v>
      </c>
    </row>
    <row r="206" spans="1:65" s="13" customFormat="1">
      <c r="B206" s="203"/>
      <c r="C206" s="204"/>
      <c r="D206" s="205" t="s">
        <v>175</v>
      </c>
      <c r="E206" s="206" t="s">
        <v>1</v>
      </c>
      <c r="F206" s="207" t="s">
        <v>281</v>
      </c>
      <c r="G206" s="204"/>
      <c r="H206" s="208">
        <v>1.8129999999999999</v>
      </c>
      <c r="I206" s="209"/>
      <c r="J206" s="204"/>
      <c r="K206" s="204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175</v>
      </c>
      <c r="AU206" s="214" t="s">
        <v>89</v>
      </c>
      <c r="AV206" s="13" t="s">
        <v>89</v>
      </c>
      <c r="AW206" s="13" t="s">
        <v>34</v>
      </c>
      <c r="AX206" s="13" t="s">
        <v>78</v>
      </c>
      <c r="AY206" s="214" t="s">
        <v>167</v>
      </c>
    </row>
    <row r="207" spans="1:65" s="15" customFormat="1">
      <c r="B207" s="226"/>
      <c r="C207" s="227"/>
      <c r="D207" s="205" t="s">
        <v>175</v>
      </c>
      <c r="E207" s="228" t="s">
        <v>1</v>
      </c>
      <c r="F207" s="229" t="s">
        <v>282</v>
      </c>
      <c r="G207" s="227"/>
      <c r="H207" s="228" t="s">
        <v>1</v>
      </c>
      <c r="I207" s="230"/>
      <c r="J207" s="227"/>
      <c r="K207" s="227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175</v>
      </c>
      <c r="AU207" s="235" t="s">
        <v>89</v>
      </c>
      <c r="AV207" s="15" t="s">
        <v>86</v>
      </c>
      <c r="AW207" s="15" t="s">
        <v>34</v>
      </c>
      <c r="AX207" s="15" t="s">
        <v>78</v>
      </c>
      <c r="AY207" s="235" t="s">
        <v>167</v>
      </c>
    </row>
    <row r="208" spans="1:65" s="13" customFormat="1">
      <c r="B208" s="203"/>
      <c r="C208" s="204"/>
      <c r="D208" s="205" t="s">
        <v>175</v>
      </c>
      <c r="E208" s="206" t="s">
        <v>1</v>
      </c>
      <c r="F208" s="207" t="s">
        <v>283</v>
      </c>
      <c r="G208" s="204"/>
      <c r="H208" s="208">
        <v>1.5489999999999999</v>
      </c>
      <c r="I208" s="209"/>
      <c r="J208" s="204"/>
      <c r="K208" s="204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175</v>
      </c>
      <c r="AU208" s="214" t="s">
        <v>89</v>
      </c>
      <c r="AV208" s="13" t="s">
        <v>89</v>
      </c>
      <c r="AW208" s="13" t="s">
        <v>34</v>
      </c>
      <c r="AX208" s="13" t="s">
        <v>78</v>
      </c>
      <c r="AY208" s="214" t="s">
        <v>167</v>
      </c>
    </row>
    <row r="209" spans="1:65" s="14" customFormat="1">
      <c r="B209" s="215"/>
      <c r="C209" s="216"/>
      <c r="D209" s="205" t="s">
        <v>175</v>
      </c>
      <c r="E209" s="217" t="s">
        <v>1</v>
      </c>
      <c r="F209" s="218" t="s">
        <v>177</v>
      </c>
      <c r="G209" s="216"/>
      <c r="H209" s="219">
        <v>3.3620000000000001</v>
      </c>
      <c r="I209" s="220"/>
      <c r="J209" s="216"/>
      <c r="K209" s="216"/>
      <c r="L209" s="221"/>
      <c r="M209" s="222"/>
      <c r="N209" s="223"/>
      <c r="O209" s="223"/>
      <c r="P209" s="223"/>
      <c r="Q209" s="223"/>
      <c r="R209" s="223"/>
      <c r="S209" s="223"/>
      <c r="T209" s="224"/>
      <c r="AT209" s="225" t="s">
        <v>175</v>
      </c>
      <c r="AU209" s="225" t="s">
        <v>89</v>
      </c>
      <c r="AV209" s="14" t="s">
        <v>173</v>
      </c>
      <c r="AW209" s="14" t="s">
        <v>34</v>
      </c>
      <c r="AX209" s="14" t="s">
        <v>86</v>
      </c>
      <c r="AY209" s="225" t="s">
        <v>167</v>
      </c>
    </row>
    <row r="210" spans="1:65" s="2" customFormat="1" ht="16.5" customHeight="1">
      <c r="A210" s="35"/>
      <c r="B210" s="36"/>
      <c r="C210" s="189" t="s">
        <v>284</v>
      </c>
      <c r="D210" s="189" t="s">
        <v>169</v>
      </c>
      <c r="E210" s="190" t="s">
        <v>285</v>
      </c>
      <c r="F210" s="191" t="s">
        <v>286</v>
      </c>
      <c r="G210" s="192" t="s">
        <v>190</v>
      </c>
      <c r="H210" s="193">
        <v>3.3620000000000001</v>
      </c>
      <c r="I210" s="194"/>
      <c r="J210" s="195">
        <f>ROUND(I210*H210,2)</f>
        <v>0</v>
      </c>
      <c r="K210" s="196"/>
      <c r="L210" s="40"/>
      <c r="M210" s="197" t="s">
        <v>1</v>
      </c>
      <c r="N210" s="198" t="s">
        <v>43</v>
      </c>
      <c r="O210" s="72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1" t="s">
        <v>173</v>
      </c>
      <c r="AT210" s="201" t="s">
        <v>169</v>
      </c>
      <c r="AU210" s="201" t="s">
        <v>89</v>
      </c>
      <c r="AY210" s="18" t="s">
        <v>167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18" t="s">
        <v>86</v>
      </c>
      <c r="BK210" s="202">
        <f>ROUND(I210*H210,2)</f>
        <v>0</v>
      </c>
      <c r="BL210" s="18" t="s">
        <v>173</v>
      </c>
      <c r="BM210" s="201" t="s">
        <v>287</v>
      </c>
    </row>
    <row r="211" spans="1:65" s="13" customFormat="1">
      <c r="B211" s="203"/>
      <c r="C211" s="204"/>
      <c r="D211" s="205" t="s">
        <v>175</v>
      </c>
      <c r="E211" s="206" t="s">
        <v>1</v>
      </c>
      <c r="F211" s="207" t="s">
        <v>288</v>
      </c>
      <c r="G211" s="204"/>
      <c r="H211" s="208">
        <v>3.3620000000000001</v>
      </c>
      <c r="I211" s="209"/>
      <c r="J211" s="204"/>
      <c r="K211" s="204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175</v>
      </c>
      <c r="AU211" s="214" t="s">
        <v>89</v>
      </c>
      <c r="AV211" s="13" t="s">
        <v>89</v>
      </c>
      <c r="AW211" s="13" t="s">
        <v>34</v>
      </c>
      <c r="AX211" s="13" t="s">
        <v>78</v>
      </c>
      <c r="AY211" s="214" t="s">
        <v>167</v>
      </c>
    </row>
    <row r="212" spans="1:65" s="14" customFormat="1">
      <c r="B212" s="215"/>
      <c r="C212" s="216"/>
      <c r="D212" s="205" t="s">
        <v>175</v>
      </c>
      <c r="E212" s="217" t="s">
        <v>1</v>
      </c>
      <c r="F212" s="218" t="s">
        <v>177</v>
      </c>
      <c r="G212" s="216"/>
      <c r="H212" s="219">
        <v>3.3620000000000001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175</v>
      </c>
      <c r="AU212" s="225" t="s">
        <v>89</v>
      </c>
      <c r="AV212" s="14" t="s">
        <v>173</v>
      </c>
      <c r="AW212" s="14" t="s">
        <v>34</v>
      </c>
      <c r="AX212" s="14" t="s">
        <v>86</v>
      </c>
      <c r="AY212" s="225" t="s">
        <v>167</v>
      </c>
    </row>
    <row r="213" spans="1:65" s="2" customFormat="1" ht="24.15" customHeight="1">
      <c r="A213" s="35"/>
      <c r="B213" s="36"/>
      <c r="C213" s="189" t="s">
        <v>7</v>
      </c>
      <c r="D213" s="189" t="s">
        <v>169</v>
      </c>
      <c r="E213" s="190" t="s">
        <v>289</v>
      </c>
      <c r="F213" s="191" t="s">
        <v>290</v>
      </c>
      <c r="G213" s="192" t="s">
        <v>206</v>
      </c>
      <c r="H213" s="193">
        <v>2.3E-2</v>
      </c>
      <c r="I213" s="194"/>
      <c r="J213" s="195">
        <f>ROUND(I213*H213,2)</f>
        <v>0</v>
      </c>
      <c r="K213" s="196"/>
      <c r="L213" s="40"/>
      <c r="M213" s="197" t="s">
        <v>1</v>
      </c>
      <c r="N213" s="198" t="s">
        <v>43</v>
      </c>
      <c r="O213" s="72"/>
      <c r="P213" s="199">
        <f>O213*H213</f>
        <v>0</v>
      </c>
      <c r="Q213" s="199">
        <v>1.0519099999999999</v>
      </c>
      <c r="R213" s="199">
        <f>Q213*H213</f>
        <v>2.4193929999999999E-2</v>
      </c>
      <c r="S213" s="199">
        <v>0</v>
      </c>
      <c r="T213" s="200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1" t="s">
        <v>173</v>
      </c>
      <c r="AT213" s="201" t="s">
        <v>169</v>
      </c>
      <c r="AU213" s="201" t="s">
        <v>89</v>
      </c>
      <c r="AY213" s="18" t="s">
        <v>167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8" t="s">
        <v>86</v>
      </c>
      <c r="BK213" s="202">
        <f>ROUND(I213*H213,2)</f>
        <v>0</v>
      </c>
      <c r="BL213" s="18" t="s">
        <v>173</v>
      </c>
      <c r="BM213" s="201" t="s">
        <v>291</v>
      </c>
    </row>
    <row r="214" spans="1:65" s="13" customFormat="1" ht="20.399999999999999">
      <c r="B214" s="203"/>
      <c r="C214" s="204"/>
      <c r="D214" s="205" t="s">
        <v>175</v>
      </c>
      <c r="E214" s="206" t="s">
        <v>1</v>
      </c>
      <c r="F214" s="207" t="s">
        <v>292</v>
      </c>
      <c r="G214" s="204"/>
      <c r="H214" s="208">
        <v>4.0000000000000001E-3</v>
      </c>
      <c r="I214" s="209"/>
      <c r="J214" s="204"/>
      <c r="K214" s="204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175</v>
      </c>
      <c r="AU214" s="214" t="s">
        <v>89</v>
      </c>
      <c r="AV214" s="13" t="s">
        <v>89</v>
      </c>
      <c r="AW214" s="13" t="s">
        <v>34</v>
      </c>
      <c r="AX214" s="13" t="s">
        <v>78</v>
      </c>
      <c r="AY214" s="214" t="s">
        <v>167</v>
      </c>
    </row>
    <row r="215" spans="1:65" s="16" customFormat="1">
      <c r="B215" s="251"/>
      <c r="C215" s="252"/>
      <c r="D215" s="205" t="s">
        <v>175</v>
      </c>
      <c r="E215" s="253" t="s">
        <v>1</v>
      </c>
      <c r="F215" s="254" t="s">
        <v>293</v>
      </c>
      <c r="G215" s="252"/>
      <c r="H215" s="255">
        <v>4.0000000000000001E-3</v>
      </c>
      <c r="I215" s="256"/>
      <c r="J215" s="252"/>
      <c r="K215" s="252"/>
      <c r="L215" s="257"/>
      <c r="M215" s="258"/>
      <c r="N215" s="259"/>
      <c r="O215" s="259"/>
      <c r="P215" s="259"/>
      <c r="Q215" s="259"/>
      <c r="R215" s="259"/>
      <c r="S215" s="259"/>
      <c r="T215" s="260"/>
      <c r="AT215" s="261" t="s">
        <v>175</v>
      </c>
      <c r="AU215" s="261" t="s">
        <v>89</v>
      </c>
      <c r="AV215" s="16" t="s">
        <v>182</v>
      </c>
      <c r="AW215" s="16" t="s">
        <v>34</v>
      </c>
      <c r="AX215" s="16" t="s">
        <v>78</v>
      </c>
      <c r="AY215" s="261" t="s">
        <v>167</v>
      </c>
    </row>
    <row r="216" spans="1:65" s="13" customFormat="1" ht="20.399999999999999">
      <c r="B216" s="203"/>
      <c r="C216" s="204"/>
      <c r="D216" s="205" t="s">
        <v>175</v>
      </c>
      <c r="E216" s="206" t="s">
        <v>1</v>
      </c>
      <c r="F216" s="207" t="s">
        <v>294</v>
      </c>
      <c r="G216" s="204"/>
      <c r="H216" s="208">
        <v>1.9E-2</v>
      </c>
      <c r="I216" s="209"/>
      <c r="J216" s="204"/>
      <c r="K216" s="204"/>
      <c r="L216" s="210"/>
      <c r="M216" s="211"/>
      <c r="N216" s="212"/>
      <c r="O216" s="212"/>
      <c r="P216" s="212"/>
      <c r="Q216" s="212"/>
      <c r="R216" s="212"/>
      <c r="S216" s="212"/>
      <c r="T216" s="213"/>
      <c r="AT216" s="214" t="s">
        <v>175</v>
      </c>
      <c r="AU216" s="214" t="s">
        <v>89</v>
      </c>
      <c r="AV216" s="13" t="s">
        <v>89</v>
      </c>
      <c r="AW216" s="13" t="s">
        <v>34</v>
      </c>
      <c r="AX216" s="13" t="s">
        <v>78</v>
      </c>
      <c r="AY216" s="214" t="s">
        <v>167</v>
      </c>
    </row>
    <row r="217" spans="1:65" s="16" customFormat="1">
      <c r="B217" s="251"/>
      <c r="C217" s="252"/>
      <c r="D217" s="205" t="s">
        <v>175</v>
      </c>
      <c r="E217" s="253" t="s">
        <v>1</v>
      </c>
      <c r="F217" s="254" t="s">
        <v>293</v>
      </c>
      <c r="G217" s="252"/>
      <c r="H217" s="255">
        <v>1.9E-2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AT217" s="261" t="s">
        <v>175</v>
      </c>
      <c r="AU217" s="261" t="s">
        <v>89</v>
      </c>
      <c r="AV217" s="16" t="s">
        <v>182</v>
      </c>
      <c r="AW217" s="16" t="s">
        <v>4</v>
      </c>
      <c r="AX217" s="16" t="s">
        <v>78</v>
      </c>
      <c r="AY217" s="261" t="s">
        <v>167</v>
      </c>
    </row>
    <row r="218" spans="1:65" s="14" customFormat="1">
      <c r="B218" s="215"/>
      <c r="C218" s="216"/>
      <c r="D218" s="205" t="s">
        <v>175</v>
      </c>
      <c r="E218" s="217" t="s">
        <v>1</v>
      </c>
      <c r="F218" s="218" t="s">
        <v>177</v>
      </c>
      <c r="G218" s="216"/>
      <c r="H218" s="219">
        <v>2.3E-2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175</v>
      </c>
      <c r="AU218" s="225" t="s">
        <v>89</v>
      </c>
      <c r="AV218" s="14" t="s">
        <v>173</v>
      </c>
      <c r="AW218" s="14" t="s">
        <v>34</v>
      </c>
      <c r="AX218" s="14" t="s">
        <v>86</v>
      </c>
      <c r="AY218" s="225" t="s">
        <v>167</v>
      </c>
    </row>
    <row r="219" spans="1:65" s="12" customFormat="1" ht="22.95" customHeight="1">
      <c r="B219" s="173"/>
      <c r="C219" s="174"/>
      <c r="D219" s="175" t="s">
        <v>77</v>
      </c>
      <c r="E219" s="187" t="s">
        <v>193</v>
      </c>
      <c r="F219" s="187" t="s">
        <v>295</v>
      </c>
      <c r="G219" s="174"/>
      <c r="H219" s="174"/>
      <c r="I219" s="177"/>
      <c r="J219" s="188">
        <f>BK219</f>
        <v>0</v>
      </c>
      <c r="K219" s="174"/>
      <c r="L219" s="179"/>
      <c r="M219" s="180"/>
      <c r="N219" s="181"/>
      <c r="O219" s="181"/>
      <c r="P219" s="182">
        <f>SUM(P220:P226)</f>
        <v>0</v>
      </c>
      <c r="Q219" s="181"/>
      <c r="R219" s="182">
        <f>SUM(R220:R226)</f>
        <v>1.26099625</v>
      </c>
      <c r="S219" s="181"/>
      <c r="T219" s="183">
        <f>SUM(T220:T226)</f>
        <v>0</v>
      </c>
      <c r="AR219" s="184" t="s">
        <v>86</v>
      </c>
      <c r="AT219" s="185" t="s">
        <v>77</v>
      </c>
      <c r="AU219" s="185" t="s">
        <v>86</v>
      </c>
      <c r="AY219" s="184" t="s">
        <v>167</v>
      </c>
      <c r="BK219" s="186">
        <f>SUM(BK220:BK226)</f>
        <v>0</v>
      </c>
    </row>
    <row r="220" spans="1:65" s="2" customFormat="1" ht="24.15" customHeight="1">
      <c r="A220" s="35"/>
      <c r="B220" s="36"/>
      <c r="C220" s="189" t="s">
        <v>296</v>
      </c>
      <c r="D220" s="189" t="s">
        <v>169</v>
      </c>
      <c r="E220" s="190" t="s">
        <v>297</v>
      </c>
      <c r="F220" s="191" t="s">
        <v>298</v>
      </c>
      <c r="G220" s="192" t="s">
        <v>190</v>
      </c>
      <c r="H220" s="193">
        <v>5.7530000000000001</v>
      </c>
      <c r="I220" s="194"/>
      <c r="J220" s="195">
        <f>ROUND(I220*H220,2)</f>
        <v>0</v>
      </c>
      <c r="K220" s="196"/>
      <c r="L220" s="40"/>
      <c r="M220" s="197" t="s">
        <v>1</v>
      </c>
      <c r="N220" s="198" t="s">
        <v>43</v>
      </c>
      <c r="O220" s="72"/>
      <c r="P220" s="199">
        <f>O220*H220</f>
        <v>0</v>
      </c>
      <c r="Q220" s="199">
        <v>8.4250000000000005E-2</v>
      </c>
      <c r="R220" s="199">
        <f>Q220*H220</f>
        <v>0.48469025000000004</v>
      </c>
      <c r="S220" s="199">
        <v>0</v>
      </c>
      <c r="T220" s="200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1" t="s">
        <v>173</v>
      </c>
      <c r="AT220" s="201" t="s">
        <v>169</v>
      </c>
      <c r="AU220" s="201" t="s">
        <v>89</v>
      </c>
      <c r="AY220" s="18" t="s">
        <v>167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8" t="s">
        <v>86</v>
      </c>
      <c r="BK220" s="202">
        <f>ROUND(I220*H220,2)</f>
        <v>0</v>
      </c>
      <c r="BL220" s="18" t="s">
        <v>173</v>
      </c>
      <c r="BM220" s="201" t="s">
        <v>299</v>
      </c>
    </row>
    <row r="221" spans="1:65" s="13" customFormat="1">
      <c r="B221" s="203"/>
      <c r="C221" s="204"/>
      <c r="D221" s="205" t="s">
        <v>175</v>
      </c>
      <c r="E221" s="206" t="s">
        <v>1</v>
      </c>
      <c r="F221" s="207" t="s">
        <v>300</v>
      </c>
      <c r="G221" s="204"/>
      <c r="H221" s="208">
        <v>5.7530000000000001</v>
      </c>
      <c r="I221" s="209"/>
      <c r="J221" s="204"/>
      <c r="K221" s="204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175</v>
      </c>
      <c r="AU221" s="214" t="s">
        <v>89</v>
      </c>
      <c r="AV221" s="13" t="s">
        <v>89</v>
      </c>
      <c r="AW221" s="13" t="s">
        <v>34</v>
      </c>
      <c r="AX221" s="13" t="s">
        <v>78</v>
      </c>
      <c r="AY221" s="214" t="s">
        <v>167</v>
      </c>
    </row>
    <row r="222" spans="1:65" s="14" customFormat="1">
      <c r="B222" s="215"/>
      <c r="C222" s="216"/>
      <c r="D222" s="205" t="s">
        <v>175</v>
      </c>
      <c r="E222" s="217" t="s">
        <v>1</v>
      </c>
      <c r="F222" s="218" t="s">
        <v>177</v>
      </c>
      <c r="G222" s="216"/>
      <c r="H222" s="219">
        <v>5.7530000000000001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175</v>
      </c>
      <c r="AU222" s="225" t="s">
        <v>89</v>
      </c>
      <c r="AV222" s="14" t="s">
        <v>173</v>
      </c>
      <c r="AW222" s="14" t="s">
        <v>34</v>
      </c>
      <c r="AX222" s="14" t="s">
        <v>86</v>
      </c>
      <c r="AY222" s="225" t="s">
        <v>167</v>
      </c>
    </row>
    <row r="223" spans="1:65" s="2" customFormat="1" ht="21.75" customHeight="1">
      <c r="A223" s="35"/>
      <c r="B223" s="36"/>
      <c r="C223" s="236" t="s">
        <v>301</v>
      </c>
      <c r="D223" s="236" t="s">
        <v>224</v>
      </c>
      <c r="E223" s="237" t="s">
        <v>302</v>
      </c>
      <c r="F223" s="238" t="s">
        <v>303</v>
      </c>
      <c r="G223" s="239" t="s">
        <v>190</v>
      </c>
      <c r="H223" s="240">
        <v>5.9260000000000002</v>
      </c>
      <c r="I223" s="241"/>
      <c r="J223" s="242">
        <f>ROUND(I223*H223,2)</f>
        <v>0</v>
      </c>
      <c r="K223" s="243"/>
      <c r="L223" s="244"/>
      <c r="M223" s="245" t="s">
        <v>1</v>
      </c>
      <c r="N223" s="246" t="s">
        <v>43</v>
      </c>
      <c r="O223" s="72"/>
      <c r="P223" s="199">
        <f>O223*H223</f>
        <v>0</v>
      </c>
      <c r="Q223" s="199">
        <v>0.13100000000000001</v>
      </c>
      <c r="R223" s="199">
        <f>Q223*H223</f>
        <v>0.77630600000000005</v>
      </c>
      <c r="S223" s="199">
        <v>0</v>
      </c>
      <c r="T223" s="200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1" t="s">
        <v>210</v>
      </c>
      <c r="AT223" s="201" t="s">
        <v>224</v>
      </c>
      <c r="AU223" s="201" t="s">
        <v>89</v>
      </c>
      <c r="AY223" s="18" t="s">
        <v>167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8" t="s">
        <v>86</v>
      </c>
      <c r="BK223" s="202">
        <f>ROUND(I223*H223,2)</f>
        <v>0</v>
      </c>
      <c r="BL223" s="18" t="s">
        <v>173</v>
      </c>
      <c r="BM223" s="201" t="s">
        <v>304</v>
      </c>
    </row>
    <row r="224" spans="1:65" s="13" customFormat="1">
      <c r="B224" s="203"/>
      <c r="C224" s="204"/>
      <c r="D224" s="205" t="s">
        <v>175</v>
      </c>
      <c r="E224" s="206" t="s">
        <v>1</v>
      </c>
      <c r="F224" s="207" t="s">
        <v>300</v>
      </c>
      <c r="G224" s="204"/>
      <c r="H224" s="208">
        <v>5.7530000000000001</v>
      </c>
      <c r="I224" s="209"/>
      <c r="J224" s="204"/>
      <c r="K224" s="204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175</v>
      </c>
      <c r="AU224" s="214" t="s">
        <v>89</v>
      </c>
      <c r="AV224" s="13" t="s">
        <v>89</v>
      </c>
      <c r="AW224" s="13" t="s">
        <v>34</v>
      </c>
      <c r="AX224" s="13" t="s">
        <v>78</v>
      </c>
      <c r="AY224" s="214" t="s">
        <v>167</v>
      </c>
    </row>
    <row r="225" spans="1:65" s="14" customFormat="1">
      <c r="B225" s="215"/>
      <c r="C225" s="216"/>
      <c r="D225" s="205" t="s">
        <v>175</v>
      </c>
      <c r="E225" s="217" t="s">
        <v>1</v>
      </c>
      <c r="F225" s="218" t="s">
        <v>177</v>
      </c>
      <c r="G225" s="216"/>
      <c r="H225" s="219">
        <v>5.7530000000000001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175</v>
      </c>
      <c r="AU225" s="225" t="s">
        <v>89</v>
      </c>
      <c r="AV225" s="14" t="s">
        <v>173</v>
      </c>
      <c r="AW225" s="14" t="s">
        <v>34</v>
      </c>
      <c r="AX225" s="14" t="s">
        <v>86</v>
      </c>
      <c r="AY225" s="225" t="s">
        <v>167</v>
      </c>
    </row>
    <row r="226" spans="1:65" s="13" customFormat="1">
      <c r="B226" s="203"/>
      <c r="C226" s="204"/>
      <c r="D226" s="205" t="s">
        <v>175</v>
      </c>
      <c r="E226" s="204"/>
      <c r="F226" s="207" t="s">
        <v>305</v>
      </c>
      <c r="G226" s="204"/>
      <c r="H226" s="208">
        <v>5.9260000000000002</v>
      </c>
      <c r="I226" s="209"/>
      <c r="J226" s="204"/>
      <c r="K226" s="204"/>
      <c r="L226" s="210"/>
      <c r="M226" s="211"/>
      <c r="N226" s="212"/>
      <c r="O226" s="212"/>
      <c r="P226" s="212"/>
      <c r="Q226" s="212"/>
      <c r="R226" s="212"/>
      <c r="S226" s="212"/>
      <c r="T226" s="213"/>
      <c r="AT226" s="214" t="s">
        <v>175</v>
      </c>
      <c r="AU226" s="214" t="s">
        <v>89</v>
      </c>
      <c r="AV226" s="13" t="s">
        <v>89</v>
      </c>
      <c r="AW226" s="13" t="s">
        <v>4</v>
      </c>
      <c r="AX226" s="13" t="s">
        <v>86</v>
      </c>
      <c r="AY226" s="214" t="s">
        <v>167</v>
      </c>
    </row>
    <row r="227" spans="1:65" s="12" customFormat="1" ht="22.95" customHeight="1">
      <c r="B227" s="173"/>
      <c r="C227" s="174"/>
      <c r="D227" s="175" t="s">
        <v>77</v>
      </c>
      <c r="E227" s="187" t="s">
        <v>198</v>
      </c>
      <c r="F227" s="187" t="s">
        <v>306</v>
      </c>
      <c r="G227" s="174"/>
      <c r="H227" s="174"/>
      <c r="I227" s="177"/>
      <c r="J227" s="188">
        <f>BK227</f>
        <v>0</v>
      </c>
      <c r="K227" s="174"/>
      <c r="L227" s="179"/>
      <c r="M227" s="180"/>
      <c r="N227" s="181"/>
      <c r="O227" s="181"/>
      <c r="P227" s="182">
        <f>SUM(P228:P249)</f>
        <v>0</v>
      </c>
      <c r="Q227" s="181"/>
      <c r="R227" s="182">
        <f>SUM(R228:R249)</f>
        <v>1.3851810299999998</v>
      </c>
      <c r="S227" s="181"/>
      <c r="T227" s="183">
        <f>SUM(T228:T249)</f>
        <v>0</v>
      </c>
      <c r="AR227" s="184" t="s">
        <v>86</v>
      </c>
      <c r="AT227" s="185" t="s">
        <v>77</v>
      </c>
      <c r="AU227" s="185" t="s">
        <v>86</v>
      </c>
      <c r="AY227" s="184" t="s">
        <v>167</v>
      </c>
      <c r="BK227" s="186">
        <f>SUM(BK228:BK249)</f>
        <v>0</v>
      </c>
    </row>
    <row r="228" spans="1:65" s="2" customFormat="1" ht="24.15" customHeight="1">
      <c r="A228" s="35"/>
      <c r="B228" s="36"/>
      <c r="C228" s="189" t="s">
        <v>307</v>
      </c>
      <c r="D228" s="189" t="s">
        <v>169</v>
      </c>
      <c r="E228" s="190" t="s">
        <v>308</v>
      </c>
      <c r="F228" s="191" t="s">
        <v>309</v>
      </c>
      <c r="G228" s="192" t="s">
        <v>190</v>
      </c>
      <c r="H228" s="193">
        <v>10.02</v>
      </c>
      <c r="I228" s="194"/>
      <c r="J228" s="195">
        <f>ROUND(I228*H228,2)</f>
        <v>0</v>
      </c>
      <c r="K228" s="196"/>
      <c r="L228" s="40"/>
      <c r="M228" s="197" t="s">
        <v>1</v>
      </c>
      <c r="N228" s="198" t="s">
        <v>43</v>
      </c>
      <c r="O228" s="72"/>
      <c r="P228" s="199">
        <f>O228*H228</f>
        <v>0</v>
      </c>
      <c r="Q228" s="199">
        <v>1.3129999999999999E-2</v>
      </c>
      <c r="R228" s="199">
        <f>Q228*H228</f>
        <v>0.13156259999999997</v>
      </c>
      <c r="S228" s="199">
        <v>0</v>
      </c>
      <c r="T228" s="200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1" t="s">
        <v>173</v>
      </c>
      <c r="AT228" s="201" t="s">
        <v>169</v>
      </c>
      <c r="AU228" s="201" t="s">
        <v>89</v>
      </c>
      <c r="AY228" s="18" t="s">
        <v>167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8" t="s">
        <v>86</v>
      </c>
      <c r="BK228" s="202">
        <f>ROUND(I228*H228,2)</f>
        <v>0</v>
      </c>
      <c r="BL228" s="18" t="s">
        <v>173</v>
      </c>
      <c r="BM228" s="201" t="s">
        <v>310</v>
      </c>
    </row>
    <row r="229" spans="1:65" s="13" customFormat="1" ht="20.399999999999999">
      <c r="B229" s="203"/>
      <c r="C229" s="204"/>
      <c r="D229" s="205" t="s">
        <v>175</v>
      </c>
      <c r="E229" s="206" t="s">
        <v>1</v>
      </c>
      <c r="F229" s="207" t="s">
        <v>311</v>
      </c>
      <c r="G229" s="204"/>
      <c r="H229" s="208">
        <v>10.02</v>
      </c>
      <c r="I229" s="209"/>
      <c r="J229" s="204"/>
      <c r="K229" s="204"/>
      <c r="L229" s="210"/>
      <c r="M229" s="211"/>
      <c r="N229" s="212"/>
      <c r="O229" s="212"/>
      <c r="P229" s="212"/>
      <c r="Q229" s="212"/>
      <c r="R229" s="212"/>
      <c r="S229" s="212"/>
      <c r="T229" s="213"/>
      <c r="AT229" s="214" t="s">
        <v>175</v>
      </c>
      <c r="AU229" s="214" t="s">
        <v>89</v>
      </c>
      <c r="AV229" s="13" t="s">
        <v>89</v>
      </c>
      <c r="AW229" s="13" t="s">
        <v>34</v>
      </c>
      <c r="AX229" s="13" t="s">
        <v>78</v>
      </c>
      <c r="AY229" s="214" t="s">
        <v>167</v>
      </c>
    </row>
    <row r="230" spans="1:65" s="14" customFormat="1">
      <c r="B230" s="215"/>
      <c r="C230" s="216"/>
      <c r="D230" s="205" t="s">
        <v>175</v>
      </c>
      <c r="E230" s="217" t="s">
        <v>1</v>
      </c>
      <c r="F230" s="218" t="s">
        <v>177</v>
      </c>
      <c r="G230" s="216"/>
      <c r="H230" s="219">
        <v>10.02</v>
      </c>
      <c r="I230" s="220"/>
      <c r="J230" s="216"/>
      <c r="K230" s="216"/>
      <c r="L230" s="221"/>
      <c r="M230" s="222"/>
      <c r="N230" s="223"/>
      <c r="O230" s="223"/>
      <c r="P230" s="223"/>
      <c r="Q230" s="223"/>
      <c r="R230" s="223"/>
      <c r="S230" s="223"/>
      <c r="T230" s="224"/>
      <c r="AT230" s="225" t="s">
        <v>175</v>
      </c>
      <c r="AU230" s="225" t="s">
        <v>89</v>
      </c>
      <c r="AV230" s="14" t="s">
        <v>173</v>
      </c>
      <c r="AW230" s="14" t="s">
        <v>34</v>
      </c>
      <c r="AX230" s="14" t="s">
        <v>86</v>
      </c>
      <c r="AY230" s="225" t="s">
        <v>167</v>
      </c>
    </row>
    <row r="231" spans="1:65" s="2" customFormat="1" ht="37.950000000000003" customHeight="1">
      <c r="A231" s="35"/>
      <c r="B231" s="36"/>
      <c r="C231" s="189" t="s">
        <v>312</v>
      </c>
      <c r="D231" s="189" t="s">
        <v>169</v>
      </c>
      <c r="E231" s="190" t="s">
        <v>313</v>
      </c>
      <c r="F231" s="191" t="s">
        <v>314</v>
      </c>
      <c r="G231" s="192" t="s">
        <v>190</v>
      </c>
      <c r="H231" s="193">
        <v>1.8220000000000001</v>
      </c>
      <c r="I231" s="194"/>
      <c r="J231" s="195">
        <f>ROUND(I231*H231,2)</f>
        <v>0</v>
      </c>
      <c r="K231" s="196"/>
      <c r="L231" s="40"/>
      <c r="M231" s="197" t="s">
        <v>1</v>
      </c>
      <c r="N231" s="198" t="s">
        <v>43</v>
      </c>
      <c r="O231" s="72"/>
      <c r="P231" s="199">
        <f>O231*H231</f>
        <v>0</v>
      </c>
      <c r="Q231" s="199">
        <v>8.3499999999999998E-3</v>
      </c>
      <c r="R231" s="199">
        <f>Q231*H231</f>
        <v>1.52137E-2</v>
      </c>
      <c r="S231" s="199">
        <v>0</v>
      </c>
      <c r="T231" s="20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1" t="s">
        <v>173</v>
      </c>
      <c r="AT231" s="201" t="s">
        <v>169</v>
      </c>
      <c r="AU231" s="201" t="s">
        <v>89</v>
      </c>
      <c r="AY231" s="18" t="s">
        <v>167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8" t="s">
        <v>86</v>
      </c>
      <c r="BK231" s="202">
        <f>ROUND(I231*H231,2)</f>
        <v>0</v>
      </c>
      <c r="BL231" s="18" t="s">
        <v>173</v>
      </c>
      <c r="BM231" s="201" t="s">
        <v>315</v>
      </c>
    </row>
    <row r="232" spans="1:65" s="13" customFormat="1">
      <c r="B232" s="203"/>
      <c r="C232" s="204"/>
      <c r="D232" s="205" t="s">
        <v>175</v>
      </c>
      <c r="E232" s="206" t="s">
        <v>124</v>
      </c>
      <c r="F232" s="207" t="s">
        <v>316</v>
      </c>
      <c r="G232" s="204"/>
      <c r="H232" s="208">
        <v>1.8220000000000001</v>
      </c>
      <c r="I232" s="209"/>
      <c r="J232" s="204"/>
      <c r="K232" s="204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175</v>
      </c>
      <c r="AU232" s="214" t="s">
        <v>89</v>
      </c>
      <c r="AV232" s="13" t="s">
        <v>89</v>
      </c>
      <c r="AW232" s="13" t="s">
        <v>34</v>
      </c>
      <c r="AX232" s="13" t="s">
        <v>78</v>
      </c>
      <c r="AY232" s="214" t="s">
        <v>167</v>
      </c>
    </row>
    <row r="233" spans="1:65" s="14" customFormat="1">
      <c r="B233" s="215"/>
      <c r="C233" s="216"/>
      <c r="D233" s="205" t="s">
        <v>175</v>
      </c>
      <c r="E233" s="217" t="s">
        <v>1</v>
      </c>
      <c r="F233" s="218" t="s">
        <v>177</v>
      </c>
      <c r="G233" s="216"/>
      <c r="H233" s="219">
        <v>1.8220000000000001</v>
      </c>
      <c r="I233" s="220"/>
      <c r="J233" s="216"/>
      <c r="K233" s="216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175</v>
      </c>
      <c r="AU233" s="225" t="s">
        <v>89</v>
      </c>
      <c r="AV233" s="14" t="s">
        <v>173</v>
      </c>
      <c r="AW233" s="14" t="s">
        <v>34</v>
      </c>
      <c r="AX233" s="14" t="s">
        <v>86</v>
      </c>
      <c r="AY233" s="225" t="s">
        <v>167</v>
      </c>
    </row>
    <row r="234" spans="1:65" s="2" customFormat="1" ht="16.5" customHeight="1">
      <c r="A234" s="35"/>
      <c r="B234" s="36"/>
      <c r="C234" s="236" t="s">
        <v>317</v>
      </c>
      <c r="D234" s="236" t="s">
        <v>224</v>
      </c>
      <c r="E234" s="237" t="s">
        <v>318</v>
      </c>
      <c r="F234" s="238" t="s">
        <v>319</v>
      </c>
      <c r="G234" s="239" t="s">
        <v>190</v>
      </c>
      <c r="H234" s="240">
        <v>1.913</v>
      </c>
      <c r="I234" s="241"/>
      <c r="J234" s="242">
        <f>ROUND(I234*H234,2)</f>
        <v>0</v>
      </c>
      <c r="K234" s="243"/>
      <c r="L234" s="244"/>
      <c r="M234" s="245" t="s">
        <v>1</v>
      </c>
      <c r="N234" s="246" t="s">
        <v>43</v>
      </c>
      <c r="O234" s="72"/>
      <c r="P234" s="199">
        <f>O234*H234</f>
        <v>0</v>
      </c>
      <c r="Q234" s="199">
        <v>6.8000000000000005E-4</v>
      </c>
      <c r="R234" s="199">
        <f>Q234*H234</f>
        <v>1.3008400000000002E-3</v>
      </c>
      <c r="S234" s="199">
        <v>0</v>
      </c>
      <c r="T234" s="200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1" t="s">
        <v>210</v>
      </c>
      <c r="AT234" s="201" t="s">
        <v>224</v>
      </c>
      <c r="AU234" s="201" t="s">
        <v>89</v>
      </c>
      <c r="AY234" s="18" t="s">
        <v>167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8" t="s">
        <v>86</v>
      </c>
      <c r="BK234" s="202">
        <f>ROUND(I234*H234,2)</f>
        <v>0</v>
      </c>
      <c r="BL234" s="18" t="s">
        <v>173</v>
      </c>
      <c r="BM234" s="201" t="s">
        <v>320</v>
      </c>
    </row>
    <row r="235" spans="1:65" s="13" customFormat="1">
      <c r="B235" s="203"/>
      <c r="C235" s="204"/>
      <c r="D235" s="205" t="s">
        <v>175</v>
      </c>
      <c r="E235" s="206" t="s">
        <v>1</v>
      </c>
      <c r="F235" s="207" t="s">
        <v>124</v>
      </c>
      <c r="G235" s="204"/>
      <c r="H235" s="208">
        <v>1.8220000000000001</v>
      </c>
      <c r="I235" s="209"/>
      <c r="J235" s="204"/>
      <c r="K235" s="204"/>
      <c r="L235" s="210"/>
      <c r="M235" s="211"/>
      <c r="N235" s="212"/>
      <c r="O235" s="212"/>
      <c r="P235" s="212"/>
      <c r="Q235" s="212"/>
      <c r="R235" s="212"/>
      <c r="S235" s="212"/>
      <c r="T235" s="213"/>
      <c r="AT235" s="214" t="s">
        <v>175</v>
      </c>
      <c r="AU235" s="214" t="s">
        <v>89</v>
      </c>
      <c r="AV235" s="13" t="s">
        <v>89</v>
      </c>
      <c r="AW235" s="13" t="s">
        <v>34</v>
      </c>
      <c r="AX235" s="13" t="s">
        <v>78</v>
      </c>
      <c r="AY235" s="214" t="s">
        <v>167</v>
      </c>
    </row>
    <row r="236" spans="1:65" s="14" customFormat="1">
      <c r="B236" s="215"/>
      <c r="C236" s="216"/>
      <c r="D236" s="205" t="s">
        <v>175</v>
      </c>
      <c r="E236" s="217" t="s">
        <v>1</v>
      </c>
      <c r="F236" s="218" t="s">
        <v>177</v>
      </c>
      <c r="G236" s="216"/>
      <c r="H236" s="219">
        <v>1.8220000000000001</v>
      </c>
      <c r="I236" s="220"/>
      <c r="J236" s="216"/>
      <c r="K236" s="216"/>
      <c r="L236" s="221"/>
      <c r="M236" s="222"/>
      <c r="N236" s="223"/>
      <c r="O236" s="223"/>
      <c r="P236" s="223"/>
      <c r="Q236" s="223"/>
      <c r="R236" s="223"/>
      <c r="S236" s="223"/>
      <c r="T236" s="224"/>
      <c r="AT236" s="225" t="s">
        <v>175</v>
      </c>
      <c r="AU236" s="225" t="s">
        <v>89</v>
      </c>
      <c r="AV236" s="14" t="s">
        <v>173</v>
      </c>
      <c r="AW236" s="14" t="s">
        <v>34</v>
      </c>
      <c r="AX236" s="14" t="s">
        <v>86</v>
      </c>
      <c r="AY236" s="225" t="s">
        <v>167</v>
      </c>
    </row>
    <row r="237" spans="1:65" s="13" customFormat="1">
      <c r="B237" s="203"/>
      <c r="C237" s="204"/>
      <c r="D237" s="205" t="s">
        <v>175</v>
      </c>
      <c r="E237" s="204"/>
      <c r="F237" s="207" t="s">
        <v>321</v>
      </c>
      <c r="G237" s="204"/>
      <c r="H237" s="208">
        <v>1.913</v>
      </c>
      <c r="I237" s="209"/>
      <c r="J237" s="204"/>
      <c r="K237" s="204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175</v>
      </c>
      <c r="AU237" s="214" t="s">
        <v>89</v>
      </c>
      <c r="AV237" s="13" t="s">
        <v>89</v>
      </c>
      <c r="AW237" s="13" t="s">
        <v>4</v>
      </c>
      <c r="AX237" s="13" t="s">
        <v>86</v>
      </c>
      <c r="AY237" s="214" t="s">
        <v>167</v>
      </c>
    </row>
    <row r="238" spans="1:65" s="2" customFormat="1" ht="24.15" customHeight="1">
      <c r="A238" s="35"/>
      <c r="B238" s="36"/>
      <c r="C238" s="189" t="s">
        <v>322</v>
      </c>
      <c r="D238" s="189" t="s">
        <v>169</v>
      </c>
      <c r="E238" s="190" t="s">
        <v>323</v>
      </c>
      <c r="F238" s="191" t="s">
        <v>324</v>
      </c>
      <c r="G238" s="192" t="s">
        <v>190</v>
      </c>
      <c r="H238" s="193">
        <v>15.62</v>
      </c>
      <c r="I238" s="194"/>
      <c r="J238" s="195">
        <f>ROUND(I238*H238,2)</f>
        <v>0</v>
      </c>
      <c r="K238" s="196"/>
      <c r="L238" s="40"/>
      <c r="M238" s="197" t="s">
        <v>1</v>
      </c>
      <c r="N238" s="198" t="s">
        <v>43</v>
      </c>
      <c r="O238" s="72"/>
      <c r="P238" s="199">
        <f>O238*H238</f>
        <v>0</v>
      </c>
      <c r="Q238" s="199">
        <v>1.848E-2</v>
      </c>
      <c r="R238" s="199">
        <f>Q238*H238</f>
        <v>0.28865759999999996</v>
      </c>
      <c r="S238" s="199">
        <v>0</v>
      </c>
      <c r="T238" s="200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1" t="s">
        <v>173</v>
      </c>
      <c r="AT238" s="201" t="s">
        <v>169</v>
      </c>
      <c r="AU238" s="201" t="s">
        <v>89</v>
      </c>
      <c r="AY238" s="18" t="s">
        <v>167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8" t="s">
        <v>86</v>
      </c>
      <c r="BK238" s="202">
        <f>ROUND(I238*H238,2)</f>
        <v>0</v>
      </c>
      <c r="BL238" s="18" t="s">
        <v>173</v>
      </c>
      <c r="BM238" s="201" t="s">
        <v>325</v>
      </c>
    </row>
    <row r="239" spans="1:65" s="13" customFormat="1" ht="20.399999999999999">
      <c r="B239" s="203"/>
      <c r="C239" s="204"/>
      <c r="D239" s="205" t="s">
        <v>175</v>
      </c>
      <c r="E239" s="206" t="s">
        <v>1</v>
      </c>
      <c r="F239" s="207" t="s">
        <v>326</v>
      </c>
      <c r="G239" s="204"/>
      <c r="H239" s="208">
        <v>15.62</v>
      </c>
      <c r="I239" s="209"/>
      <c r="J239" s="204"/>
      <c r="K239" s="204"/>
      <c r="L239" s="210"/>
      <c r="M239" s="211"/>
      <c r="N239" s="212"/>
      <c r="O239" s="212"/>
      <c r="P239" s="212"/>
      <c r="Q239" s="212"/>
      <c r="R239" s="212"/>
      <c r="S239" s="212"/>
      <c r="T239" s="213"/>
      <c r="AT239" s="214" t="s">
        <v>175</v>
      </c>
      <c r="AU239" s="214" t="s">
        <v>89</v>
      </c>
      <c r="AV239" s="13" t="s">
        <v>89</v>
      </c>
      <c r="AW239" s="13" t="s">
        <v>34</v>
      </c>
      <c r="AX239" s="13" t="s">
        <v>78</v>
      </c>
      <c r="AY239" s="214" t="s">
        <v>167</v>
      </c>
    </row>
    <row r="240" spans="1:65" s="14" customFormat="1">
      <c r="B240" s="215"/>
      <c r="C240" s="216"/>
      <c r="D240" s="205" t="s">
        <v>175</v>
      </c>
      <c r="E240" s="217" t="s">
        <v>1</v>
      </c>
      <c r="F240" s="218" t="s">
        <v>177</v>
      </c>
      <c r="G240" s="216"/>
      <c r="H240" s="219">
        <v>15.62</v>
      </c>
      <c r="I240" s="220"/>
      <c r="J240" s="216"/>
      <c r="K240" s="216"/>
      <c r="L240" s="221"/>
      <c r="M240" s="222"/>
      <c r="N240" s="223"/>
      <c r="O240" s="223"/>
      <c r="P240" s="223"/>
      <c r="Q240" s="223"/>
      <c r="R240" s="223"/>
      <c r="S240" s="223"/>
      <c r="T240" s="224"/>
      <c r="AT240" s="225" t="s">
        <v>175</v>
      </c>
      <c r="AU240" s="225" t="s">
        <v>89</v>
      </c>
      <c r="AV240" s="14" t="s">
        <v>173</v>
      </c>
      <c r="AW240" s="14" t="s">
        <v>34</v>
      </c>
      <c r="AX240" s="14" t="s">
        <v>86</v>
      </c>
      <c r="AY240" s="225" t="s">
        <v>167</v>
      </c>
    </row>
    <row r="241" spans="1:65" s="2" customFormat="1" ht="33" customHeight="1">
      <c r="A241" s="35"/>
      <c r="B241" s="36"/>
      <c r="C241" s="189" t="s">
        <v>327</v>
      </c>
      <c r="D241" s="189" t="s">
        <v>169</v>
      </c>
      <c r="E241" s="190" t="s">
        <v>328</v>
      </c>
      <c r="F241" s="191" t="s">
        <v>329</v>
      </c>
      <c r="G241" s="192" t="s">
        <v>172</v>
      </c>
      <c r="H241" s="193">
        <v>0.36699999999999999</v>
      </c>
      <c r="I241" s="194"/>
      <c r="J241" s="195">
        <f>ROUND(I241*H241,2)</f>
        <v>0</v>
      </c>
      <c r="K241" s="196"/>
      <c r="L241" s="40"/>
      <c r="M241" s="197" t="s">
        <v>1</v>
      </c>
      <c r="N241" s="198" t="s">
        <v>43</v>
      </c>
      <c r="O241" s="72"/>
      <c r="P241" s="199">
        <f>O241*H241</f>
        <v>0</v>
      </c>
      <c r="Q241" s="199">
        <v>2.5018699999999998</v>
      </c>
      <c r="R241" s="199">
        <f>Q241*H241</f>
        <v>0.91818628999999996</v>
      </c>
      <c r="S241" s="199">
        <v>0</v>
      </c>
      <c r="T241" s="200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1" t="s">
        <v>173</v>
      </c>
      <c r="AT241" s="201" t="s">
        <v>169</v>
      </c>
      <c r="AU241" s="201" t="s">
        <v>89</v>
      </c>
      <c r="AY241" s="18" t="s">
        <v>167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18" t="s">
        <v>86</v>
      </c>
      <c r="BK241" s="202">
        <f>ROUND(I241*H241,2)</f>
        <v>0</v>
      </c>
      <c r="BL241" s="18" t="s">
        <v>173</v>
      </c>
      <c r="BM241" s="201" t="s">
        <v>330</v>
      </c>
    </row>
    <row r="242" spans="1:65" s="13" customFormat="1">
      <c r="B242" s="203"/>
      <c r="C242" s="204"/>
      <c r="D242" s="205" t="s">
        <v>175</v>
      </c>
      <c r="E242" s="206" t="s">
        <v>109</v>
      </c>
      <c r="F242" s="207" t="s">
        <v>331</v>
      </c>
      <c r="G242" s="204"/>
      <c r="H242" s="208">
        <v>0.36699999999999999</v>
      </c>
      <c r="I242" s="209"/>
      <c r="J242" s="204"/>
      <c r="K242" s="204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175</v>
      </c>
      <c r="AU242" s="214" t="s">
        <v>89</v>
      </c>
      <c r="AV242" s="13" t="s">
        <v>89</v>
      </c>
      <c r="AW242" s="13" t="s">
        <v>34</v>
      </c>
      <c r="AX242" s="13" t="s">
        <v>78</v>
      </c>
      <c r="AY242" s="214" t="s">
        <v>167</v>
      </c>
    </row>
    <row r="243" spans="1:65" s="14" customFormat="1">
      <c r="B243" s="215"/>
      <c r="C243" s="216"/>
      <c r="D243" s="205" t="s">
        <v>175</v>
      </c>
      <c r="E243" s="217" t="s">
        <v>1</v>
      </c>
      <c r="F243" s="218" t="s">
        <v>177</v>
      </c>
      <c r="G243" s="216"/>
      <c r="H243" s="219">
        <v>0.36699999999999999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175</v>
      </c>
      <c r="AU243" s="225" t="s">
        <v>89</v>
      </c>
      <c r="AV243" s="14" t="s">
        <v>173</v>
      </c>
      <c r="AW243" s="14" t="s">
        <v>34</v>
      </c>
      <c r="AX243" s="14" t="s">
        <v>86</v>
      </c>
      <c r="AY243" s="225" t="s">
        <v>167</v>
      </c>
    </row>
    <row r="244" spans="1:65" s="2" customFormat="1" ht="24.15" customHeight="1">
      <c r="A244" s="35"/>
      <c r="B244" s="36"/>
      <c r="C244" s="189" t="s">
        <v>332</v>
      </c>
      <c r="D244" s="189" t="s">
        <v>169</v>
      </c>
      <c r="E244" s="190" t="s">
        <v>333</v>
      </c>
      <c r="F244" s="191" t="s">
        <v>334</v>
      </c>
      <c r="G244" s="192" t="s">
        <v>172</v>
      </c>
      <c r="H244" s="193">
        <v>0.36699999999999999</v>
      </c>
      <c r="I244" s="194"/>
      <c r="J244" s="195">
        <f>ROUND(I244*H244,2)</f>
        <v>0</v>
      </c>
      <c r="K244" s="196"/>
      <c r="L244" s="40"/>
      <c r="M244" s="197" t="s">
        <v>1</v>
      </c>
      <c r="N244" s="198" t="s">
        <v>43</v>
      </c>
      <c r="O244" s="72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1" t="s">
        <v>173</v>
      </c>
      <c r="AT244" s="201" t="s">
        <v>169</v>
      </c>
      <c r="AU244" s="201" t="s">
        <v>89</v>
      </c>
      <c r="AY244" s="18" t="s">
        <v>167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8" t="s">
        <v>86</v>
      </c>
      <c r="BK244" s="202">
        <f>ROUND(I244*H244,2)</f>
        <v>0</v>
      </c>
      <c r="BL244" s="18" t="s">
        <v>173</v>
      </c>
      <c r="BM244" s="201" t="s">
        <v>335</v>
      </c>
    </row>
    <row r="245" spans="1:65" s="13" customFormat="1">
      <c r="B245" s="203"/>
      <c r="C245" s="204"/>
      <c r="D245" s="205" t="s">
        <v>175</v>
      </c>
      <c r="E245" s="206" t="s">
        <v>1</v>
      </c>
      <c r="F245" s="207" t="s">
        <v>109</v>
      </c>
      <c r="G245" s="204"/>
      <c r="H245" s="208">
        <v>0.36699999999999999</v>
      </c>
      <c r="I245" s="209"/>
      <c r="J245" s="204"/>
      <c r="K245" s="204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175</v>
      </c>
      <c r="AU245" s="214" t="s">
        <v>89</v>
      </c>
      <c r="AV245" s="13" t="s">
        <v>89</v>
      </c>
      <c r="AW245" s="13" t="s">
        <v>34</v>
      </c>
      <c r="AX245" s="13" t="s">
        <v>86</v>
      </c>
      <c r="AY245" s="214" t="s">
        <v>167</v>
      </c>
    </row>
    <row r="246" spans="1:65" s="2" customFormat="1" ht="24.15" customHeight="1">
      <c r="A246" s="35"/>
      <c r="B246" s="36"/>
      <c r="C246" s="189" t="s">
        <v>336</v>
      </c>
      <c r="D246" s="189" t="s">
        <v>169</v>
      </c>
      <c r="E246" s="190" t="s">
        <v>337</v>
      </c>
      <c r="F246" s="191" t="s">
        <v>338</v>
      </c>
      <c r="G246" s="192" t="s">
        <v>213</v>
      </c>
      <c r="H246" s="193">
        <v>1</v>
      </c>
      <c r="I246" s="194"/>
      <c r="J246" s="195">
        <f>ROUND(I246*H246,2)</f>
        <v>0</v>
      </c>
      <c r="K246" s="196"/>
      <c r="L246" s="40"/>
      <c r="M246" s="197" t="s">
        <v>1</v>
      </c>
      <c r="N246" s="198" t="s">
        <v>43</v>
      </c>
      <c r="O246" s="72"/>
      <c r="P246" s="199">
        <f>O246*H246</f>
        <v>0</v>
      </c>
      <c r="Q246" s="199">
        <v>1.7770000000000001E-2</v>
      </c>
      <c r="R246" s="199">
        <f>Q246*H246</f>
        <v>1.7770000000000001E-2</v>
      </c>
      <c r="S246" s="199">
        <v>0</v>
      </c>
      <c r="T246" s="200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1" t="s">
        <v>173</v>
      </c>
      <c r="AT246" s="201" t="s">
        <v>169</v>
      </c>
      <c r="AU246" s="201" t="s">
        <v>89</v>
      </c>
      <c r="AY246" s="18" t="s">
        <v>167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8" t="s">
        <v>86</v>
      </c>
      <c r="BK246" s="202">
        <f>ROUND(I246*H246,2)</f>
        <v>0</v>
      </c>
      <c r="BL246" s="18" t="s">
        <v>173</v>
      </c>
      <c r="BM246" s="201" t="s">
        <v>339</v>
      </c>
    </row>
    <row r="247" spans="1:65" s="13" customFormat="1">
      <c r="B247" s="203"/>
      <c r="C247" s="204"/>
      <c r="D247" s="205" t="s">
        <v>175</v>
      </c>
      <c r="E247" s="206" t="s">
        <v>1</v>
      </c>
      <c r="F247" s="207" t="s">
        <v>340</v>
      </c>
      <c r="G247" s="204"/>
      <c r="H247" s="208">
        <v>1</v>
      </c>
      <c r="I247" s="209"/>
      <c r="J247" s="204"/>
      <c r="K247" s="204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175</v>
      </c>
      <c r="AU247" s="214" t="s">
        <v>89</v>
      </c>
      <c r="AV247" s="13" t="s">
        <v>89</v>
      </c>
      <c r="AW247" s="13" t="s">
        <v>34</v>
      </c>
      <c r="AX247" s="13" t="s">
        <v>86</v>
      </c>
      <c r="AY247" s="214" t="s">
        <v>167</v>
      </c>
    </row>
    <row r="248" spans="1:65" s="2" customFormat="1" ht="24.15" customHeight="1">
      <c r="A248" s="35"/>
      <c r="B248" s="36"/>
      <c r="C248" s="236" t="s">
        <v>341</v>
      </c>
      <c r="D248" s="236" t="s">
        <v>224</v>
      </c>
      <c r="E248" s="237" t="s">
        <v>342</v>
      </c>
      <c r="F248" s="238" t="s">
        <v>343</v>
      </c>
      <c r="G248" s="239" t="s">
        <v>213</v>
      </c>
      <c r="H248" s="240">
        <v>1</v>
      </c>
      <c r="I248" s="241"/>
      <c r="J248" s="242">
        <f>ROUND(I248*H248,2)</f>
        <v>0</v>
      </c>
      <c r="K248" s="243"/>
      <c r="L248" s="244"/>
      <c r="M248" s="245" t="s">
        <v>1</v>
      </c>
      <c r="N248" s="246" t="s">
        <v>43</v>
      </c>
      <c r="O248" s="72"/>
      <c r="P248" s="199">
        <f>O248*H248</f>
        <v>0</v>
      </c>
      <c r="Q248" s="199">
        <v>1.2489999999999999E-2</v>
      </c>
      <c r="R248" s="199">
        <f>Q248*H248</f>
        <v>1.2489999999999999E-2</v>
      </c>
      <c r="S248" s="199">
        <v>0</v>
      </c>
      <c r="T248" s="200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1" t="s">
        <v>210</v>
      </c>
      <c r="AT248" s="201" t="s">
        <v>224</v>
      </c>
      <c r="AU248" s="201" t="s">
        <v>89</v>
      </c>
      <c r="AY248" s="18" t="s">
        <v>167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18" t="s">
        <v>86</v>
      </c>
      <c r="BK248" s="202">
        <f>ROUND(I248*H248,2)</f>
        <v>0</v>
      </c>
      <c r="BL248" s="18" t="s">
        <v>173</v>
      </c>
      <c r="BM248" s="201" t="s">
        <v>344</v>
      </c>
    </row>
    <row r="249" spans="1:65" s="2" customFormat="1" ht="19.2">
      <c r="A249" s="35"/>
      <c r="B249" s="36"/>
      <c r="C249" s="37"/>
      <c r="D249" s="205" t="s">
        <v>228</v>
      </c>
      <c r="E249" s="37"/>
      <c r="F249" s="247" t="s">
        <v>345</v>
      </c>
      <c r="G249" s="37"/>
      <c r="H249" s="37"/>
      <c r="I249" s="248"/>
      <c r="J249" s="37"/>
      <c r="K249" s="37"/>
      <c r="L249" s="40"/>
      <c r="M249" s="249"/>
      <c r="N249" s="25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228</v>
      </c>
      <c r="AU249" s="18" t="s">
        <v>89</v>
      </c>
    </row>
    <row r="250" spans="1:65" s="12" customFormat="1" ht="22.95" customHeight="1">
      <c r="B250" s="173"/>
      <c r="C250" s="174"/>
      <c r="D250" s="175" t="s">
        <v>77</v>
      </c>
      <c r="E250" s="187" t="s">
        <v>216</v>
      </c>
      <c r="F250" s="187" t="s">
        <v>346</v>
      </c>
      <c r="G250" s="174"/>
      <c r="H250" s="174"/>
      <c r="I250" s="177"/>
      <c r="J250" s="188">
        <f>BK250</f>
        <v>0</v>
      </c>
      <c r="K250" s="174"/>
      <c r="L250" s="179"/>
      <c r="M250" s="180"/>
      <c r="N250" s="181"/>
      <c r="O250" s="181"/>
      <c r="P250" s="182">
        <f>SUM(P251:P273)</f>
        <v>0</v>
      </c>
      <c r="Q250" s="181"/>
      <c r="R250" s="182">
        <f>SUM(R251:R273)</f>
        <v>1.250043</v>
      </c>
      <c r="S250" s="181"/>
      <c r="T250" s="183">
        <f>SUM(T251:T273)</f>
        <v>4.5456399999999997</v>
      </c>
      <c r="AR250" s="184" t="s">
        <v>86</v>
      </c>
      <c r="AT250" s="185" t="s">
        <v>77</v>
      </c>
      <c r="AU250" s="185" t="s">
        <v>86</v>
      </c>
      <c r="AY250" s="184" t="s">
        <v>167</v>
      </c>
      <c r="BK250" s="186">
        <f>SUM(BK251:BK273)</f>
        <v>0</v>
      </c>
    </row>
    <row r="251" spans="1:65" s="2" customFormat="1" ht="33" customHeight="1">
      <c r="A251" s="35"/>
      <c r="B251" s="36"/>
      <c r="C251" s="189" t="s">
        <v>347</v>
      </c>
      <c r="D251" s="189" t="s">
        <v>169</v>
      </c>
      <c r="E251" s="190" t="s">
        <v>348</v>
      </c>
      <c r="F251" s="191" t="s">
        <v>349</v>
      </c>
      <c r="G251" s="192" t="s">
        <v>252</v>
      </c>
      <c r="H251" s="193">
        <v>8.65</v>
      </c>
      <c r="I251" s="194"/>
      <c r="J251" s="195">
        <f>ROUND(I251*H251,2)</f>
        <v>0</v>
      </c>
      <c r="K251" s="196"/>
      <c r="L251" s="40"/>
      <c r="M251" s="197" t="s">
        <v>1</v>
      </c>
      <c r="N251" s="198" t="s">
        <v>43</v>
      </c>
      <c r="O251" s="72"/>
      <c r="P251" s="199">
        <f>O251*H251</f>
        <v>0</v>
      </c>
      <c r="Q251" s="199">
        <v>0.11934</v>
      </c>
      <c r="R251" s="199">
        <f>Q251*H251</f>
        <v>1.0322910000000001</v>
      </c>
      <c r="S251" s="199">
        <v>0</v>
      </c>
      <c r="T251" s="200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1" t="s">
        <v>173</v>
      </c>
      <c r="AT251" s="201" t="s">
        <v>169</v>
      </c>
      <c r="AU251" s="201" t="s">
        <v>89</v>
      </c>
      <c r="AY251" s="18" t="s">
        <v>167</v>
      </c>
      <c r="BE251" s="202">
        <f>IF(N251="základní",J251,0)</f>
        <v>0</v>
      </c>
      <c r="BF251" s="202">
        <f>IF(N251="snížená",J251,0)</f>
        <v>0</v>
      </c>
      <c r="BG251" s="202">
        <f>IF(N251="zákl. přenesená",J251,0)</f>
        <v>0</v>
      </c>
      <c r="BH251" s="202">
        <f>IF(N251="sníž. přenesená",J251,0)</f>
        <v>0</v>
      </c>
      <c r="BI251" s="202">
        <f>IF(N251="nulová",J251,0)</f>
        <v>0</v>
      </c>
      <c r="BJ251" s="18" t="s">
        <v>86</v>
      </c>
      <c r="BK251" s="202">
        <f>ROUND(I251*H251,2)</f>
        <v>0</v>
      </c>
      <c r="BL251" s="18" t="s">
        <v>173</v>
      </c>
      <c r="BM251" s="201" t="s">
        <v>350</v>
      </c>
    </row>
    <row r="252" spans="1:65" s="13" customFormat="1" ht="20.399999999999999">
      <c r="B252" s="203"/>
      <c r="C252" s="204"/>
      <c r="D252" s="205" t="s">
        <v>175</v>
      </c>
      <c r="E252" s="206" t="s">
        <v>1</v>
      </c>
      <c r="F252" s="207" t="s">
        <v>351</v>
      </c>
      <c r="G252" s="204"/>
      <c r="H252" s="208">
        <v>8.65</v>
      </c>
      <c r="I252" s="209"/>
      <c r="J252" s="204"/>
      <c r="K252" s="204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175</v>
      </c>
      <c r="AU252" s="214" t="s">
        <v>89</v>
      </c>
      <c r="AV252" s="13" t="s">
        <v>89</v>
      </c>
      <c r="AW252" s="13" t="s">
        <v>34</v>
      </c>
      <c r="AX252" s="13" t="s">
        <v>78</v>
      </c>
      <c r="AY252" s="214" t="s">
        <v>167</v>
      </c>
    </row>
    <row r="253" spans="1:65" s="14" customFormat="1">
      <c r="B253" s="215"/>
      <c r="C253" s="216"/>
      <c r="D253" s="205" t="s">
        <v>175</v>
      </c>
      <c r="E253" s="217" t="s">
        <v>1</v>
      </c>
      <c r="F253" s="218" t="s">
        <v>177</v>
      </c>
      <c r="G253" s="216"/>
      <c r="H253" s="219">
        <v>8.65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175</v>
      </c>
      <c r="AU253" s="225" t="s">
        <v>89</v>
      </c>
      <c r="AV253" s="14" t="s">
        <v>173</v>
      </c>
      <c r="AW253" s="14" t="s">
        <v>34</v>
      </c>
      <c r="AX253" s="14" t="s">
        <v>86</v>
      </c>
      <c r="AY253" s="225" t="s">
        <v>167</v>
      </c>
    </row>
    <row r="254" spans="1:65" s="2" customFormat="1" ht="16.5" customHeight="1">
      <c r="A254" s="35"/>
      <c r="B254" s="36"/>
      <c r="C254" s="236" t="s">
        <v>352</v>
      </c>
      <c r="D254" s="236" t="s">
        <v>224</v>
      </c>
      <c r="E254" s="237" t="s">
        <v>353</v>
      </c>
      <c r="F254" s="238" t="s">
        <v>354</v>
      </c>
      <c r="G254" s="239" t="s">
        <v>252</v>
      </c>
      <c r="H254" s="240">
        <v>8.8230000000000004</v>
      </c>
      <c r="I254" s="241"/>
      <c r="J254" s="242">
        <f>ROUND(I254*H254,2)</f>
        <v>0</v>
      </c>
      <c r="K254" s="243"/>
      <c r="L254" s="244"/>
      <c r="M254" s="245" t="s">
        <v>1</v>
      </c>
      <c r="N254" s="246" t="s">
        <v>43</v>
      </c>
      <c r="O254" s="72"/>
      <c r="P254" s="199">
        <f>O254*H254</f>
        <v>0</v>
      </c>
      <c r="Q254" s="199">
        <v>2.4E-2</v>
      </c>
      <c r="R254" s="199">
        <f>Q254*H254</f>
        <v>0.21175200000000002</v>
      </c>
      <c r="S254" s="199">
        <v>0</v>
      </c>
      <c r="T254" s="200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1" t="s">
        <v>210</v>
      </c>
      <c r="AT254" s="201" t="s">
        <v>224</v>
      </c>
      <c r="AU254" s="201" t="s">
        <v>89</v>
      </c>
      <c r="AY254" s="18" t="s">
        <v>167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18" t="s">
        <v>86</v>
      </c>
      <c r="BK254" s="202">
        <f>ROUND(I254*H254,2)</f>
        <v>0</v>
      </c>
      <c r="BL254" s="18" t="s">
        <v>173</v>
      </c>
      <c r="BM254" s="201" t="s">
        <v>355</v>
      </c>
    </row>
    <row r="255" spans="1:65" s="13" customFormat="1">
      <c r="B255" s="203"/>
      <c r="C255" s="204"/>
      <c r="D255" s="205" t="s">
        <v>175</v>
      </c>
      <c r="E255" s="204"/>
      <c r="F255" s="207" t="s">
        <v>356</v>
      </c>
      <c r="G255" s="204"/>
      <c r="H255" s="208">
        <v>8.8230000000000004</v>
      </c>
      <c r="I255" s="209"/>
      <c r="J255" s="204"/>
      <c r="K255" s="204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175</v>
      </c>
      <c r="AU255" s="214" t="s">
        <v>89</v>
      </c>
      <c r="AV255" s="13" t="s">
        <v>89</v>
      </c>
      <c r="AW255" s="13" t="s">
        <v>4</v>
      </c>
      <c r="AX255" s="13" t="s">
        <v>86</v>
      </c>
      <c r="AY255" s="214" t="s">
        <v>167</v>
      </c>
    </row>
    <row r="256" spans="1:65" s="2" customFormat="1" ht="16.5" customHeight="1">
      <c r="A256" s="35"/>
      <c r="B256" s="36"/>
      <c r="C256" s="236" t="s">
        <v>357</v>
      </c>
      <c r="D256" s="236" t="s">
        <v>224</v>
      </c>
      <c r="E256" s="237" t="s">
        <v>358</v>
      </c>
      <c r="F256" s="238" t="s">
        <v>359</v>
      </c>
      <c r="G256" s="239" t="s">
        <v>360</v>
      </c>
      <c r="H256" s="240">
        <v>0.06</v>
      </c>
      <c r="I256" s="241"/>
      <c r="J256" s="242">
        <f>ROUND(I256*H256,2)</f>
        <v>0</v>
      </c>
      <c r="K256" s="243"/>
      <c r="L256" s="244"/>
      <c r="M256" s="245" t="s">
        <v>1</v>
      </c>
      <c r="N256" s="246" t="s">
        <v>43</v>
      </c>
      <c r="O256" s="72"/>
      <c r="P256" s="199">
        <f>O256*H256</f>
        <v>0</v>
      </c>
      <c r="Q256" s="199">
        <v>0</v>
      </c>
      <c r="R256" s="199">
        <f>Q256*H256</f>
        <v>0</v>
      </c>
      <c r="S256" s="199">
        <v>0</v>
      </c>
      <c r="T256" s="200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1" t="s">
        <v>210</v>
      </c>
      <c r="AT256" s="201" t="s">
        <v>224</v>
      </c>
      <c r="AU256" s="201" t="s">
        <v>89</v>
      </c>
      <c r="AY256" s="18" t="s">
        <v>167</v>
      </c>
      <c r="BE256" s="202">
        <f>IF(N256="základní",J256,0)</f>
        <v>0</v>
      </c>
      <c r="BF256" s="202">
        <f>IF(N256="snížená",J256,0)</f>
        <v>0</v>
      </c>
      <c r="BG256" s="202">
        <f>IF(N256="zákl. přenesená",J256,0)</f>
        <v>0</v>
      </c>
      <c r="BH256" s="202">
        <f>IF(N256="sníž. přenesená",J256,0)</f>
        <v>0</v>
      </c>
      <c r="BI256" s="202">
        <f>IF(N256="nulová",J256,0)</f>
        <v>0</v>
      </c>
      <c r="BJ256" s="18" t="s">
        <v>86</v>
      </c>
      <c r="BK256" s="202">
        <f>ROUND(I256*H256,2)</f>
        <v>0</v>
      </c>
      <c r="BL256" s="18" t="s">
        <v>173</v>
      </c>
      <c r="BM256" s="201" t="s">
        <v>361</v>
      </c>
    </row>
    <row r="257" spans="1:65" s="13" customFormat="1">
      <c r="B257" s="203"/>
      <c r="C257" s="204"/>
      <c r="D257" s="205" t="s">
        <v>175</v>
      </c>
      <c r="E257" s="206" t="s">
        <v>1</v>
      </c>
      <c r="F257" s="207" t="s">
        <v>362</v>
      </c>
      <c r="G257" s="204"/>
      <c r="H257" s="208">
        <v>0.06</v>
      </c>
      <c r="I257" s="209"/>
      <c r="J257" s="204"/>
      <c r="K257" s="204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175</v>
      </c>
      <c r="AU257" s="214" t="s">
        <v>89</v>
      </c>
      <c r="AV257" s="13" t="s">
        <v>89</v>
      </c>
      <c r="AW257" s="13" t="s">
        <v>34</v>
      </c>
      <c r="AX257" s="13" t="s">
        <v>78</v>
      </c>
      <c r="AY257" s="214" t="s">
        <v>167</v>
      </c>
    </row>
    <row r="258" spans="1:65" s="14" customFormat="1">
      <c r="B258" s="215"/>
      <c r="C258" s="216"/>
      <c r="D258" s="205" t="s">
        <v>175</v>
      </c>
      <c r="E258" s="217" t="s">
        <v>1</v>
      </c>
      <c r="F258" s="218" t="s">
        <v>177</v>
      </c>
      <c r="G258" s="216"/>
      <c r="H258" s="219">
        <v>0.06</v>
      </c>
      <c r="I258" s="220"/>
      <c r="J258" s="216"/>
      <c r="K258" s="216"/>
      <c r="L258" s="221"/>
      <c r="M258" s="222"/>
      <c r="N258" s="223"/>
      <c r="O258" s="223"/>
      <c r="P258" s="223"/>
      <c r="Q258" s="223"/>
      <c r="R258" s="223"/>
      <c r="S258" s="223"/>
      <c r="T258" s="224"/>
      <c r="AT258" s="225" t="s">
        <v>175</v>
      </c>
      <c r="AU258" s="225" t="s">
        <v>89</v>
      </c>
      <c r="AV258" s="14" t="s">
        <v>173</v>
      </c>
      <c r="AW258" s="14" t="s">
        <v>34</v>
      </c>
      <c r="AX258" s="14" t="s">
        <v>86</v>
      </c>
      <c r="AY258" s="225" t="s">
        <v>167</v>
      </c>
    </row>
    <row r="259" spans="1:65" s="2" customFormat="1" ht="33" customHeight="1">
      <c r="A259" s="35"/>
      <c r="B259" s="36"/>
      <c r="C259" s="189" t="s">
        <v>363</v>
      </c>
      <c r="D259" s="189" t="s">
        <v>169</v>
      </c>
      <c r="E259" s="190" t="s">
        <v>364</v>
      </c>
      <c r="F259" s="191" t="s">
        <v>365</v>
      </c>
      <c r="G259" s="192" t="s">
        <v>213</v>
      </c>
      <c r="H259" s="193">
        <v>20</v>
      </c>
      <c r="I259" s="194"/>
      <c r="J259" s="195">
        <f>ROUND(I259*H259,2)</f>
        <v>0</v>
      </c>
      <c r="K259" s="196"/>
      <c r="L259" s="40"/>
      <c r="M259" s="197" t="s">
        <v>1</v>
      </c>
      <c r="N259" s="198" t="s">
        <v>43</v>
      </c>
      <c r="O259" s="72"/>
      <c r="P259" s="199">
        <f>O259*H259</f>
        <v>0</v>
      </c>
      <c r="Q259" s="199">
        <v>2.9999999999999997E-4</v>
      </c>
      <c r="R259" s="199">
        <f>Q259*H259</f>
        <v>5.9999999999999993E-3</v>
      </c>
      <c r="S259" s="199">
        <v>0</v>
      </c>
      <c r="T259" s="200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1" t="s">
        <v>173</v>
      </c>
      <c r="AT259" s="201" t="s">
        <v>169</v>
      </c>
      <c r="AU259" s="201" t="s">
        <v>89</v>
      </c>
      <c r="AY259" s="18" t="s">
        <v>167</v>
      </c>
      <c r="BE259" s="202">
        <f>IF(N259="základní",J259,0)</f>
        <v>0</v>
      </c>
      <c r="BF259" s="202">
        <f>IF(N259="snížená",J259,0)</f>
        <v>0</v>
      </c>
      <c r="BG259" s="202">
        <f>IF(N259="zákl. přenesená",J259,0)</f>
        <v>0</v>
      </c>
      <c r="BH259" s="202">
        <f>IF(N259="sníž. přenesená",J259,0)</f>
        <v>0</v>
      </c>
      <c r="BI259" s="202">
        <f>IF(N259="nulová",J259,0)</f>
        <v>0</v>
      </c>
      <c r="BJ259" s="18" t="s">
        <v>86</v>
      </c>
      <c r="BK259" s="202">
        <f>ROUND(I259*H259,2)</f>
        <v>0</v>
      </c>
      <c r="BL259" s="18" t="s">
        <v>173</v>
      </c>
      <c r="BM259" s="201" t="s">
        <v>366</v>
      </c>
    </row>
    <row r="260" spans="1:65" s="13" customFormat="1">
      <c r="B260" s="203"/>
      <c r="C260" s="204"/>
      <c r="D260" s="205" t="s">
        <v>175</v>
      </c>
      <c r="E260" s="206" t="s">
        <v>1</v>
      </c>
      <c r="F260" s="207" t="s">
        <v>367</v>
      </c>
      <c r="G260" s="204"/>
      <c r="H260" s="208">
        <v>20</v>
      </c>
      <c r="I260" s="209"/>
      <c r="J260" s="204"/>
      <c r="K260" s="204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175</v>
      </c>
      <c r="AU260" s="214" t="s">
        <v>89</v>
      </c>
      <c r="AV260" s="13" t="s">
        <v>89</v>
      </c>
      <c r="AW260" s="13" t="s">
        <v>34</v>
      </c>
      <c r="AX260" s="13" t="s">
        <v>78</v>
      </c>
      <c r="AY260" s="214" t="s">
        <v>167</v>
      </c>
    </row>
    <row r="261" spans="1:65" s="14" customFormat="1">
      <c r="B261" s="215"/>
      <c r="C261" s="216"/>
      <c r="D261" s="205" t="s">
        <v>175</v>
      </c>
      <c r="E261" s="217" t="s">
        <v>1</v>
      </c>
      <c r="F261" s="218" t="s">
        <v>177</v>
      </c>
      <c r="G261" s="216"/>
      <c r="H261" s="219">
        <v>20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175</v>
      </c>
      <c r="AU261" s="225" t="s">
        <v>89</v>
      </c>
      <c r="AV261" s="14" t="s">
        <v>173</v>
      </c>
      <c r="AW261" s="14" t="s">
        <v>34</v>
      </c>
      <c r="AX261" s="14" t="s">
        <v>86</v>
      </c>
      <c r="AY261" s="225" t="s">
        <v>167</v>
      </c>
    </row>
    <row r="262" spans="1:65" s="2" customFormat="1" ht="24.15" customHeight="1">
      <c r="A262" s="35"/>
      <c r="B262" s="36"/>
      <c r="C262" s="189" t="s">
        <v>368</v>
      </c>
      <c r="D262" s="189" t="s">
        <v>169</v>
      </c>
      <c r="E262" s="190" t="s">
        <v>369</v>
      </c>
      <c r="F262" s="191" t="s">
        <v>370</v>
      </c>
      <c r="G262" s="192" t="s">
        <v>172</v>
      </c>
      <c r="H262" s="193">
        <v>0.36699999999999999</v>
      </c>
      <c r="I262" s="194"/>
      <c r="J262" s="195">
        <f>ROUND(I262*H262,2)</f>
        <v>0</v>
      </c>
      <c r="K262" s="196"/>
      <c r="L262" s="40"/>
      <c r="M262" s="197" t="s">
        <v>1</v>
      </c>
      <c r="N262" s="198" t="s">
        <v>43</v>
      </c>
      <c r="O262" s="72"/>
      <c r="P262" s="199">
        <f>O262*H262</f>
        <v>0</v>
      </c>
      <c r="Q262" s="199">
        <v>0</v>
      </c>
      <c r="R262" s="199">
        <f>Q262*H262</f>
        <v>0</v>
      </c>
      <c r="S262" s="199">
        <v>2.2000000000000002</v>
      </c>
      <c r="T262" s="200">
        <f>S262*H262</f>
        <v>0.80740000000000001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1" t="s">
        <v>173</v>
      </c>
      <c r="AT262" s="201" t="s">
        <v>169</v>
      </c>
      <c r="AU262" s="201" t="s">
        <v>89</v>
      </c>
      <c r="AY262" s="18" t="s">
        <v>167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8" t="s">
        <v>86</v>
      </c>
      <c r="BK262" s="202">
        <f>ROUND(I262*H262,2)</f>
        <v>0</v>
      </c>
      <c r="BL262" s="18" t="s">
        <v>173</v>
      </c>
      <c r="BM262" s="201" t="s">
        <v>371</v>
      </c>
    </row>
    <row r="263" spans="1:65" s="15" customFormat="1">
      <c r="B263" s="226"/>
      <c r="C263" s="227"/>
      <c r="D263" s="205" t="s">
        <v>175</v>
      </c>
      <c r="E263" s="228" t="s">
        <v>1</v>
      </c>
      <c r="F263" s="229" t="s">
        <v>372</v>
      </c>
      <c r="G263" s="227"/>
      <c r="H263" s="228" t="s">
        <v>1</v>
      </c>
      <c r="I263" s="230"/>
      <c r="J263" s="227"/>
      <c r="K263" s="227"/>
      <c r="L263" s="231"/>
      <c r="M263" s="232"/>
      <c r="N263" s="233"/>
      <c r="O263" s="233"/>
      <c r="P263" s="233"/>
      <c r="Q263" s="233"/>
      <c r="R263" s="233"/>
      <c r="S263" s="233"/>
      <c r="T263" s="234"/>
      <c r="AT263" s="235" t="s">
        <v>175</v>
      </c>
      <c r="AU263" s="235" t="s">
        <v>89</v>
      </c>
      <c r="AV263" s="15" t="s">
        <v>86</v>
      </c>
      <c r="AW263" s="15" t="s">
        <v>34</v>
      </c>
      <c r="AX263" s="15" t="s">
        <v>78</v>
      </c>
      <c r="AY263" s="235" t="s">
        <v>167</v>
      </c>
    </row>
    <row r="264" spans="1:65" s="13" customFormat="1">
      <c r="B264" s="203"/>
      <c r="C264" s="204"/>
      <c r="D264" s="205" t="s">
        <v>175</v>
      </c>
      <c r="E264" s="206" t="s">
        <v>1</v>
      </c>
      <c r="F264" s="207" t="s">
        <v>373</v>
      </c>
      <c r="G264" s="204"/>
      <c r="H264" s="208">
        <v>0.36699999999999999</v>
      </c>
      <c r="I264" s="209"/>
      <c r="J264" s="204"/>
      <c r="K264" s="204"/>
      <c r="L264" s="210"/>
      <c r="M264" s="211"/>
      <c r="N264" s="212"/>
      <c r="O264" s="212"/>
      <c r="P264" s="212"/>
      <c r="Q264" s="212"/>
      <c r="R264" s="212"/>
      <c r="S264" s="212"/>
      <c r="T264" s="213"/>
      <c r="AT264" s="214" t="s">
        <v>175</v>
      </c>
      <c r="AU264" s="214" t="s">
        <v>89</v>
      </c>
      <c r="AV264" s="13" t="s">
        <v>89</v>
      </c>
      <c r="AW264" s="13" t="s">
        <v>34</v>
      </c>
      <c r="AX264" s="13" t="s">
        <v>78</v>
      </c>
      <c r="AY264" s="214" t="s">
        <v>167</v>
      </c>
    </row>
    <row r="265" spans="1:65" s="14" customFormat="1">
      <c r="B265" s="215"/>
      <c r="C265" s="216"/>
      <c r="D265" s="205" t="s">
        <v>175</v>
      </c>
      <c r="E265" s="217" t="s">
        <v>1</v>
      </c>
      <c r="F265" s="218" t="s">
        <v>177</v>
      </c>
      <c r="G265" s="216"/>
      <c r="H265" s="219">
        <v>0.36699999999999999</v>
      </c>
      <c r="I265" s="220"/>
      <c r="J265" s="216"/>
      <c r="K265" s="216"/>
      <c r="L265" s="221"/>
      <c r="M265" s="222"/>
      <c r="N265" s="223"/>
      <c r="O265" s="223"/>
      <c r="P265" s="223"/>
      <c r="Q265" s="223"/>
      <c r="R265" s="223"/>
      <c r="S265" s="223"/>
      <c r="T265" s="224"/>
      <c r="AT265" s="225" t="s">
        <v>175</v>
      </c>
      <c r="AU265" s="225" t="s">
        <v>89</v>
      </c>
      <c r="AV265" s="14" t="s">
        <v>173</v>
      </c>
      <c r="AW265" s="14" t="s">
        <v>34</v>
      </c>
      <c r="AX265" s="14" t="s">
        <v>86</v>
      </c>
      <c r="AY265" s="225" t="s">
        <v>167</v>
      </c>
    </row>
    <row r="266" spans="1:65" s="2" customFormat="1" ht="24.15" customHeight="1">
      <c r="A266" s="35"/>
      <c r="B266" s="36"/>
      <c r="C266" s="189" t="s">
        <v>374</v>
      </c>
      <c r="D266" s="189" t="s">
        <v>169</v>
      </c>
      <c r="E266" s="190" t="s">
        <v>375</v>
      </c>
      <c r="F266" s="191" t="s">
        <v>376</v>
      </c>
      <c r="G266" s="192" t="s">
        <v>190</v>
      </c>
      <c r="H266" s="193">
        <v>14.4</v>
      </c>
      <c r="I266" s="194"/>
      <c r="J266" s="195">
        <f>ROUND(I266*H266,2)</f>
        <v>0</v>
      </c>
      <c r="K266" s="196"/>
      <c r="L266" s="40"/>
      <c r="M266" s="197" t="s">
        <v>1</v>
      </c>
      <c r="N266" s="198" t="s">
        <v>43</v>
      </c>
      <c r="O266" s="72"/>
      <c r="P266" s="199">
        <f>O266*H266</f>
        <v>0</v>
      </c>
      <c r="Q266" s="199">
        <v>0</v>
      </c>
      <c r="R266" s="199">
        <f>Q266*H266</f>
        <v>0</v>
      </c>
      <c r="S266" s="199">
        <v>6.6000000000000003E-2</v>
      </c>
      <c r="T266" s="200">
        <f>S266*H266</f>
        <v>0.95040000000000002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1" t="s">
        <v>173</v>
      </c>
      <c r="AT266" s="201" t="s">
        <v>169</v>
      </c>
      <c r="AU266" s="201" t="s">
        <v>89</v>
      </c>
      <c r="AY266" s="18" t="s">
        <v>167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8" t="s">
        <v>86</v>
      </c>
      <c r="BK266" s="202">
        <f>ROUND(I266*H266,2)</f>
        <v>0</v>
      </c>
      <c r="BL266" s="18" t="s">
        <v>173</v>
      </c>
      <c r="BM266" s="201" t="s">
        <v>377</v>
      </c>
    </row>
    <row r="267" spans="1:65" s="15" customFormat="1">
      <c r="B267" s="226"/>
      <c r="C267" s="227"/>
      <c r="D267" s="205" t="s">
        <v>175</v>
      </c>
      <c r="E267" s="228" t="s">
        <v>1</v>
      </c>
      <c r="F267" s="229" t="s">
        <v>378</v>
      </c>
      <c r="G267" s="227"/>
      <c r="H267" s="228" t="s">
        <v>1</v>
      </c>
      <c r="I267" s="230"/>
      <c r="J267" s="227"/>
      <c r="K267" s="227"/>
      <c r="L267" s="231"/>
      <c r="M267" s="232"/>
      <c r="N267" s="233"/>
      <c r="O267" s="233"/>
      <c r="P267" s="233"/>
      <c r="Q267" s="233"/>
      <c r="R267" s="233"/>
      <c r="S267" s="233"/>
      <c r="T267" s="234"/>
      <c r="AT267" s="235" t="s">
        <v>175</v>
      </c>
      <c r="AU267" s="235" t="s">
        <v>89</v>
      </c>
      <c r="AV267" s="15" t="s">
        <v>86</v>
      </c>
      <c r="AW267" s="15" t="s">
        <v>34</v>
      </c>
      <c r="AX267" s="15" t="s">
        <v>78</v>
      </c>
      <c r="AY267" s="235" t="s">
        <v>167</v>
      </c>
    </row>
    <row r="268" spans="1:65" s="15" customFormat="1">
      <c r="B268" s="226"/>
      <c r="C268" s="227"/>
      <c r="D268" s="205" t="s">
        <v>175</v>
      </c>
      <c r="E268" s="228" t="s">
        <v>1</v>
      </c>
      <c r="F268" s="229" t="s">
        <v>379</v>
      </c>
      <c r="G268" s="227"/>
      <c r="H268" s="228" t="s">
        <v>1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175</v>
      </c>
      <c r="AU268" s="235" t="s">
        <v>89</v>
      </c>
      <c r="AV268" s="15" t="s">
        <v>86</v>
      </c>
      <c r="AW268" s="15" t="s">
        <v>34</v>
      </c>
      <c r="AX268" s="15" t="s">
        <v>78</v>
      </c>
      <c r="AY268" s="235" t="s">
        <v>167</v>
      </c>
    </row>
    <row r="269" spans="1:65" s="13" customFormat="1">
      <c r="B269" s="203"/>
      <c r="C269" s="204"/>
      <c r="D269" s="205" t="s">
        <v>175</v>
      </c>
      <c r="E269" s="206" t="s">
        <v>1</v>
      </c>
      <c r="F269" s="207" t="s">
        <v>380</v>
      </c>
      <c r="G269" s="204"/>
      <c r="H269" s="208">
        <v>14.4</v>
      </c>
      <c r="I269" s="209"/>
      <c r="J269" s="204"/>
      <c r="K269" s="204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175</v>
      </c>
      <c r="AU269" s="214" t="s">
        <v>89</v>
      </c>
      <c r="AV269" s="13" t="s">
        <v>89</v>
      </c>
      <c r="AW269" s="13" t="s">
        <v>34</v>
      </c>
      <c r="AX269" s="13" t="s">
        <v>86</v>
      </c>
      <c r="AY269" s="214" t="s">
        <v>167</v>
      </c>
    </row>
    <row r="270" spans="1:65" s="2" customFormat="1" ht="33" customHeight="1">
      <c r="A270" s="35"/>
      <c r="B270" s="36"/>
      <c r="C270" s="189" t="s">
        <v>381</v>
      </c>
      <c r="D270" s="189" t="s">
        <v>169</v>
      </c>
      <c r="E270" s="190" t="s">
        <v>382</v>
      </c>
      <c r="F270" s="191" t="s">
        <v>383</v>
      </c>
      <c r="G270" s="192" t="s">
        <v>172</v>
      </c>
      <c r="H270" s="193">
        <v>11.616</v>
      </c>
      <c r="I270" s="194"/>
      <c r="J270" s="195">
        <f>ROUND(I270*H270,2)</f>
        <v>0</v>
      </c>
      <c r="K270" s="196"/>
      <c r="L270" s="40"/>
      <c r="M270" s="197" t="s">
        <v>1</v>
      </c>
      <c r="N270" s="198" t="s">
        <v>43</v>
      </c>
      <c r="O270" s="72"/>
      <c r="P270" s="199">
        <f>O270*H270</f>
        <v>0</v>
      </c>
      <c r="Q270" s="199">
        <v>0</v>
      </c>
      <c r="R270" s="199">
        <f>Q270*H270</f>
        <v>0</v>
      </c>
      <c r="S270" s="199">
        <v>0.24</v>
      </c>
      <c r="T270" s="200">
        <f>S270*H270</f>
        <v>2.7878399999999997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1" t="s">
        <v>173</v>
      </c>
      <c r="AT270" s="201" t="s">
        <v>169</v>
      </c>
      <c r="AU270" s="201" t="s">
        <v>89</v>
      </c>
      <c r="AY270" s="18" t="s">
        <v>167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18" t="s">
        <v>86</v>
      </c>
      <c r="BK270" s="202">
        <f>ROUND(I270*H270,2)</f>
        <v>0</v>
      </c>
      <c r="BL270" s="18" t="s">
        <v>173</v>
      </c>
      <c r="BM270" s="201" t="s">
        <v>384</v>
      </c>
    </row>
    <row r="271" spans="1:65" s="15" customFormat="1">
      <c r="B271" s="226"/>
      <c r="C271" s="227"/>
      <c r="D271" s="205" t="s">
        <v>175</v>
      </c>
      <c r="E271" s="228" t="s">
        <v>1</v>
      </c>
      <c r="F271" s="229" t="s">
        <v>385</v>
      </c>
      <c r="G271" s="227"/>
      <c r="H271" s="228" t="s">
        <v>1</v>
      </c>
      <c r="I271" s="230"/>
      <c r="J271" s="227"/>
      <c r="K271" s="227"/>
      <c r="L271" s="231"/>
      <c r="M271" s="232"/>
      <c r="N271" s="233"/>
      <c r="O271" s="233"/>
      <c r="P271" s="233"/>
      <c r="Q271" s="233"/>
      <c r="R271" s="233"/>
      <c r="S271" s="233"/>
      <c r="T271" s="234"/>
      <c r="AT271" s="235" t="s">
        <v>175</v>
      </c>
      <c r="AU271" s="235" t="s">
        <v>89</v>
      </c>
      <c r="AV271" s="15" t="s">
        <v>86</v>
      </c>
      <c r="AW271" s="15" t="s">
        <v>34</v>
      </c>
      <c r="AX271" s="15" t="s">
        <v>78</v>
      </c>
      <c r="AY271" s="235" t="s">
        <v>167</v>
      </c>
    </row>
    <row r="272" spans="1:65" s="13" customFormat="1">
      <c r="B272" s="203"/>
      <c r="C272" s="204"/>
      <c r="D272" s="205" t="s">
        <v>175</v>
      </c>
      <c r="E272" s="206" t="s">
        <v>1</v>
      </c>
      <c r="F272" s="207" t="s">
        <v>386</v>
      </c>
      <c r="G272" s="204"/>
      <c r="H272" s="208">
        <v>11.616</v>
      </c>
      <c r="I272" s="209"/>
      <c r="J272" s="204"/>
      <c r="K272" s="204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175</v>
      </c>
      <c r="AU272" s="214" t="s">
        <v>89</v>
      </c>
      <c r="AV272" s="13" t="s">
        <v>89</v>
      </c>
      <c r="AW272" s="13" t="s">
        <v>34</v>
      </c>
      <c r="AX272" s="13" t="s">
        <v>78</v>
      </c>
      <c r="AY272" s="214" t="s">
        <v>167</v>
      </c>
    </row>
    <row r="273" spans="1:65" s="14" customFormat="1">
      <c r="B273" s="215"/>
      <c r="C273" s="216"/>
      <c r="D273" s="205" t="s">
        <v>175</v>
      </c>
      <c r="E273" s="217" t="s">
        <v>1</v>
      </c>
      <c r="F273" s="218" t="s">
        <v>177</v>
      </c>
      <c r="G273" s="216"/>
      <c r="H273" s="219">
        <v>11.616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175</v>
      </c>
      <c r="AU273" s="225" t="s">
        <v>89</v>
      </c>
      <c r="AV273" s="14" t="s">
        <v>173</v>
      </c>
      <c r="AW273" s="14" t="s">
        <v>34</v>
      </c>
      <c r="AX273" s="14" t="s">
        <v>86</v>
      </c>
      <c r="AY273" s="225" t="s">
        <v>167</v>
      </c>
    </row>
    <row r="274" spans="1:65" s="12" customFormat="1" ht="22.95" customHeight="1">
      <c r="B274" s="173"/>
      <c r="C274" s="174"/>
      <c r="D274" s="175" t="s">
        <v>77</v>
      </c>
      <c r="E274" s="187" t="s">
        <v>387</v>
      </c>
      <c r="F274" s="187" t="s">
        <v>388</v>
      </c>
      <c r="G274" s="174"/>
      <c r="H274" s="174"/>
      <c r="I274" s="177"/>
      <c r="J274" s="188">
        <f>BK274</f>
        <v>0</v>
      </c>
      <c r="K274" s="174"/>
      <c r="L274" s="179"/>
      <c r="M274" s="180"/>
      <c r="N274" s="181"/>
      <c r="O274" s="181"/>
      <c r="P274" s="182">
        <f>P275</f>
        <v>0</v>
      </c>
      <c r="Q274" s="181"/>
      <c r="R274" s="182">
        <f>R275</f>
        <v>0</v>
      </c>
      <c r="S274" s="181"/>
      <c r="T274" s="183">
        <f>T275</f>
        <v>0</v>
      </c>
      <c r="AR274" s="184" t="s">
        <v>86</v>
      </c>
      <c r="AT274" s="185" t="s">
        <v>77</v>
      </c>
      <c r="AU274" s="185" t="s">
        <v>86</v>
      </c>
      <c r="AY274" s="184" t="s">
        <v>167</v>
      </c>
      <c r="BK274" s="186">
        <f>BK275</f>
        <v>0</v>
      </c>
    </row>
    <row r="275" spans="1:65" s="2" customFormat="1" ht="16.5" customHeight="1">
      <c r="A275" s="35"/>
      <c r="B275" s="36"/>
      <c r="C275" s="189" t="s">
        <v>389</v>
      </c>
      <c r="D275" s="189" t="s">
        <v>169</v>
      </c>
      <c r="E275" s="190" t="s">
        <v>390</v>
      </c>
      <c r="F275" s="191" t="s">
        <v>391</v>
      </c>
      <c r="G275" s="192" t="s">
        <v>206</v>
      </c>
      <c r="H275" s="193">
        <v>12.327</v>
      </c>
      <c r="I275" s="194"/>
      <c r="J275" s="195">
        <f>ROUND(I275*H275,2)</f>
        <v>0</v>
      </c>
      <c r="K275" s="196"/>
      <c r="L275" s="40"/>
      <c r="M275" s="197" t="s">
        <v>1</v>
      </c>
      <c r="N275" s="198" t="s">
        <v>43</v>
      </c>
      <c r="O275" s="72"/>
      <c r="P275" s="199">
        <f>O275*H275</f>
        <v>0</v>
      </c>
      <c r="Q275" s="199">
        <v>0</v>
      </c>
      <c r="R275" s="199">
        <f>Q275*H275</f>
        <v>0</v>
      </c>
      <c r="S275" s="199">
        <v>0</v>
      </c>
      <c r="T275" s="200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1" t="s">
        <v>173</v>
      </c>
      <c r="AT275" s="201" t="s">
        <v>169</v>
      </c>
      <c r="AU275" s="201" t="s">
        <v>89</v>
      </c>
      <c r="AY275" s="18" t="s">
        <v>167</v>
      </c>
      <c r="BE275" s="202">
        <f>IF(N275="základní",J275,0)</f>
        <v>0</v>
      </c>
      <c r="BF275" s="202">
        <f>IF(N275="snížená",J275,0)</f>
        <v>0</v>
      </c>
      <c r="BG275" s="202">
        <f>IF(N275="zákl. přenesená",J275,0)</f>
        <v>0</v>
      </c>
      <c r="BH275" s="202">
        <f>IF(N275="sníž. přenesená",J275,0)</f>
        <v>0</v>
      </c>
      <c r="BI275" s="202">
        <f>IF(N275="nulová",J275,0)</f>
        <v>0</v>
      </c>
      <c r="BJ275" s="18" t="s">
        <v>86</v>
      </c>
      <c r="BK275" s="202">
        <f>ROUND(I275*H275,2)</f>
        <v>0</v>
      </c>
      <c r="BL275" s="18" t="s">
        <v>173</v>
      </c>
      <c r="BM275" s="201" t="s">
        <v>392</v>
      </c>
    </row>
    <row r="276" spans="1:65" s="12" customFormat="1" ht="22.95" customHeight="1">
      <c r="B276" s="173"/>
      <c r="C276" s="174"/>
      <c r="D276" s="175" t="s">
        <v>77</v>
      </c>
      <c r="E276" s="187" t="s">
        <v>393</v>
      </c>
      <c r="F276" s="187" t="s">
        <v>394</v>
      </c>
      <c r="G276" s="174"/>
      <c r="H276" s="174"/>
      <c r="I276" s="177"/>
      <c r="J276" s="188">
        <f>BK276</f>
        <v>0</v>
      </c>
      <c r="K276" s="174"/>
      <c r="L276" s="179"/>
      <c r="M276" s="180"/>
      <c r="N276" s="181"/>
      <c r="O276" s="181"/>
      <c r="P276" s="182">
        <f>SUM(P277:P288)</f>
        <v>0</v>
      </c>
      <c r="Q276" s="181"/>
      <c r="R276" s="182">
        <f>SUM(R277:R288)</f>
        <v>0</v>
      </c>
      <c r="S276" s="181"/>
      <c r="T276" s="183">
        <f>SUM(T277:T288)</f>
        <v>0</v>
      </c>
      <c r="AR276" s="184" t="s">
        <v>86</v>
      </c>
      <c r="AT276" s="185" t="s">
        <v>77</v>
      </c>
      <c r="AU276" s="185" t="s">
        <v>86</v>
      </c>
      <c r="AY276" s="184" t="s">
        <v>167</v>
      </c>
      <c r="BK276" s="186">
        <f>SUM(BK277:BK288)</f>
        <v>0</v>
      </c>
    </row>
    <row r="277" spans="1:65" s="2" customFormat="1" ht="24.15" customHeight="1">
      <c r="A277" s="35"/>
      <c r="B277" s="36"/>
      <c r="C277" s="189" t="s">
        <v>395</v>
      </c>
      <c r="D277" s="189" t="s">
        <v>169</v>
      </c>
      <c r="E277" s="190" t="s">
        <v>396</v>
      </c>
      <c r="F277" s="191" t="s">
        <v>397</v>
      </c>
      <c r="G277" s="192" t="s">
        <v>206</v>
      </c>
      <c r="H277" s="193">
        <v>1.2110000000000001</v>
      </c>
      <c r="I277" s="194"/>
      <c r="J277" s="195">
        <f>ROUND(I277*H277,2)</f>
        <v>0</v>
      </c>
      <c r="K277" s="196"/>
      <c r="L277" s="40"/>
      <c r="M277" s="197" t="s">
        <v>1</v>
      </c>
      <c r="N277" s="198" t="s">
        <v>43</v>
      </c>
      <c r="O277" s="72"/>
      <c r="P277" s="199">
        <f>O277*H277</f>
        <v>0</v>
      </c>
      <c r="Q277" s="199">
        <v>0</v>
      </c>
      <c r="R277" s="199">
        <f>Q277*H277</f>
        <v>0</v>
      </c>
      <c r="S277" s="199">
        <v>0</v>
      </c>
      <c r="T277" s="200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1" t="s">
        <v>173</v>
      </c>
      <c r="AT277" s="201" t="s">
        <v>169</v>
      </c>
      <c r="AU277" s="201" t="s">
        <v>89</v>
      </c>
      <c r="AY277" s="18" t="s">
        <v>167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8" t="s">
        <v>86</v>
      </c>
      <c r="BK277" s="202">
        <f>ROUND(I277*H277,2)</f>
        <v>0</v>
      </c>
      <c r="BL277" s="18" t="s">
        <v>173</v>
      </c>
      <c r="BM277" s="201" t="s">
        <v>398</v>
      </c>
    </row>
    <row r="278" spans="1:65" s="13" customFormat="1" ht="20.399999999999999">
      <c r="B278" s="203"/>
      <c r="C278" s="204"/>
      <c r="D278" s="205" t="s">
        <v>175</v>
      </c>
      <c r="E278" s="206" t="s">
        <v>1</v>
      </c>
      <c r="F278" s="207" t="s">
        <v>399</v>
      </c>
      <c r="G278" s="204"/>
      <c r="H278" s="208">
        <v>1.2110000000000001</v>
      </c>
      <c r="I278" s="209"/>
      <c r="J278" s="204"/>
      <c r="K278" s="204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175</v>
      </c>
      <c r="AU278" s="214" t="s">
        <v>89</v>
      </c>
      <c r="AV278" s="13" t="s">
        <v>89</v>
      </c>
      <c r="AW278" s="13" t="s">
        <v>34</v>
      </c>
      <c r="AX278" s="13" t="s">
        <v>78</v>
      </c>
      <c r="AY278" s="214" t="s">
        <v>167</v>
      </c>
    </row>
    <row r="279" spans="1:65" s="14" customFormat="1">
      <c r="B279" s="215"/>
      <c r="C279" s="216"/>
      <c r="D279" s="205" t="s">
        <v>175</v>
      </c>
      <c r="E279" s="217" t="s">
        <v>1</v>
      </c>
      <c r="F279" s="218" t="s">
        <v>177</v>
      </c>
      <c r="G279" s="216"/>
      <c r="H279" s="219">
        <v>1.2110000000000001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175</v>
      </c>
      <c r="AU279" s="225" t="s">
        <v>89</v>
      </c>
      <c r="AV279" s="14" t="s">
        <v>173</v>
      </c>
      <c r="AW279" s="14" t="s">
        <v>34</v>
      </c>
      <c r="AX279" s="14" t="s">
        <v>86</v>
      </c>
      <c r="AY279" s="225" t="s">
        <v>167</v>
      </c>
    </row>
    <row r="280" spans="1:65" s="2" customFormat="1" ht="24.15" customHeight="1">
      <c r="A280" s="35"/>
      <c r="B280" s="36"/>
      <c r="C280" s="189" t="s">
        <v>400</v>
      </c>
      <c r="D280" s="189" t="s">
        <v>169</v>
      </c>
      <c r="E280" s="190" t="s">
        <v>401</v>
      </c>
      <c r="F280" s="191" t="s">
        <v>402</v>
      </c>
      <c r="G280" s="192" t="s">
        <v>206</v>
      </c>
      <c r="H280" s="193">
        <v>10.898999999999999</v>
      </c>
      <c r="I280" s="194"/>
      <c r="J280" s="195">
        <f>ROUND(I280*H280,2)</f>
        <v>0</v>
      </c>
      <c r="K280" s="196"/>
      <c r="L280" s="40"/>
      <c r="M280" s="197" t="s">
        <v>1</v>
      </c>
      <c r="N280" s="198" t="s">
        <v>43</v>
      </c>
      <c r="O280" s="72"/>
      <c r="P280" s="199">
        <f>O280*H280</f>
        <v>0</v>
      </c>
      <c r="Q280" s="199">
        <v>0</v>
      </c>
      <c r="R280" s="199">
        <f>Q280*H280</f>
        <v>0</v>
      </c>
      <c r="S280" s="199">
        <v>0</v>
      </c>
      <c r="T280" s="200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1" t="s">
        <v>173</v>
      </c>
      <c r="AT280" s="201" t="s">
        <v>169</v>
      </c>
      <c r="AU280" s="201" t="s">
        <v>89</v>
      </c>
      <c r="AY280" s="18" t="s">
        <v>167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18" t="s">
        <v>86</v>
      </c>
      <c r="BK280" s="202">
        <f>ROUND(I280*H280,2)</f>
        <v>0</v>
      </c>
      <c r="BL280" s="18" t="s">
        <v>173</v>
      </c>
      <c r="BM280" s="201" t="s">
        <v>403</v>
      </c>
    </row>
    <row r="281" spans="1:65" s="13" customFormat="1">
      <c r="B281" s="203"/>
      <c r="C281" s="204"/>
      <c r="D281" s="205" t="s">
        <v>175</v>
      </c>
      <c r="E281" s="206" t="s">
        <v>1</v>
      </c>
      <c r="F281" s="207" t="s">
        <v>404</v>
      </c>
      <c r="G281" s="204"/>
      <c r="H281" s="208">
        <v>10.898999999999999</v>
      </c>
      <c r="I281" s="209"/>
      <c r="J281" s="204"/>
      <c r="K281" s="204"/>
      <c r="L281" s="210"/>
      <c r="M281" s="211"/>
      <c r="N281" s="212"/>
      <c r="O281" s="212"/>
      <c r="P281" s="212"/>
      <c r="Q281" s="212"/>
      <c r="R281" s="212"/>
      <c r="S281" s="212"/>
      <c r="T281" s="213"/>
      <c r="AT281" s="214" t="s">
        <v>175</v>
      </c>
      <c r="AU281" s="214" t="s">
        <v>89</v>
      </c>
      <c r="AV281" s="13" t="s">
        <v>89</v>
      </c>
      <c r="AW281" s="13" t="s">
        <v>34</v>
      </c>
      <c r="AX281" s="13" t="s">
        <v>78</v>
      </c>
      <c r="AY281" s="214" t="s">
        <v>167</v>
      </c>
    </row>
    <row r="282" spans="1:65" s="14" customFormat="1">
      <c r="B282" s="215"/>
      <c r="C282" s="216"/>
      <c r="D282" s="205" t="s">
        <v>175</v>
      </c>
      <c r="E282" s="217" t="s">
        <v>1</v>
      </c>
      <c r="F282" s="218" t="s">
        <v>177</v>
      </c>
      <c r="G282" s="216"/>
      <c r="H282" s="219">
        <v>10.898999999999999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175</v>
      </c>
      <c r="AU282" s="225" t="s">
        <v>89</v>
      </c>
      <c r="AV282" s="14" t="s">
        <v>173</v>
      </c>
      <c r="AW282" s="14" t="s">
        <v>34</v>
      </c>
      <c r="AX282" s="14" t="s">
        <v>86</v>
      </c>
      <c r="AY282" s="225" t="s">
        <v>167</v>
      </c>
    </row>
    <row r="283" spans="1:65" s="2" customFormat="1" ht="24.15" customHeight="1">
      <c r="A283" s="35"/>
      <c r="B283" s="36"/>
      <c r="C283" s="189" t="s">
        <v>405</v>
      </c>
      <c r="D283" s="189" t="s">
        <v>169</v>
      </c>
      <c r="E283" s="190" t="s">
        <v>406</v>
      </c>
      <c r="F283" s="191" t="s">
        <v>407</v>
      </c>
      <c r="G283" s="192" t="s">
        <v>206</v>
      </c>
      <c r="H283" s="193">
        <v>0.8</v>
      </c>
      <c r="I283" s="194"/>
      <c r="J283" s="195">
        <f>ROUND(I283*H283,2)</f>
        <v>0</v>
      </c>
      <c r="K283" s="196"/>
      <c r="L283" s="40"/>
      <c r="M283" s="197" t="s">
        <v>1</v>
      </c>
      <c r="N283" s="198" t="s">
        <v>43</v>
      </c>
      <c r="O283" s="72"/>
      <c r="P283" s="199">
        <f>O283*H283</f>
        <v>0</v>
      </c>
      <c r="Q283" s="199">
        <v>0</v>
      </c>
      <c r="R283" s="199">
        <f>Q283*H283</f>
        <v>0</v>
      </c>
      <c r="S283" s="199">
        <v>0</v>
      </c>
      <c r="T283" s="200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1" t="s">
        <v>173</v>
      </c>
      <c r="AT283" s="201" t="s">
        <v>169</v>
      </c>
      <c r="AU283" s="201" t="s">
        <v>89</v>
      </c>
      <c r="AY283" s="18" t="s">
        <v>167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18" t="s">
        <v>86</v>
      </c>
      <c r="BK283" s="202">
        <f>ROUND(I283*H283,2)</f>
        <v>0</v>
      </c>
      <c r="BL283" s="18" t="s">
        <v>173</v>
      </c>
      <c r="BM283" s="201" t="s">
        <v>408</v>
      </c>
    </row>
    <row r="284" spans="1:65" s="13" customFormat="1">
      <c r="B284" s="203"/>
      <c r="C284" s="204"/>
      <c r="D284" s="205" t="s">
        <v>175</v>
      </c>
      <c r="E284" s="206" t="s">
        <v>1</v>
      </c>
      <c r="F284" s="207" t="s">
        <v>409</v>
      </c>
      <c r="G284" s="204"/>
      <c r="H284" s="208">
        <v>0.8</v>
      </c>
      <c r="I284" s="209"/>
      <c r="J284" s="204"/>
      <c r="K284" s="204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175</v>
      </c>
      <c r="AU284" s="214" t="s">
        <v>89</v>
      </c>
      <c r="AV284" s="13" t="s">
        <v>89</v>
      </c>
      <c r="AW284" s="13" t="s">
        <v>34</v>
      </c>
      <c r="AX284" s="13" t="s">
        <v>78</v>
      </c>
      <c r="AY284" s="214" t="s">
        <v>167</v>
      </c>
    </row>
    <row r="285" spans="1:65" s="14" customFormat="1">
      <c r="B285" s="215"/>
      <c r="C285" s="216"/>
      <c r="D285" s="205" t="s">
        <v>175</v>
      </c>
      <c r="E285" s="217" t="s">
        <v>1</v>
      </c>
      <c r="F285" s="218" t="s">
        <v>177</v>
      </c>
      <c r="G285" s="216"/>
      <c r="H285" s="219">
        <v>0.8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175</v>
      </c>
      <c r="AU285" s="225" t="s">
        <v>89</v>
      </c>
      <c r="AV285" s="14" t="s">
        <v>173</v>
      </c>
      <c r="AW285" s="14" t="s">
        <v>34</v>
      </c>
      <c r="AX285" s="14" t="s">
        <v>86</v>
      </c>
      <c r="AY285" s="225" t="s">
        <v>167</v>
      </c>
    </row>
    <row r="286" spans="1:65" s="2" customFormat="1" ht="24.15" customHeight="1">
      <c r="A286" s="35"/>
      <c r="B286" s="36"/>
      <c r="C286" s="189" t="s">
        <v>410</v>
      </c>
      <c r="D286" s="189" t="s">
        <v>169</v>
      </c>
      <c r="E286" s="190" t="s">
        <v>411</v>
      </c>
      <c r="F286" s="191" t="s">
        <v>412</v>
      </c>
      <c r="G286" s="192" t="s">
        <v>206</v>
      </c>
      <c r="H286" s="193">
        <v>7.2</v>
      </c>
      <c r="I286" s="194"/>
      <c r="J286" s="195">
        <f>ROUND(I286*H286,2)</f>
        <v>0</v>
      </c>
      <c r="K286" s="196"/>
      <c r="L286" s="40"/>
      <c r="M286" s="197" t="s">
        <v>1</v>
      </c>
      <c r="N286" s="198" t="s">
        <v>43</v>
      </c>
      <c r="O286" s="72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1" t="s">
        <v>173</v>
      </c>
      <c r="AT286" s="201" t="s">
        <v>169</v>
      </c>
      <c r="AU286" s="201" t="s">
        <v>89</v>
      </c>
      <c r="AY286" s="18" t="s">
        <v>167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18" t="s">
        <v>86</v>
      </c>
      <c r="BK286" s="202">
        <f>ROUND(I286*H286,2)</f>
        <v>0</v>
      </c>
      <c r="BL286" s="18" t="s">
        <v>173</v>
      </c>
      <c r="BM286" s="201" t="s">
        <v>413</v>
      </c>
    </row>
    <row r="287" spans="1:65" s="13" customFormat="1">
      <c r="B287" s="203"/>
      <c r="C287" s="204"/>
      <c r="D287" s="205" t="s">
        <v>175</v>
      </c>
      <c r="E287" s="206" t="s">
        <v>1</v>
      </c>
      <c r="F287" s="207" t="s">
        <v>414</v>
      </c>
      <c r="G287" s="204"/>
      <c r="H287" s="208">
        <v>7.2</v>
      </c>
      <c r="I287" s="209"/>
      <c r="J287" s="204"/>
      <c r="K287" s="204"/>
      <c r="L287" s="210"/>
      <c r="M287" s="211"/>
      <c r="N287" s="212"/>
      <c r="O287" s="212"/>
      <c r="P287" s="212"/>
      <c r="Q287" s="212"/>
      <c r="R287" s="212"/>
      <c r="S287" s="212"/>
      <c r="T287" s="213"/>
      <c r="AT287" s="214" t="s">
        <v>175</v>
      </c>
      <c r="AU287" s="214" t="s">
        <v>89</v>
      </c>
      <c r="AV287" s="13" t="s">
        <v>89</v>
      </c>
      <c r="AW287" s="13" t="s">
        <v>34</v>
      </c>
      <c r="AX287" s="13" t="s">
        <v>78</v>
      </c>
      <c r="AY287" s="214" t="s">
        <v>167</v>
      </c>
    </row>
    <row r="288" spans="1:65" s="14" customFormat="1">
      <c r="B288" s="215"/>
      <c r="C288" s="216"/>
      <c r="D288" s="205" t="s">
        <v>175</v>
      </c>
      <c r="E288" s="217" t="s">
        <v>1</v>
      </c>
      <c r="F288" s="218" t="s">
        <v>177</v>
      </c>
      <c r="G288" s="216"/>
      <c r="H288" s="219">
        <v>7.2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175</v>
      </c>
      <c r="AU288" s="225" t="s">
        <v>89</v>
      </c>
      <c r="AV288" s="14" t="s">
        <v>173</v>
      </c>
      <c r="AW288" s="14" t="s">
        <v>34</v>
      </c>
      <c r="AX288" s="14" t="s">
        <v>86</v>
      </c>
      <c r="AY288" s="225" t="s">
        <v>167</v>
      </c>
    </row>
    <row r="289" spans="1:65" s="12" customFormat="1" ht="25.95" customHeight="1">
      <c r="B289" s="173"/>
      <c r="C289" s="174"/>
      <c r="D289" s="175" t="s">
        <v>77</v>
      </c>
      <c r="E289" s="176" t="s">
        <v>415</v>
      </c>
      <c r="F289" s="176" t="s">
        <v>416</v>
      </c>
      <c r="G289" s="174"/>
      <c r="H289" s="174"/>
      <c r="I289" s="177"/>
      <c r="J289" s="178">
        <f>BK289</f>
        <v>0</v>
      </c>
      <c r="K289" s="174"/>
      <c r="L289" s="179"/>
      <c r="M289" s="180"/>
      <c r="N289" s="181"/>
      <c r="O289" s="181"/>
      <c r="P289" s="182">
        <f>P290+P306+P316+P339+P394+P402+P418+P435+P447</f>
        <v>0</v>
      </c>
      <c r="Q289" s="181"/>
      <c r="R289" s="182">
        <f>R290+R306+R316+R339+R394+R402+R418+R435+R447</f>
        <v>1.0684024699999999</v>
      </c>
      <c r="S289" s="181"/>
      <c r="T289" s="183">
        <f>T290+T306+T316+T339+T394+T402+T418+T435+T447</f>
        <v>0</v>
      </c>
      <c r="AR289" s="184" t="s">
        <v>89</v>
      </c>
      <c r="AT289" s="185" t="s">
        <v>77</v>
      </c>
      <c r="AU289" s="185" t="s">
        <v>78</v>
      </c>
      <c r="AY289" s="184" t="s">
        <v>167</v>
      </c>
      <c r="BK289" s="186">
        <f>BK290+BK306+BK316+BK339+BK394+BK402+BK418+BK435+BK447</f>
        <v>0</v>
      </c>
    </row>
    <row r="290" spans="1:65" s="12" customFormat="1" ht="22.95" customHeight="1">
      <c r="B290" s="173"/>
      <c r="C290" s="174"/>
      <c r="D290" s="175" t="s">
        <v>77</v>
      </c>
      <c r="E290" s="187" t="s">
        <v>417</v>
      </c>
      <c r="F290" s="187" t="s">
        <v>418</v>
      </c>
      <c r="G290" s="174"/>
      <c r="H290" s="174"/>
      <c r="I290" s="177"/>
      <c r="J290" s="188">
        <f>BK290</f>
        <v>0</v>
      </c>
      <c r="K290" s="174"/>
      <c r="L290" s="179"/>
      <c r="M290" s="180"/>
      <c r="N290" s="181"/>
      <c r="O290" s="181"/>
      <c r="P290" s="182">
        <f>SUM(P291:P305)</f>
        <v>0</v>
      </c>
      <c r="Q290" s="181"/>
      <c r="R290" s="182">
        <f>SUM(R291:R305)</f>
        <v>6.6374399999999986E-2</v>
      </c>
      <c r="S290" s="181"/>
      <c r="T290" s="183">
        <f>SUM(T291:T305)</f>
        <v>0</v>
      </c>
      <c r="AR290" s="184" t="s">
        <v>89</v>
      </c>
      <c r="AT290" s="185" t="s">
        <v>77</v>
      </c>
      <c r="AU290" s="185" t="s">
        <v>86</v>
      </c>
      <c r="AY290" s="184" t="s">
        <v>167</v>
      </c>
      <c r="BK290" s="186">
        <f>SUM(BK291:BK305)</f>
        <v>0</v>
      </c>
    </row>
    <row r="291" spans="1:65" s="2" customFormat="1" ht="24.15" customHeight="1">
      <c r="A291" s="35"/>
      <c r="B291" s="36"/>
      <c r="C291" s="189" t="s">
        <v>419</v>
      </c>
      <c r="D291" s="189" t="s">
        <v>169</v>
      </c>
      <c r="E291" s="190" t="s">
        <v>420</v>
      </c>
      <c r="F291" s="191" t="s">
        <v>421</v>
      </c>
      <c r="G291" s="192" t="s">
        <v>190</v>
      </c>
      <c r="H291" s="193">
        <v>2.2320000000000002</v>
      </c>
      <c r="I291" s="194"/>
      <c r="J291" s="195">
        <f>ROUND(I291*H291,2)</f>
        <v>0</v>
      </c>
      <c r="K291" s="196"/>
      <c r="L291" s="40"/>
      <c r="M291" s="197" t="s">
        <v>1</v>
      </c>
      <c r="N291" s="198" t="s">
        <v>43</v>
      </c>
      <c r="O291" s="72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1" t="s">
        <v>260</v>
      </c>
      <c r="AT291" s="201" t="s">
        <v>169</v>
      </c>
      <c r="AU291" s="201" t="s">
        <v>89</v>
      </c>
      <c r="AY291" s="18" t="s">
        <v>167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18" t="s">
        <v>86</v>
      </c>
      <c r="BK291" s="202">
        <f>ROUND(I291*H291,2)</f>
        <v>0</v>
      </c>
      <c r="BL291" s="18" t="s">
        <v>260</v>
      </c>
      <c r="BM291" s="201" t="s">
        <v>422</v>
      </c>
    </row>
    <row r="292" spans="1:65" s="13" customFormat="1" ht="20.399999999999999">
      <c r="B292" s="203"/>
      <c r="C292" s="204"/>
      <c r="D292" s="205" t="s">
        <v>175</v>
      </c>
      <c r="E292" s="206" t="s">
        <v>103</v>
      </c>
      <c r="F292" s="207" t="s">
        <v>423</v>
      </c>
      <c r="G292" s="204"/>
      <c r="H292" s="208">
        <v>2.2320000000000002</v>
      </c>
      <c r="I292" s="209"/>
      <c r="J292" s="204"/>
      <c r="K292" s="204"/>
      <c r="L292" s="210"/>
      <c r="M292" s="211"/>
      <c r="N292" s="212"/>
      <c r="O292" s="212"/>
      <c r="P292" s="212"/>
      <c r="Q292" s="212"/>
      <c r="R292" s="212"/>
      <c r="S292" s="212"/>
      <c r="T292" s="213"/>
      <c r="AT292" s="214" t="s">
        <v>175</v>
      </c>
      <c r="AU292" s="214" t="s">
        <v>89</v>
      </c>
      <c r="AV292" s="13" t="s">
        <v>89</v>
      </c>
      <c r="AW292" s="13" t="s">
        <v>34</v>
      </c>
      <c r="AX292" s="13" t="s">
        <v>78</v>
      </c>
      <c r="AY292" s="214" t="s">
        <v>167</v>
      </c>
    </row>
    <row r="293" spans="1:65" s="14" customFormat="1">
      <c r="B293" s="215"/>
      <c r="C293" s="216"/>
      <c r="D293" s="205" t="s">
        <v>175</v>
      </c>
      <c r="E293" s="217" t="s">
        <v>1</v>
      </c>
      <c r="F293" s="218" t="s">
        <v>177</v>
      </c>
      <c r="G293" s="216"/>
      <c r="H293" s="219">
        <v>2.2320000000000002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175</v>
      </c>
      <c r="AU293" s="225" t="s">
        <v>89</v>
      </c>
      <c r="AV293" s="14" t="s">
        <v>173</v>
      </c>
      <c r="AW293" s="14" t="s">
        <v>34</v>
      </c>
      <c r="AX293" s="14" t="s">
        <v>86</v>
      </c>
      <c r="AY293" s="225" t="s">
        <v>167</v>
      </c>
    </row>
    <row r="294" spans="1:65" s="2" customFormat="1" ht="16.5" customHeight="1">
      <c r="A294" s="35"/>
      <c r="B294" s="36"/>
      <c r="C294" s="236" t="s">
        <v>424</v>
      </c>
      <c r="D294" s="236" t="s">
        <v>224</v>
      </c>
      <c r="E294" s="237" t="s">
        <v>425</v>
      </c>
      <c r="F294" s="238" t="s">
        <v>426</v>
      </c>
      <c r="G294" s="239" t="s">
        <v>427</v>
      </c>
      <c r="H294" s="240">
        <v>2.2320000000000002</v>
      </c>
      <c r="I294" s="241"/>
      <c r="J294" s="242">
        <f>ROUND(I294*H294,2)</f>
        <v>0</v>
      </c>
      <c r="K294" s="243"/>
      <c r="L294" s="244"/>
      <c r="M294" s="245" t="s">
        <v>1</v>
      </c>
      <c r="N294" s="246" t="s">
        <v>43</v>
      </c>
      <c r="O294" s="72"/>
      <c r="P294" s="199">
        <f>O294*H294</f>
        <v>0</v>
      </c>
      <c r="Q294" s="199">
        <v>1E-3</v>
      </c>
      <c r="R294" s="199">
        <f>Q294*H294</f>
        <v>2.232E-3</v>
      </c>
      <c r="S294" s="199">
        <v>0</v>
      </c>
      <c r="T294" s="200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1" t="s">
        <v>347</v>
      </c>
      <c r="AT294" s="201" t="s">
        <v>224</v>
      </c>
      <c r="AU294" s="201" t="s">
        <v>89</v>
      </c>
      <c r="AY294" s="18" t="s">
        <v>167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18" t="s">
        <v>86</v>
      </c>
      <c r="BK294" s="202">
        <f>ROUND(I294*H294,2)</f>
        <v>0</v>
      </c>
      <c r="BL294" s="18" t="s">
        <v>260</v>
      </c>
      <c r="BM294" s="201" t="s">
        <v>428</v>
      </c>
    </row>
    <row r="295" spans="1:65" s="13" customFormat="1">
      <c r="B295" s="203"/>
      <c r="C295" s="204"/>
      <c r="D295" s="205" t="s">
        <v>175</v>
      </c>
      <c r="E295" s="206" t="s">
        <v>1</v>
      </c>
      <c r="F295" s="207" t="s">
        <v>429</v>
      </c>
      <c r="G295" s="204"/>
      <c r="H295" s="208">
        <v>2.2320000000000002</v>
      </c>
      <c r="I295" s="209"/>
      <c r="J295" s="204"/>
      <c r="K295" s="204"/>
      <c r="L295" s="210"/>
      <c r="M295" s="211"/>
      <c r="N295" s="212"/>
      <c r="O295" s="212"/>
      <c r="P295" s="212"/>
      <c r="Q295" s="212"/>
      <c r="R295" s="212"/>
      <c r="S295" s="212"/>
      <c r="T295" s="213"/>
      <c r="AT295" s="214" t="s">
        <v>175</v>
      </c>
      <c r="AU295" s="214" t="s">
        <v>89</v>
      </c>
      <c r="AV295" s="13" t="s">
        <v>89</v>
      </c>
      <c r="AW295" s="13" t="s">
        <v>34</v>
      </c>
      <c r="AX295" s="13" t="s">
        <v>78</v>
      </c>
      <c r="AY295" s="214" t="s">
        <v>167</v>
      </c>
    </row>
    <row r="296" spans="1:65" s="14" customFormat="1">
      <c r="B296" s="215"/>
      <c r="C296" s="216"/>
      <c r="D296" s="205" t="s">
        <v>175</v>
      </c>
      <c r="E296" s="217" t="s">
        <v>1</v>
      </c>
      <c r="F296" s="218" t="s">
        <v>177</v>
      </c>
      <c r="G296" s="216"/>
      <c r="H296" s="219">
        <v>2.2320000000000002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175</v>
      </c>
      <c r="AU296" s="225" t="s">
        <v>89</v>
      </c>
      <c r="AV296" s="14" t="s">
        <v>173</v>
      </c>
      <c r="AW296" s="14" t="s">
        <v>34</v>
      </c>
      <c r="AX296" s="14" t="s">
        <v>86</v>
      </c>
      <c r="AY296" s="225" t="s">
        <v>167</v>
      </c>
    </row>
    <row r="297" spans="1:65" s="2" customFormat="1" ht="16.5" customHeight="1">
      <c r="A297" s="35"/>
      <c r="B297" s="36"/>
      <c r="C297" s="189" t="s">
        <v>430</v>
      </c>
      <c r="D297" s="189" t="s">
        <v>169</v>
      </c>
      <c r="E297" s="190" t="s">
        <v>431</v>
      </c>
      <c r="F297" s="191" t="s">
        <v>432</v>
      </c>
      <c r="G297" s="192" t="s">
        <v>190</v>
      </c>
      <c r="H297" s="193">
        <v>10.944000000000001</v>
      </c>
      <c r="I297" s="194"/>
      <c r="J297" s="195">
        <f>ROUND(I297*H297,2)</f>
        <v>0</v>
      </c>
      <c r="K297" s="196"/>
      <c r="L297" s="40"/>
      <c r="M297" s="197" t="s">
        <v>1</v>
      </c>
      <c r="N297" s="198" t="s">
        <v>43</v>
      </c>
      <c r="O297" s="72"/>
      <c r="P297" s="199">
        <f>O297*H297</f>
        <v>0</v>
      </c>
      <c r="Q297" s="199">
        <v>0</v>
      </c>
      <c r="R297" s="199">
        <f>Q297*H297</f>
        <v>0</v>
      </c>
      <c r="S297" s="199">
        <v>0</v>
      </c>
      <c r="T297" s="200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1" t="s">
        <v>260</v>
      </c>
      <c r="AT297" s="201" t="s">
        <v>169</v>
      </c>
      <c r="AU297" s="201" t="s">
        <v>89</v>
      </c>
      <c r="AY297" s="18" t="s">
        <v>167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18" t="s">
        <v>86</v>
      </c>
      <c r="BK297" s="202">
        <f>ROUND(I297*H297,2)</f>
        <v>0</v>
      </c>
      <c r="BL297" s="18" t="s">
        <v>260</v>
      </c>
      <c r="BM297" s="201" t="s">
        <v>433</v>
      </c>
    </row>
    <row r="298" spans="1:65" s="2" customFormat="1" ht="19.2">
      <c r="A298" s="35"/>
      <c r="B298" s="36"/>
      <c r="C298" s="37"/>
      <c r="D298" s="205" t="s">
        <v>228</v>
      </c>
      <c r="E298" s="37"/>
      <c r="F298" s="247" t="s">
        <v>434</v>
      </c>
      <c r="G298" s="37"/>
      <c r="H298" s="37"/>
      <c r="I298" s="248"/>
      <c r="J298" s="37"/>
      <c r="K298" s="37"/>
      <c r="L298" s="40"/>
      <c r="M298" s="249"/>
      <c r="N298" s="25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228</v>
      </c>
      <c r="AU298" s="18" t="s">
        <v>89</v>
      </c>
    </row>
    <row r="299" spans="1:65" s="13" customFormat="1">
      <c r="B299" s="203"/>
      <c r="C299" s="204"/>
      <c r="D299" s="205" t="s">
        <v>175</v>
      </c>
      <c r="E299" s="206" t="s">
        <v>106</v>
      </c>
      <c r="F299" s="207" t="s">
        <v>435</v>
      </c>
      <c r="G299" s="204"/>
      <c r="H299" s="208">
        <v>10.944000000000001</v>
      </c>
      <c r="I299" s="209"/>
      <c r="J299" s="204"/>
      <c r="K299" s="204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175</v>
      </c>
      <c r="AU299" s="214" t="s">
        <v>89</v>
      </c>
      <c r="AV299" s="13" t="s">
        <v>89</v>
      </c>
      <c r="AW299" s="13" t="s">
        <v>34</v>
      </c>
      <c r="AX299" s="13" t="s">
        <v>78</v>
      </c>
      <c r="AY299" s="214" t="s">
        <v>167</v>
      </c>
    </row>
    <row r="300" spans="1:65" s="14" customFormat="1">
      <c r="B300" s="215"/>
      <c r="C300" s="216"/>
      <c r="D300" s="205" t="s">
        <v>175</v>
      </c>
      <c r="E300" s="217" t="s">
        <v>1</v>
      </c>
      <c r="F300" s="218" t="s">
        <v>177</v>
      </c>
      <c r="G300" s="216"/>
      <c r="H300" s="219">
        <v>10.944000000000001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175</v>
      </c>
      <c r="AU300" s="225" t="s">
        <v>89</v>
      </c>
      <c r="AV300" s="14" t="s">
        <v>173</v>
      </c>
      <c r="AW300" s="14" t="s">
        <v>34</v>
      </c>
      <c r="AX300" s="14" t="s">
        <v>86</v>
      </c>
      <c r="AY300" s="225" t="s">
        <v>167</v>
      </c>
    </row>
    <row r="301" spans="1:65" s="2" customFormat="1" ht="16.5" customHeight="1">
      <c r="A301" s="35"/>
      <c r="B301" s="36"/>
      <c r="C301" s="236" t="s">
        <v>436</v>
      </c>
      <c r="D301" s="236" t="s">
        <v>224</v>
      </c>
      <c r="E301" s="237" t="s">
        <v>437</v>
      </c>
      <c r="F301" s="238" t="s">
        <v>438</v>
      </c>
      <c r="G301" s="239" t="s">
        <v>190</v>
      </c>
      <c r="H301" s="240">
        <v>13.363</v>
      </c>
      <c r="I301" s="241"/>
      <c r="J301" s="242">
        <f>ROUND(I301*H301,2)</f>
        <v>0</v>
      </c>
      <c r="K301" s="243"/>
      <c r="L301" s="244"/>
      <c r="M301" s="245" t="s">
        <v>1</v>
      </c>
      <c r="N301" s="246" t="s">
        <v>43</v>
      </c>
      <c r="O301" s="72"/>
      <c r="P301" s="199">
        <f>O301*H301</f>
        <v>0</v>
      </c>
      <c r="Q301" s="199">
        <v>4.7999999999999996E-3</v>
      </c>
      <c r="R301" s="199">
        <f>Q301*H301</f>
        <v>6.4142399999999988E-2</v>
      </c>
      <c r="S301" s="199">
        <v>0</v>
      </c>
      <c r="T301" s="200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1" t="s">
        <v>347</v>
      </c>
      <c r="AT301" s="201" t="s">
        <v>224</v>
      </c>
      <c r="AU301" s="201" t="s">
        <v>89</v>
      </c>
      <c r="AY301" s="18" t="s">
        <v>167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8" t="s">
        <v>86</v>
      </c>
      <c r="BK301" s="202">
        <f>ROUND(I301*H301,2)</f>
        <v>0</v>
      </c>
      <c r="BL301" s="18" t="s">
        <v>260</v>
      </c>
      <c r="BM301" s="201" t="s">
        <v>439</v>
      </c>
    </row>
    <row r="302" spans="1:65" s="13" customFormat="1">
      <c r="B302" s="203"/>
      <c r="C302" s="204"/>
      <c r="D302" s="205" t="s">
        <v>175</v>
      </c>
      <c r="E302" s="206" t="s">
        <v>1</v>
      </c>
      <c r="F302" s="207" t="s">
        <v>106</v>
      </c>
      <c r="G302" s="204"/>
      <c r="H302" s="208">
        <v>10.944000000000001</v>
      </c>
      <c r="I302" s="209"/>
      <c r="J302" s="204"/>
      <c r="K302" s="204"/>
      <c r="L302" s="210"/>
      <c r="M302" s="211"/>
      <c r="N302" s="212"/>
      <c r="O302" s="212"/>
      <c r="P302" s="212"/>
      <c r="Q302" s="212"/>
      <c r="R302" s="212"/>
      <c r="S302" s="212"/>
      <c r="T302" s="213"/>
      <c r="AT302" s="214" t="s">
        <v>175</v>
      </c>
      <c r="AU302" s="214" t="s">
        <v>89</v>
      </c>
      <c r="AV302" s="13" t="s">
        <v>89</v>
      </c>
      <c r="AW302" s="13" t="s">
        <v>34</v>
      </c>
      <c r="AX302" s="13" t="s">
        <v>78</v>
      </c>
      <c r="AY302" s="214" t="s">
        <v>167</v>
      </c>
    </row>
    <row r="303" spans="1:65" s="14" customFormat="1">
      <c r="B303" s="215"/>
      <c r="C303" s="216"/>
      <c r="D303" s="205" t="s">
        <v>175</v>
      </c>
      <c r="E303" s="217" t="s">
        <v>1</v>
      </c>
      <c r="F303" s="218" t="s">
        <v>177</v>
      </c>
      <c r="G303" s="216"/>
      <c r="H303" s="219">
        <v>10.944000000000001</v>
      </c>
      <c r="I303" s="220"/>
      <c r="J303" s="216"/>
      <c r="K303" s="216"/>
      <c r="L303" s="221"/>
      <c r="M303" s="222"/>
      <c r="N303" s="223"/>
      <c r="O303" s="223"/>
      <c r="P303" s="223"/>
      <c r="Q303" s="223"/>
      <c r="R303" s="223"/>
      <c r="S303" s="223"/>
      <c r="T303" s="224"/>
      <c r="AT303" s="225" t="s">
        <v>175</v>
      </c>
      <c r="AU303" s="225" t="s">
        <v>89</v>
      </c>
      <c r="AV303" s="14" t="s">
        <v>173</v>
      </c>
      <c r="AW303" s="14" t="s">
        <v>34</v>
      </c>
      <c r="AX303" s="14" t="s">
        <v>86</v>
      </c>
      <c r="AY303" s="225" t="s">
        <v>167</v>
      </c>
    </row>
    <row r="304" spans="1:65" s="13" customFormat="1">
      <c r="B304" s="203"/>
      <c r="C304" s="204"/>
      <c r="D304" s="205" t="s">
        <v>175</v>
      </c>
      <c r="E304" s="204"/>
      <c r="F304" s="207" t="s">
        <v>440</v>
      </c>
      <c r="G304" s="204"/>
      <c r="H304" s="208">
        <v>13.363</v>
      </c>
      <c r="I304" s="209"/>
      <c r="J304" s="204"/>
      <c r="K304" s="204"/>
      <c r="L304" s="210"/>
      <c r="M304" s="211"/>
      <c r="N304" s="212"/>
      <c r="O304" s="212"/>
      <c r="P304" s="212"/>
      <c r="Q304" s="212"/>
      <c r="R304" s="212"/>
      <c r="S304" s="212"/>
      <c r="T304" s="213"/>
      <c r="AT304" s="214" t="s">
        <v>175</v>
      </c>
      <c r="AU304" s="214" t="s">
        <v>89</v>
      </c>
      <c r="AV304" s="13" t="s">
        <v>89</v>
      </c>
      <c r="AW304" s="13" t="s">
        <v>4</v>
      </c>
      <c r="AX304" s="13" t="s">
        <v>86</v>
      </c>
      <c r="AY304" s="214" t="s">
        <v>167</v>
      </c>
    </row>
    <row r="305" spans="1:65" s="2" customFormat="1" ht="24.15" customHeight="1">
      <c r="A305" s="35"/>
      <c r="B305" s="36"/>
      <c r="C305" s="189" t="s">
        <v>441</v>
      </c>
      <c r="D305" s="189" t="s">
        <v>169</v>
      </c>
      <c r="E305" s="190" t="s">
        <v>442</v>
      </c>
      <c r="F305" s="191" t="s">
        <v>443</v>
      </c>
      <c r="G305" s="192" t="s">
        <v>206</v>
      </c>
      <c r="H305" s="193">
        <v>6.6000000000000003E-2</v>
      </c>
      <c r="I305" s="194"/>
      <c r="J305" s="195">
        <f>ROUND(I305*H305,2)</f>
        <v>0</v>
      </c>
      <c r="K305" s="196"/>
      <c r="L305" s="40"/>
      <c r="M305" s="197" t="s">
        <v>1</v>
      </c>
      <c r="N305" s="198" t="s">
        <v>43</v>
      </c>
      <c r="O305" s="72"/>
      <c r="P305" s="199">
        <f>O305*H305</f>
        <v>0</v>
      </c>
      <c r="Q305" s="199">
        <v>0</v>
      </c>
      <c r="R305" s="199">
        <f>Q305*H305</f>
        <v>0</v>
      </c>
      <c r="S305" s="199">
        <v>0</v>
      </c>
      <c r="T305" s="200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1" t="s">
        <v>260</v>
      </c>
      <c r="AT305" s="201" t="s">
        <v>169</v>
      </c>
      <c r="AU305" s="201" t="s">
        <v>89</v>
      </c>
      <c r="AY305" s="18" t="s">
        <v>167</v>
      </c>
      <c r="BE305" s="202">
        <f>IF(N305="základní",J305,0)</f>
        <v>0</v>
      </c>
      <c r="BF305" s="202">
        <f>IF(N305="snížená",J305,0)</f>
        <v>0</v>
      </c>
      <c r="BG305" s="202">
        <f>IF(N305="zákl. přenesená",J305,0)</f>
        <v>0</v>
      </c>
      <c r="BH305" s="202">
        <f>IF(N305="sníž. přenesená",J305,0)</f>
        <v>0</v>
      </c>
      <c r="BI305" s="202">
        <f>IF(N305="nulová",J305,0)</f>
        <v>0</v>
      </c>
      <c r="BJ305" s="18" t="s">
        <v>86</v>
      </c>
      <c r="BK305" s="202">
        <f>ROUND(I305*H305,2)</f>
        <v>0</v>
      </c>
      <c r="BL305" s="18" t="s">
        <v>260</v>
      </c>
      <c r="BM305" s="201" t="s">
        <v>444</v>
      </c>
    </row>
    <row r="306" spans="1:65" s="12" customFormat="1" ht="22.95" customHeight="1">
      <c r="B306" s="173"/>
      <c r="C306" s="174"/>
      <c r="D306" s="175" t="s">
        <v>77</v>
      </c>
      <c r="E306" s="187" t="s">
        <v>445</v>
      </c>
      <c r="F306" s="187" t="s">
        <v>446</v>
      </c>
      <c r="G306" s="174"/>
      <c r="H306" s="174"/>
      <c r="I306" s="177"/>
      <c r="J306" s="188">
        <f>BK306</f>
        <v>0</v>
      </c>
      <c r="K306" s="174"/>
      <c r="L306" s="179"/>
      <c r="M306" s="180"/>
      <c r="N306" s="181"/>
      <c r="O306" s="181"/>
      <c r="P306" s="182">
        <f>SUM(P307:P315)</f>
        <v>0</v>
      </c>
      <c r="Q306" s="181"/>
      <c r="R306" s="182">
        <f>SUM(R307:R315)</f>
        <v>2.915997E-2</v>
      </c>
      <c r="S306" s="181"/>
      <c r="T306" s="183">
        <f>SUM(T307:T315)</f>
        <v>0</v>
      </c>
      <c r="AR306" s="184" t="s">
        <v>89</v>
      </c>
      <c r="AT306" s="185" t="s">
        <v>77</v>
      </c>
      <c r="AU306" s="185" t="s">
        <v>86</v>
      </c>
      <c r="AY306" s="184" t="s">
        <v>167</v>
      </c>
      <c r="BK306" s="186">
        <f>SUM(BK307:BK315)</f>
        <v>0</v>
      </c>
    </row>
    <row r="307" spans="1:65" s="2" customFormat="1" ht="24.15" customHeight="1">
      <c r="A307" s="35"/>
      <c r="B307" s="36"/>
      <c r="C307" s="189" t="s">
        <v>447</v>
      </c>
      <c r="D307" s="189" t="s">
        <v>169</v>
      </c>
      <c r="E307" s="190" t="s">
        <v>448</v>
      </c>
      <c r="F307" s="191" t="s">
        <v>449</v>
      </c>
      <c r="G307" s="192" t="s">
        <v>190</v>
      </c>
      <c r="H307" s="193">
        <v>2.1379999999999999</v>
      </c>
      <c r="I307" s="194"/>
      <c r="J307" s="195">
        <f>ROUND(I307*H307,2)</f>
        <v>0</v>
      </c>
      <c r="K307" s="196"/>
      <c r="L307" s="40"/>
      <c r="M307" s="197" t="s">
        <v>1</v>
      </c>
      <c r="N307" s="198" t="s">
        <v>43</v>
      </c>
      <c r="O307" s="72"/>
      <c r="P307" s="199">
        <f>O307*H307</f>
        <v>0</v>
      </c>
      <c r="Q307" s="199">
        <v>0</v>
      </c>
      <c r="R307" s="199">
        <f>Q307*H307</f>
        <v>0</v>
      </c>
      <c r="S307" s="199">
        <v>0</v>
      </c>
      <c r="T307" s="200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1" t="s">
        <v>260</v>
      </c>
      <c r="AT307" s="201" t="s">
        <v>169</v>
      </c>
      <c r="AU307" s="201" t="s">
        <v>89</v>
      </c>
      <c r="AY307" s="18" t="s">
        <v>167</v>
      </c>
      <c r="BE307" s="202">
        <f>IF(N307="základní",J307,0)</f>
        <v>0</v>
      </c>
      <c r="BF307" s="202">
        <f>IF(N307="snížená",J307,0)</f>
        <v>0</v>
      </c>
      <c r="BG307" s="202">
        <f>IF(N307="zákl. přenesená",J307,0)</f>
        <v>0</v>
      </c>
      <c r="BH307" s="202">
        <f>IF(N307="sníž. přenesená",J307,0)</f>
        <v>0</v>
      </c>
      <c r="BI307" s="202">
        <f>IF(N307="nulová",J307,0)</f>
        <v>0</v>
      </c>
      <c r="BJ307" s="18" t="s">
        <v>86</v>
      </c>
      <c r="BK307" s="202">
        <f>ROUND(I307*H307,2)</f>
        <v>0</v>
      </c>
      <c r="BL307" s="18" t="s">
        <v>260</v>
      </c>
      <c r="BM307" s="201" t="s">
        <v>450</v>
      </c>
    </row>
    <row r="308" spans="1:65" s="15" customFormat="1">
      <c r="B308" s="226"/>
      <c r="C308" s="227"/>
      <c r="D308" s="205" t="s">
        <v>175</v>
      </c>
      <c r="E308" s="228" t="s">
        <v>1</v>
      </c>
      <c r="F308" s="229" t="s">
        <v>451</v>
      </c>
      <c r="G308" s="227"/>
      <c r="H308" s="228" t="s">
        <v>1</v>
      </c>
      <c r="I308" s="230"/>
      <c r="J308" s="227"/>
      <c r="K308" s="227"/>
      <c r="L308" s="231"/>
      <c r="M308" s="232"/>
      <c r="N308" s="233"/>
      <c r="O308" s="233"/>
      <c r="P308" s="233"/>
      <c r="Q308" s="233"/>
      <c r="R308" s="233"/>
      <c r="S308" s="233"/>
      <c r="T308" s="234"/>
      <c r="AT308" s="235" t="s">
        <v>175</v>
      </c>
      <c r="AU308" s="235" t="s">
        <v>89</v>
      </c>
      <c r="AV308" s="15" t="s">
        <v>86</v>
      </c>
      <c r="AW308" s="15" t="s">
        <v>34</v>
      </c>
      <c r="AX308" s="15" t="s">
        <v>78</v>
      </c>
      <c r="AY308" s="235" t="s">
        <v>167</v>
      </c>
    </row>
    <row r="309" spans="1:65" s="13" customFormat="1">
      <c r="B309" s="203"/>
      <c r="C309" s="204"/>
      <c r="D309" s="205" t="s">
        <v>175</v>
      </c>
      <c r="E309" s="206" t="s">
        <v>119</v>
      </c>
      <c r="F309" s="207" t="s">
        <v>452</v>
      </c>
      <c r="G309" s="204"/>
      <c r="H309" s="208">
        <v>2.1379999999999999</v>
      </c>
      <c r="I309" s="209"/>
      <c r="J309" s="204"/>
      <c r="K309" s="204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175</v>
      </c>
      <c r="AU309" s="214" t="s">
        <v>89</v>
      </c>
      <c r="AV309" s="13" t="s">
        <v>89</v>
      </c>
      <c r="AW309" s="13" t="s">
        <v>34</v>
      </c>
      <c r="AX309" s="13" t="s">
        <v>78</v>
      </c>
      <c r="AY309" s="214" t="s">
        <v>167</v>
      </c>
    </row>
    <row r="310" spans="1:65" s="14" customFormat="1">
      <c r="B310" s="215"/>
      <c r="C310" s="216"/>
      <c r="D310" s="205" t="s">
        <v>175</v>
      </c>
      <c r="E310" s="217" t="s">
        <v>1</v>
      </c>
      <c r="F310" s="218" t="s">
        <v>177</v>
      </c>
      <c r="G310" s="216"/>
      <c r="H310" s="219">
        <v>2.1379999999999999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175</v>
      </c>
      <c r="AU310" s="225" t="s">
        <v>89</v>
      </c>
      <c r="AV310" s="14" t="s">
        <v>173</v>
      </c>
      <c r="AW310" s="14" t="s">
        <v>34</v>
      </c>
      <c r="AX310" s="14" t="s">
        <v>86</v>
      </c>
      <c r="AY310" s="225" t="s">
        <v>167</v>
      </c>
    </row>
    <row r="311" spans="1:65" s="2" customFormat="1" ht="16.5" customHeight="1">
      <c r="A311" s="35"/>
      <c r="B311" s="36"/>
      <c r="C311" s="236" t="s">
        <v>453</v>
      </c>
      <c r="D311" s="236" t="s">
        <v>224</v>
      </c>
      <c r="E311" s="237" t="s">
        <v>454</v>
      </c>
      <c r="F311" s="238" t="s">
        <v>455</v>
      </c>
      <c r="G311" s="239" t="s">
        <v>190</v>
      </c>
      <c r="H311" s="240">
        <v>2.181</v>
      </c>
      <c r="I311" s="241"/>
      <c r="J311" s="242">
        <f>ROUND(I311*H311,2)</f>
        <v>0</v>
      </c>
      <c r="K311" s="243"/>
      <c r="L311" s="244"/>
      <c r="M311" s="245" t="s">
        <v>1</v>
      </c>
      <c r="N311" s="246" t="s">
        <v>43</v>
      </c>
      <c r="O311" s="72"/>
      <c r="P311" s="199">
        <f>O311*H311</f>
        <v>0</v>
      </c>
      <c r="Q311" s="199">
        <v>1.337E-2</v>
      </c>
      <c r="R311" s="199">
        <f>Q311*H311</f>
        <v>2.915997E-2</v>
      </c>
      <c r="S311" s="199">
        <v>0</v>
      </c>
      <c r="T311" s="200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1" t="s">
        <v>347</v>
      </c>
      <c r="AT311" s="201" t="s">
        <v>224</v>
      </c>
      <c r="AU311" s="201" t="s">
        <v>89</v>
      </c>
      <c r="AY311" s="18" t="s">
        <v>167</v>
      </c>
      <c r="BE311" s="202">
        <f>IF(N311="základní",J311,0)</f>
        <v>0</v>
      </c>
      <c r="BF311" s="202">
        <f>IF(N311="snížená",J311,0)</f>
        <v>0</v>
      </c>
      <c r="BG311" s="202">
        <f>IF(N311="zákl. přenesená",J311,0)</f>
        <v>0</v>
      </c>
      <c r="BH311" s="202">
        <f>IF(N311="sníž. přenesená",J311,0)</f>
        <v>0</v>
      </c>
      <c r="BI311" s="202">
        <f>IF(N311="nulová",J311,0)</f>
        <v>0</v>
      </c>
      <c r="BJ311" s="18" t="s">
        <v>86</v>
      </c>
      <c r="BK311" s="202">
        <f>ROUND(I311*H311,2)</f>
        <v>0</v>
      </c>
      <c r="BL311" s="18" t="s">
        <v>260</v>
      </c>
      <c r="BM311" s="201" t="s">
        <v>456</v>
      </c>
    </row>
    <row r="312" spans="1:65" s="2" customFormat="1" ht="19.2">
      <c r="A312" s="35"/>
      <c r="B312" s="36"/>
      <c r="C312" s="37"/>
      <c r="D312" s="205" t="s">
        <v>228</v>
      </c>
      <c r="E312" s="37"/>
      <c r="F312" s="247" t="s">
        <v>457</v>
      </c>
      <c r="G312" s="37"/>
      <c r="H312" s="37"/>
      <c r="I312" s="248"/>
      <c r="J312" s="37"/>
      <c r="K312" s="37"/>
      <c r="L312" s="40"/>
      <c r="M312" s="249"/>
      <c r="N312" s="250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228</v>
      </c>
      <c r="AU312" s="18" t="s">
        <v>89</v>
      </c>
    </row>
    <row r="313" spans="1:65" s="13" customFormat="1">
      <c r="B313" s="203"/>
      <c r="C313" s="204"/>
      <c r="D313" s="205" t="s">
        <v>175</v>
      </c>
      <c r="E313" s="206" t="s">
        <v>1</v>
      </c>
      <c r="F313" s="207" t="s">
        <v>458</v>
      </c>
      <c r="G313" s="204"/>
      <c r="H313" s="208">
        <v>2.181</v>
      </c>
      <c r="I313" s="209"/>
      <c r="J313" s="204"/>
      <c r="K313" s="204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175</v>
      </c>
      <c r="AU313" s="214" t="s">
        <v>89</v>
      </c>
      <c r="AV313" s="13" t="s">
        <v>89</v>
      </c>
      <c r="AW313" s="13" t="s">
        <v>34</v>
      </c>
      <c r="AX313" s="13" t="s">
        <v>78</v>
      </c>
      <c r="AY313" s="214" t="s">
        <v>167</v>
      </c>
    </row>
    <row r="314" spans="1:65" s="14" customFormat="1">
      <c r="B314" s="215"/>
      <c r="C314" s="216"/>
      <c r="D314" s="205" t="s">
        <v>175</v>
      </c>
      <c r="E314" s="217" t="s">
        <v>1</v>
      </c>
      <c r="F314" s="218" t="s">
        <v>177</v>
      </c>
      <c r="G314" s="216"/>
      <c r="H314" s="219">
        <v>2.181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175</v>
      </c>
      <c r="AU314" s="225" t="s">
        <v>89</v>
      </c>
      <c r="AV314" s="14" t="s">
        <v>173</v>
      </c>
      <c r="AW314" s="14" t="s">
        <v>34</v>
      </c>
      <c r="AX314" s="14" t="s">
        <v>86</v>
      </c>
      <c r="AY314" s="225" t="s">
        <v>167</v>
      </c>
    </row>
    <row r="315" spans="1:65" s="2" customFormat="1" ht="24.15" customHeight="1">
      <c r="A315" s="35"/>
      <c r="B315" s="36"/>
      <c r="C315" s="189" t="s">
        <v>459</v>
      </c>
      <c r="D315" s="189" t="s">
        <v>169</v>
      </c>
      <c r="E315" s="190" t="s">
        <v>460</v>
      </c>
      <c r="F315" s="191" t="s">
        <v>461</v>
      </c>
      <c r="G315" s="192" t="s">
        <v>206</v>
      </c>
      <c r="H315" s="193">
        <v>2.9000000000000001E-2</v>
      </c>
      <c r="I315" s="194"/>
      <c r="J315" s="195">
        <f>ROUND(I315*H315,2)</f>
        <v>0</v>
      </c>
      <c r="K315" s="196"/>
      <c r="L315" s="40"/>
      <c r="M315" s="197" t="s">
        <v>1</v>
      </c>
      <c r="N315" s="198" t="s">
        <v>43</v>
      </c>
      <c r="O315" s="72"/>
      <c r="P315" s="199">
        <f>O315*H315</f>
        <v>0</v>
      </c>
      <c r="Q315" s="199">
        <v>0</v>
      </c>
      <c r="R315" s="199">
        <f>Q315*H315</f>
        <v>0</v>
      </c>
      <c r="S315" s="199">
        <v>0</v>
      </c>
      <c r="T315" s="200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1" t="s">
        <v>260</v>
      </c>
      <c r="AT315" s="201" t="s">
        <v>169</v>
      </c>
      <c r="AU315" s="201" t="s">
        <v>89</v>
      </c>
      <c r="AY315" s="18" t="s">
        <v>167</v>
      </c>
      <c r="BE315" s="202">
        <f>IF(N315="základní",J315,0)</f>
        <v>0</v>
      </c>
      <c r="BF315" s="202">
        <f>IF(N315="snížená",J315,0)</f>
        <v>0</v>
      </c>
      <c r="BG315" s="202">
        <f>IF(N315="zákl. přenesená",J315,0)</f>
        <v>0</v>
      </c>
      <c r="BH315" s="202">
        <f>IF(N315="sníž. přenesená",J315,0)</f>
        <v>0</v>
      </c>
      <c r="BI315" s="202">
        <f>IF(N315="nulová",J315,0)</f>
        <v>0</v>
      </c>
      <c r="BJ315" s="18" t="s">
        <v>86</v>
      </c>
      <c r="BK315" s="202">
        <f>ROUND(I315*H315,2)</f>
        <v>0</v>
      </c>
      <c r="BL315" s="18" t="s">
        <v>260</v>
      </c>
      <c r="BM315" s="201" t="s">
        <v>462</v>
      </c>
    </row>
    <row r="316" spans="1:65" s="12" customFormat="1" ht="22.95" customHeight="1">
      <c r="B316" s="173"/>
      <c r="C316" s="174"/>
      <c r="D316" s="175" t="s">
        <v>77</v>
      </c>
      <c r="E316" s="187" t="s">
        <v>463</v>
      </c>
      <c r="F316" s="187" t="s">
        <v>464</v>
      </c>
      <c r="G316" s="174"/>
      <c r="H316" s="174"/>
      <c r="I316" s="177"/>
      <c r="J316" s="188">
        <f>BK316</f>
        <v>0</v>
      </c>
      <c r="K316" s="174"/>
      <c r="L316" s="179"/>
      <c r="M316" s="180"/>
      <c r="N316" s="181"/>
      <c r="O316" s="181"/>
      <c r="P316" s="182">
        <f>SUM(P317:P338)</f>
        <v>0</v>
      </c>
      <c r="Q316" s="181"/>
      <c r="R316" s="182">
        <f>SUM(R317:R338)</f>
        <v>2.3654399999999999E-3</v>
      </c>
      <c r="S316" s="181"/>
      <c r="T316" s="183">
        <f>SUM(T317:T338)</f>
        <v>0</v>
      </c>
      <c r="AR316" s="184" t="s">
        <v>89</v>
      </c>
      <c r="AT316" s="185" t="s">
        <v>77</v>
      </c>
      <c r="AU316" s="185" t="s">
        <v>86</v>
      </c>
      <c r="AY316" s="184" t="s">
        <v>167</v>
      </c>
      <c r="BK316" s="186">
        <f>SUM(BK317:BK338)</f>
        <v>0</v>
      </c>
    </row>
    <row r="317" spans="1:65" s="2" customFormat="1" ht="16.5" customHeight="1">
      <c r="A317" s="35"/>
      <c r="B317" s="36"/>
      <c r="C317" s="236" t="s">
        <v>465</v>
      </c>
      <c r="D317" s="236" t="s">
        <v>224</v>
      </c>
      <c r="E317" s="237" t="s">
        <v>466</v>
      </c>
      <c r="F317" s="238" t="s">
        <v>467</v>
      </c>
      <c r="G317" s="239" t="s">
        <v>468</v>
      </c>
      <c r="H317" s="240">
        <v>0.124</v>
      </c>
      <c r="I317" s="241"/>
      <c r="J317" s="242">
        <f>ROUND(I317*H317,2)</f>
        <v>0</v>
      </c>
      <c r="K317" s="243"/>
      <c r="L317" s="244"/>
      <c r="M317" s="245" t="s">
        <v>1</v>
      </c>
      <c r="N317" s="246" t="s">
        <v>43</v>
      </c>
      <c r="O317" s="72"/>
      <c r="P317" s="199">
        <f>O317*H317</f>
        <v>0</v>
      </c>
      <c r="Q317" s="199">
        <v>0</v>
      </c>
      <c r="R317" s="199">
        <f>Q317*H317</f>
        <v>0</v>
      </c>
      <c r="S317" s="199">
        <v>0</v>
      </c>
      <c r="T317" s="200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1" t="s">
        <v>347</v>
      </c>
      <c r="AT317" s="201" t="s">
        <v>224</v>
      </c>
      <c r="AU317" s="201" t="s">
        <v>89</v>
      </c>
      <c r="AY317" s="18" t="s">
        <v>167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18" t="s">
        <v>86</v>
      </c>
      <c r="BK317" s="202">
        <f>ROUND(I317*H317,2)</f>
        <v>0</v>
      </c>
      <c r="BL317" s="18" t="s">
        <v>260</v>
      </c>
      <c r="BM317" s="201" t="s">
        <v>469</v>
      </c>
    </row>
    <row r="318" spans="1:65" s="2" customFormat="1" ht="19.2">
      <c r="A318" s="35"/>
      <c r="B318" s="36"/>
      <c r="C318" s="37"/>
      <c r="D318" s="205" t="s">
        <v>228</v>
      </c>
      <c r="E318" s="37"/>
      <c r="F318" s="247" t="s">
        <v>470</v>
      </c>
      <c r="G318" s="37"/>
      <c r="H318" s="37"/>
      <c r="I318" s="248"/>
      <c r="J318" s="37"/>
      <c r="K318" s="37"/>
      <c r="L318" s="40"/>
      <c r="M318" s="249"/>
      <c r="N318" s="250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228</v>
      </c>
      <c r="AU318" s="18" t="s">
        <v>89</v>
      </c>
    </row>
    <row r="319" spans="1:65" s="15" customFormat="1">
      <c r="B319" s="226"/>
      <c r="C319" s="227"/>
      <c r="D319" s="205" t="s">
        <v>175</v>
      </c>
      <c r="E319" s="228" t="s">
        <v>1</v>
      </c>
      <c r="F319" s="229" t="s">
        <v>471</v>
      </c>
      <c r="G319" s="227"/>
      <c r="H319" s="228" t="s">
        <v>1</v>
      </c>
      <c r="I319" s="230"/>
      <c r="J319" s="227"/>
      <c r="K319" s="227"/>
      <c r="L319" s="231"/>
      <c r="M319" s="232"/>
      <c r="N319" s="233"/>
      <c r="O319" s="233"/>
      <c r="P319" s="233"/>
      <c r="Q319" s="233"/>
      <c r="R319" s="233"/>
      <c r="S319" s="233"/>
      <c r="T319" s="234"/>
      <c r="AT319" s="235" t="s">
        <v>175</v>
      </c>
      <c r="AU319" s="235" t="s">
        <v>89</v>
      </c>
      <c r="AV319" s="15" t="s">
        <v>86</v>
      </c>
      <c r="AW319" s="15" t="s">
        <v>34</v>
      </c>
      <c r="AX319" s="15" t="s">
        <v>78</v>
      </c>
      <c r="AY319" s="235" t="s">
        <v>167</v>
      </c>
    </row>
    <row r="320" spans="1:65" s="15" customFormat="1">
      <c r="B320" s="226"/>
      <c r="C320" s="227"/>
      <c r="D320" s="205" t="s">
        <v>175</v>
      </c>
      <c r="E320" s="228" t="s">
        <v>1</v>
      </c>
      <c r="F320" s="229" t="s">
        <v>472</v>
      </c>
      <c r="G320" s="227"/>
      <c r="H320" s="228" t="s">
        <v>1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175</v>
      </c>
      <c r="AU320" s="235" t="s">
        <v>89</v>
      </c>
      <c r="AV320" s="15" t="s">
        <v>86</v>
      </c>
      <c r="AW320" s="15" t="s">
        <v>34</v>
      </c>
      <c r="AX320" s="15" t="s">
        <v>78</v>
      </c>
      <c r="AY320" s="235" t="s">
        <v>167</v>
      </c>
    </row>
    <row r="321" spans="1:65" s="13" customFormat="1">
      <c r="B321" s="203"/>
      <c r="C321" s="204"/>
      <c r="D321" s="205" t="s">
        <v>175</v>
      </c>
      <c r="E321" s="206" t="s">
        <v>1</v>
      </c>
      <c r="F321" s="207" t="s">
        <v>473</v>
      </c>
      <c r="G321" s="204"/>
      <c r="H321" s="208">
        <v>0.124</v>
      </c>
      <c r="I321" s="209"/>
      <c r="J321" s="204"/>
      <c r="K321" s="204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175</v>
      </c>
      <c r="AU321" s="214" t="s">
        <v>89</v>
      </c>
      <c r="AV321" s="13" t="s">
        <v>89</v>
      </c>
      <c r="AW321" s="13" t="s">
        <v>34</v>
      </c>
      <c r="AX321" s="13" t="s">
        <v>78</v>
      </c>
      <c r="AY321" s="214" t="s">
        <v>167</v>
      </c>
    </row>
    <row r="322" spans="1:65" s="14" customFormat="1">
      <c r="B322" s="215"/>
      <c r="C322" s="216"/>
      <c r="D322" s="205" t="s">
        <v>175</v>
      </c>
      <c r="E322" s="217" t="s">
        <v>1</v>
      </c>
      <c r="F322" s="218" t="s">
        <v>177</v>
      </c>
      <c r="G322" s="216"/>
      <c r="H322" s="219">
        <v>0.124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175</v>
      </c>
      <c r="AU322" s="225" t="s">
        <v>89</v>
      </c>
      <c r="AV322" s="14" t="s">
        <v>173</v>
      </c>
      <c r="AW322" s="14" t="s">
        <v>34</v>
      </c>
      <c r="AX322" s="14" t="s">
        <v>86</v>
      </c>
      <c r="AY322" s="225" t="s">
        <v>167</v>
      </c>
    </row>
    <row r="323" spans="1:65" s="2" customFormat="1" ht="16.5" customHeight="1">
      <c r="A323" s="35"/>
      <c r="B323" s="36"/>
      <c r="C323" s="236" t="s">
        <v>474</v>
      </c>
      <c r="D323" s="236" t="s">
        <v>224</v>
      </c>
      <c r="E323" s="237" t="s">
        <v>475</v>
      </c>
      <c r="F323" s="238" t="s">
        <v>476</v>
      </c>
      <c r="G323" s="239" t="s">
        <v>477</v>
      </c>
      <c r="H323" s="240">
        <v>0.17399999999999999</v>
      </c>
      <c r="I323" s="241"/>
      <c r="J323" s="242">
        <f>ROUND(I323*H323,2)</f>
        <v>0</v>
      </c>
      <c r="K323" s="243"/>
      <c r="L323" s="244"/>
      <c r="M323" s="245" t="s">
        <v>1</v>
      </c>
      <c r="N323" s="246" t="s">
        <v>43</v>
      </c>
      <c r="O323" s="72"/>
      <c r="P323" s="199">
        <f>O323*H323</f>
        <v>0</v>
      </c>
      <c r="Q323" s="199">
        <v>0</v>
      </c>
      <c r="R323" s="199">
        <f>Q323*H323</f>
        <v>0</v>
      </c>
      <c r="S323" s="199">
        <v>0</v>
      </c>
      <c r="T323" s="200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1" t="s">
        <v>347</v>
      </c>
      <c r="AT323" s="201" t="s">
        <v>224</v>
      </c>
      <c r="AU323" s="201" t="s">
        <v>89</v>
      </c>
      <c r="AY323" s="18" t="s">
        <v>167</v>
      </c>
      <c r="BE323" s="202">
        <f>IF(N323="základní",J323,0)</f>
        <v>0</v>
      </c>
      <c r="BF323" s="202">
        <f>IF(N323="snížená",J323,0)</f>
        <v>0</v>
      </c>
      <c r="BG323" s="202">
        <f>IF(N323="zákl. přenesená",J323,0)</f>
        <v>0</v>
      </c>
      <c r="BH323" s="202">
        <f>IF(N323="sníž. přenesená",J323,0)</f>
        <v>0</v>
      </c>
      <c r="BI323" s="202">
        <f>IF(N323="nulová",J323,0)</f>
        <v>0</v>
      </c>
      <c r="BJ323" s="18" t="s">
        <v>86</v>
      </c>
      <c r="BK323" s="202">
        <f>ROUND(I323*H323,2)</f>
        <v>0</v>
      </c>
      <c r="BL323" s="18" t="s">
        <v>260</v>
      </c>
      <c r="BM323" s="201" t="s">
        <v>478</v>
      </c>
    </row>
    <row r="324" spans="1:65" s="2" customFormat="1" ht="19.2">
      <c r="A324" s="35"/>
      <c r="B324" s="36"/>
      <c r="C324" s="37"/>
      <c r="D324" s="205" t="s">
        <v>228</v>
      </c>
      <c r="E324" s="37"/>
      <c r="F324" s="247" t="s">
        <v>479</v>
      </c>
      <c r="G324" s="37"/>
      <c r="H324" s="37"/>
      <c r="I324" s="248"/>
      <c r="J324" s="37"/>
      <c r="K324" s="37"/>
      <c r="L324" s="40"/>
      <c r="M324" s="249"/>
      <c r="N324" s="250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228</v>
      </c>
      <c r="AU324" s="18" t="s">
        <v>89</v>
      </c>
    </row>
    <row r="325" spans="1:65" s="15" customFormat="1">
      <c r="B325" s="226"/>
      <c r="C325" s="227"/>
      <c r="D325" s="205" t="s">
        <v>175</v>
      </c>
      <c r="E325" s="228" t="s">
        <v>1</v>
      </c>
      <c r="F325" s="229" t="s">
        <v>480</v>
      </c>
      <c r="G325" s="227"/>
      <c r="H325" s="228" t="s">
        <v>1</v>
      </c>
      <c r="I325" s="230"/>
      <c r="J325" s="227"/>
      <c r="K325" s="227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175</v>
      </c>
      <c r="AU325" s="235" t="s">
        <v>89</v>
      </c>
      <c r="AV325" s="15" t="s">
        <v>86</v>
      </c>
      <c r="AW325" s="15" t="s">
        <v>34</v>
      </c>
      <c r="AX325" s="15" t="s">
        <v>78</v>
      </c>
      <c r="AY325" s="235" t="s">
        <v>167</v>
      </c>
    </row>
    <row r="326" spans="1:65" s="15" customFormat="1">
      <c r="B326" s="226"/>
      <c r="C326" s="227"/>
      <c r="D326" s="205" t="s">
        <v>175</v>
      </c>
      <c r="E326" s="228" t="s">
        <v>1</v>
      </c>
      <c r="F326" s="229" t="s">
        <v>481</v>
      </c>
      <c r="G326" s="227"/>
      <c r="H326" s="228" t="s">
        <v>1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AT326" s="235" t="s">
        <v>175</v>
      </c>
      <c r="AU326" s="235" t="s">
        <v>89</v>
      </c>
      <c r="AV326" s="15" t="s">
        <v>86</v>
      </c>
      <c r="AW326" s="15" t="s">
        <v>34</v>
      </c>
      <c r="AX326" s="15" t="s">
        <v>78</v>
      </c>
      <c r="AY326" s="235" t="s">
        <v>167</v>
      </c>
    </row>
    <row r="327" spans="1:65" s="13" customFormat="1">
      <c r="B327" s="203"/>
      <c r="C327" s="204"/>
      <c r="D327" s="205" t="s">
        <v>175</v>
      </c>
      <c r="E327" s="206" t="s">
        <v>1</v>
      </c>
      <c r="F327" s="207" t="s">
        <v>482</v>
      </c>
      <c r="G327" s="204"/>
      <c r="H327" s="208">
        <v>0.17399999999999999</v>
      </c>
      <c r="I327" s="209"/>
      <c r="J327" s="204"/>
      <c r="K327" s="204"/>
      <c r="L327" s="210"/>
      <c r="M327" s="211"/>
      <c r="N327" s="212"/>
      <c r="O327" s="212"/>
      <c r="P327" s="212"/>
      <c r="Q327" s="212"/>
      <c r="R327" s="212"/>
      <c r="S327" s="212"/>
      <c r="T327" s="213"/>
      <c r="AT327" s="214" t="s">
        <v>175</v>
      </c>
      <c r="AU327" s="214" t="s">
        <v>89</v>
      </c>
      <c r="AV327" s="13" t="s">
        <v>89</v>
      </c>
      <c r="AW327" s="13" t="s">
        <v>34</v>
      </c>
      <c r="AX327" s="13" t="s">
        <v>78</v>
      </c>
      <c r="AY327" s="214" t="s">
        <v>167</v>
      </c>
    </row>
    <row r="328" spans="1:65" s="14" customFormat="1">
      <c r="B328" s="215"/>
      <c r="C328" s="216"/>
      <c r="D328" s="205" t="s">
        <v>175</v>
      </c>
      <c r="E328" s="217" t="s">
        <v>1</v>
      </c>
      <c r="F328" s="218" t="s">
        <v>177</v>
      </c>
      <c r="G328" s="216"/>
      <c r="H328" s="219">
        <v>0.17399999999999999</v>
      </c>
      <c r="I328" s="220"/>
      <c r="J328" s="216"/>
      <c r="K328" s="216"/>
      <c r="L328" s="221"/>
      <c r="M328" s="222"/>
      <c r="N328" s="223"/>
      <c r="O328" s="223"/>
      <c r="P328" s="223"/>
      <c r="Q328" s="223"/>
      <c r="R328" s="223"/>
      <c r="S328" s="223"/>
      <c r="T328" s="224"/>
      <c r="AT328" s="225" t="s">
        <v>175</v>
      </c>
      <c r="AU328" s="225" t="s">
        <v>89</v>
      </c>
      <c r="AV328" s="14" t="s">
        <v>173</v>
      </c>
      <c r="AW328" s="14" t="s">
        <v>34</v>
      </c>
      <c r="AX328" s="14" t="s">
        <v>86</v>
      </c>
      <c r="AY328" s="225" t="s">
        <v>167</v>
      </c>
    </row>
    <row r="329" spans="1:65" s="2" customFormat="1" ht="16.5" customHeight="1">
      <c r="A329" s="35"/>
      <c r="B329" s="36"/>
      <c r="C329" s="236" t="s">
        <v>483</v>
      </c>
      <c r="D329" s="236" t="s">
        <v>224</v>
      </c>
      <c r="E329" s="237" t="s">
        <v>484</v>
      </c>
      <c r="F329" s="238" t="s">
        <v>485</v>
      </c>
      <c r="G329" s="239" t="s">
        <v>477</v>
      </c>
      <c r="H329" s="240">
        <v>1.7549999999999999</v>
      </c>
      <c r="I329" s="241"/>
      <c r="J329" s="242">
        <f>ROUND(I329*H329,2)</f>
        <v>0</v>
      </c>
      <c r="K329" s="243"/>
      <c r="L329" s="244"/>
      <c r="M329" s="245" t="s">
        <v>1</v>
      </c>
      <c r="N329" s="246" t="s">
        <v>43</v>
      </c>
      <c r="O329" s="72"/>
      <c r="P329" s="199">
        <f>O329*H329</f>
        <v>0</v>
      </c>
      <c r="Q329" s="199">
        <v>0</v>
      </c>
      <c r="R329" s="199">
        <f>Q329*H329</f>
        <v>0</v>
      </c>
      <c r="S329" s="199">
        <v>0</v>
      </c>
      <c r="T329" s="200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1" t="s">
        <v>347</v>
      </c>
      <c r="AT329" s="201" t="s">
        <v>224</v>
      </c>
      <c r="AU329" s="201" t="s">
        <v>89</v>
      </c>
      <c r="AY329" s="18" t="s">
        <v>167</v>
      </c>
      <c r="BE329" s="202">
        <f>IF(N329="základní",J329,0)</f>
        <v>0</v>
      </c>
      <c r="BF329" s="202">
        <f>IF(N329="snížená",J329,0)</f>
        <v>0</v>
      </c>
      <c r="BG329" s="202">
        <f>IF(N329="zákl. přenesená",J329,0)</f>
        <v>0</v>
      </c>
      <c r="BH329" s="202">
        <f>IF(N329="sníž. přenesená",J329,0)</f>
        <v>0</v>
      </c>
      <c r="BI329" s="202">
        <f>IF(N329="nulová",J329,0)</f>
        <v>0</v>
      </c>
      <c r="BJ329" s="18" t="s">
        <v>86</v>
      </c>
      <c r="BK329" s="202">
        <f>ROUND(I329*H329,2)</f>
        <v>0</v>
      </c>
      <c r="BL329" s="18" t="s">
        <v>260</v>
      </c>
      <c r="BM329" s="201" t="s">
        <v>486</v>
      </c>
    </row>
    <row r="330" spans="1:65" s="2" customFormat="1" ht="19.2">
      <c r="A330" s="35"/>
      <c r="B330" s="36"/>
      <c r="C330" s="37"/>
      <c r="D330" s="205" t="s">
        <v>228</v>
      </c>
      <c r="E330" s="37"/>
      <c r="F330" s="247" t="s">
        <v>487</v>
      </c>
      <c r="G330" s="37"/>
      <c r="H330" s="37"/>
      <c r="I330" s="248"/>
      <c r="J330" s="37"/>
      <c r="K330" s="37"/>
      <c r="L330" s="40"/>
      <c r="M330" s="249"/>
      <c r="N330" s="250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228</v>
      </c>
      <c r="AU330" s="18" t="s">
        <v>89</v>
      </c>
    </row>
    <row r="331" spans="1:65" s="15" customFormat="1">
      <c r="B331" s="226"/>
      <c r="C331" s="227"/>
      <c r="D331" s="205" t="s">
        <v>175</v>
      </c>
      <c r="E331" s="228" t="s">
        <v>1</v>
      </c>
      <c r="F331" s="229" t="s">
        <v>488</v>
      </c>
      <c r="G331" s="227"/>
      <c r="H331" s="228" t="s">
        <v>1</v>
      </c>
      <c r="I331" s="230"/>
      <c r="J331" s="227"/>
      <c r="K331" s="227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175</v>
      </c>
      <c r="AU331" s="235" t="s">
        <v>89</v>
      </c>
      <c r="AV331" s="15" t="s">
        <v>86</v>
      </c>
      <c r="AW331" s="15" t="s">
        <v>34</v>
      </c>
      <c r="AX331" s="15" t="s">
        <v>78</v>
      </c>
      <c r="AY331" s="235" t="s">
        <v>167</v>
      </c>
    </row>
    <row r="332" spans="1:65" s="15" customFormat="1">
      <c r="B332" s="226"/>
      <c r="C332" s="227"/>
      <c r="D332" s="205" t="s">
        <v>175</v>
      </c>
      <c r="E332" s="228" t="s">
        <v>1</v>
      </c>
      <c r="F332" s="229" t="s">
        <v>489</v>
      </c>
      <c r="G332" s="227"/>
      <c r="H332" s="228" t="s">
        <v>1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AT332" s="235" t="s">
        <v>175</v>
      </c>
      <c r="AU332" s="235" t="s">
        <v>89</v>
      </c>
      <c r="AV332" s="15" t="s">
        <v>86</v>
      </c>
      <c r="AW332" s="15" t="s">
        <v>34</v>
      </c>
      <c r="AX332" s="15" t="s">
        <v>78</v>
      </c>
      <c r="AY332" s="235" t="s">
        <v>167</v>
      </c>
    </row>
    <row r="333" spans="1:65" s="13" customFormat="1">
      <c r="B333" s="203"/>
      <c r="C333" s="204"/>
      <c r="D333" s="205" t="s">
        <v>175</v>
      </c>
      <c r="E333" s="206" t="s">
        <v>1</v>
      </c>
      <c r="F333" s="207" t="s">
        <v>490</v>
      </c>
      <c r="G333" s="204"/>
      <c r="H333" s="208">
        <v>1.7549999999999999</v>
      </c>
      <c r="I333" s="209"/>
      <c r="J333" s="204"/>
      <c r="K333" s="204"/>
      <c r="L333" s="210"/>
      <c r="M333" s="211"/>
      <c r="N333" s="212"/>
      <c r="O333" s="212"/>
      <c r="P333" s="212"/>
      <c r="Q333" s="212"/>
      <c r="R333" s="212"/>
      <c r="S333" s="212"/>
      <c r="T333" s="213"/>
      <c r="AT333" s="214" t="s">
        <v>175</v>
      </c>
      <c r="AU333" s="214" t="s">
        <v>89</v>
      </c>
      <c r="AV333" s="13" t="s">
        <v>89</v>
      </c>
      <c r="AW333" s="13" t="s">
        <v>34</v>
      </c>
      <c r="AX333" s="13" t="s">
        <v>78</v>
      </c>
      <c r="AY333" s="214" t="s">
        <v>167</v>
      </c>
    </row>
    <row r="334" spans="1:65" s="14" customFormat="1">
      <c r="B334" s="215"/>
      <c r="C334" s="216"/>
      <c r="D334" s="205" t="s">
        <v>175</v>
      </c>
      <c r="E334" s="217" t="s">
        <v>1</v>
      </c>
      <c r="F334" s="218" t="s">
        <v>177</v>
      </c>
      <c r="G334" s="216"/>
      <c r="H334" s="219">
        <v>1.7549999999999999</v>
      </c>
      <c r="I334" s="220"/>
      <c r="J334" s="216"/>
      <c r="K334" s="216"/>
      <c r="L334" s="221"/>
      <c r="M334" s="222"/>
      <c r="N334" s="223"/>
      <c r="O334" s="223"/>
      <c r="P334" s="223"/>
      <c r="Q334" s="223"/>
      <c r="R334" s="223"/>
      <c r="S334" s="223"/>
      <c r="T334" s="224"/>
      <c r="AT334" s="225" t="s">
        <v>175</v>
      </c>
      <c r="AU334" s="225" t="s">
        <v>89</v>
      </c>
      <c r="AV334" s="14" t="s">
        <v>173</v>
      </c>
      <c r="AW334" s="14" t="s">
        <v>34</v>
      </c>
      <c r="AX334" s="14" t="s">
        <v>86</v>
      </c>
      <c r="AY334" s="225" t="s">
        <v>167</v>
      </c>
    </row>
    <row r="335" spans="1:65" s="2" customFormat="1" ht="24.15" customHeight="1">
      <c r="A335" s="35"/>
      <c r="B335" s="36"/>
      <c r="C335" s="189" t="s">
        <v>491</v>
      </c>
      <c r="D335" s="189" t="s">
        <v>169</v>
      </c>
      <c r="E335" s="190" t="s">
        <v>492</v>
      </c>
      <c r="F335" s="191" t="s">
        <v>493</v>
      </c>
      <c r="G335" s="192" t="s">
        <v>190</v>
      </c>
      <c r="H335" s="193">
        <v>3.0720000000000001</v>
      </c>
      <c r="I335" s="194"/>
      <c r="J335" s="195">
        <f>ROUND(I335*H335,2)</f>
        <v>0</v>
      </c>
      <c r="K335" s="196"/>
      <c r="L335" s="40"/>
      <c r="M335" s="197" t="s">
        <v>1</v>
      </c>
      <c r="N335" s="198" t="s">
        <v>43</v>
      </c>
      <c r="O335" s="72"/>
      <c r="P335" s="199">
        <f>O335*H335</f>
        <v>0</v>
      </c>
      <c r="Q335" s="199">
        <v>7.6999999999999996E-4</v>
      </c>
      <c r="R335" s="199">
        <f>Q335*H335</f>
        <v>2.3654399999999999E-3</v>
      </c>
      <c r="S335" s="199">
        <v>0</v>
      </c>
      <c r="T335" s="200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1" t="s">
        <v>260</v>
      </c>
      <c r="AT335" s="201" t="s">
        <v>169</v>
      </c>
      <c r="AU335" s="201" t="s">
        <v>89</v>
      </c>
      <c r="AY335" s="18" t="s">
        <v>167</v>
      </c>
      <c r="BE335" s="202">
        <f>IF(N335="základní",J335,0)</f>
        <v>0</v>
      </c>
      <c r="BF335" s="202">
        <f>IF(N335="snížená",J335,0)</f>
        <v>0</v>
      </c>
      <c r="BG335" s="202">
        <f>IF(N335="zákl. přenesená",J335,0)</f>
        <v>0</v>
      </c>
      <c r="BH335" s="202">
        <f>IF(N335="sníž. přenesená",J335,0)</f>
        <v>0</v>
      </c>
      <c r="BI335" s="202">
        <f>IF(N335="nulová",J335,0)</f>
        <v>0</v>
      </c>
      <c r="BJ335" s="18" t="s">
        <v>86</v>
      </c>
      <c r="BK335" s="202">
        <f>ROUND(I335*H335,2)</f>
        <v>0</v>
      </c>
      <c r="BL335" s="18" t="s">
        <v>260</v>
      </c>
      <c r="BM335" s="201" t="s">
        <v>494</v>
      </c>
    </row>
    <row r="336" spans="1:65" s="13" customFormat="1" ht="20.399999999999999">
      <c r="B336" s="203"/>
      <c r="C336" s="204"/>
      <c r="D336" s="205" t="s">
        <v>175</v>
      </c>
      <c r="E336" s="206" t="s">
        <v>495</v>
      </c>
      <c r="F336" s="207" t="s">
        <v>496</v>
      </c>
      <c r="G336" s="204"/>
      <c r="H336" s="208">
        <v>3.0720000000000001</v>
      </c>
      <c r="I336" s="209"/>
      <c r="J336" s="204"/>
      <c r="K336" s="204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175</v>
      </c>
      <c r="AU336" s="214" t="s">
        <v>89</v>
      </c>
      <c r="AV336" s="13" t="s">
        <v>89</v>
      </c>
      <c r="AW336" s="13" t="s">
        <v>34</v>
      </c>
      <c r="AX336" s="13" t="s">
        <v>78</v>
      </c>
      <c r="AY336" s="214" t="s">
        <v>167</v>
      </c>
    </row>
    <row r="337" spans="1:65" s="14" customFormat="1">
      <c r="B337" s="215"/>
      <c r="C337" s="216"/>
      <c r="D337" s="205" t="s">
        <v>175</v>
      </c>
      <c r="E337" s="217" t="s">
        <v>1</v>
      </c>
      <c r="F337" s="218" t="s">
        <v>177</v>
      </c>
      <c r="G337" s="216"/>
      <c r="H337" s="219">
        <v>3.0720000000000001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175</v>
      </c>
      <c r="AU337" s="225" t="s">
        <v>89</v>
      </c>
      <c r="AV337" s="14" t="s">
        <v>173</v>
      </c>
      <c r="AW337" s="14" t="s">
        <v>34</v>
      </c>
      <c r="AX337" s="14" t="s">
        <v>86</v>
      </c>
      <c r="AY337" s="225" t="s">
        <v>167</v>
      </c>
    </row>
    <row r="338" spans="1:65" s="2" customFormat="1" ht="24.15" customHeight="1">
      <c r="A338" s="35"/>
      <c r="B338" s="36"/>
      <c r="C338" s="189" t="s">
        <v>497</v>
      </c>
      <c r="D338" s="189" t="s">
        <v>169</v>
      </c>
      <c r="E338" s="190" t="s">
        <v>498</v>
      </c>
      <c r="F338" s="191" t="s">
        <v>499</v>
      </c>
      <c r="G338" s="192" t="s">
        <v>206</v>
      </c>
      <c r="H338" s="193">
        <v>2E-3</v>
      </c>
      <c r="I338" s="194"/>
      <c r="J338" s="195">
        <f>ROUND(I338*H338,2)</f>
        <v>0</v>
      </c>
      <c r="K338" s="196"/>
      <c r="L338" s="40"/>
      <c r="M338" s="197" t="s">
        <v>1</v>
      </c>
      <c r="N338" s="198" t="s">
        <v>43</v>
      </c>
      <c r="O338" s="72"/>
      <c r="P338" s="199">
        <f>O338*H338</f>
        <v>0</v>
      </c>
      <c r="Q338" s="199">
        <v>0</v>
      </c>
      <c r="R338" s="199">
        <f>Q338*H338</f>
        <v>0</v>
      </c>
      <c r="S338" s="199">
        <v>0</v>
      </c>
      <c r="T338" s="200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1" t="s">
        <v>260</v>
      </c>
      <c r="AT338" s="201" t="s">
        <v>169</v>
      </c>
      <c r="AU338" s="201" t="s">
        <v>89</v>
      </c>
      <c r="AY338" s="18" t="s">
        <v>167</v>
      </c>
      <c r="BE338" s="202">
        <f>IF(N338="základní",J338,0)</f>
        <v>0</v>
      </c>
      <c r="BF338" s="202">
        <f>IF(N338="snížená",J338,0)</f>
        <v>0</v>
      </c>
      <c r="BG338" s="202">
        <f>IF(N338="zákl. přenesená",J338,0)</f>
        <v>0</v>
      </c>
      <c r="BH338" s="202">
        <f>IF(N338="sníž. přenesená",J338,0)</f>
        <v>0</v>
      </c>
      <c r="BI338" s="202">
        <f>IF(N338="nulová",J338,0)</f>
        <v>0</v>
      </c>
      <c r="BJ338" s="18" t="s">
        <v>86</v>
      </c>
      <c r="BK338" s="202">
        <f>ROUND(I338*H338,2)</f>
        <v>0</v>
      </c>
      <c r="BL338" s="18" t="s">
        <v>260</v>
      </c>
      <c r="BM338" s="201" t="s">
        <v>500</v>
      </c>
    </row>
    <row r="339" spans="1:65" s="12" customFormat="1" ht="22.95" customHeight="1">
      <c r="B339" s="173"/>
      <c r="C339" s="174"/>
      <c r="D339" s="175" t="s">
        <v>77</v>
      </c>
      <c r="E339" s="187" t="s">
        <v>501</v>
      </c>
      <c r="F339" s="187" t="s">
        <v>502</v>
      </c>
      <c r="G339" s="174"/>
      <c r="H339" s="174"/>
      <c r="I339" s="177"/>
      <c r="J339" s="188">
        <f>BK339</f>
        <v>0</v>
      </c>
      <c r="K339" s="174"/>
      <c r="L339" s="179"/>
      <c r="M339" s="180"/>
      <c r="N339" s="181"/>
      <c r="O339" s="181"/>
      <c r="P339" s="182">
        <f>SUM(P340:P393)</f>
        <v>0</v>
      </c>
      <c r="Q339" s="181"/>
      <c r="R339" s="182">
        <f>SUM(R340:R393)</f>
        <v>0.65151211000000009</v>
      </c>
      <c r="S339" s="181"/>
      <c r="T339" s="183">
        <f>SUM(T340:T393)</f>
        <v>0</v>
      </c>
      <c r="AR339" s="184" t="s">
        <v>89</v>
      </c>
      <c r="AT339" s="185" t="s">
        <v>77</v>
      </c>
      <c r="AU339" s="185" t="s">
        <v>86</v>
      </c>
      <c r="AY339" s="184" t="s">
        <v>167</v>
      </c>
      <c r="BK339" s="186">
        <f>SUM(BK340:BK393)</f>
        <v>0</v>
      </c>
    </row>
    <row r="340" spans="1:65" s="2" customFormat="1" ht="33" customHeight="1">
      <c r="A340" s="35"/>
      <c r="B340" s="36"/>
      <c r="C340" s="189" t="s">
        <v>503</v>
      </c>
      <c r="D340" s="189" t="s">
        <v>169</v>
      </c>
      <c r="E340" s="190" t="s">
        <v>504</v>
      </c>
      <c r="F340" s="191" t="s">
        <v>505</v>
      </c>
      <c r="G340" s="192" t="s">
        <v>172</v>
      </c>
      <c r="H340" s="193">
        <v>0.31900000000000001</v>
      </c>
      <c r="I340" s="194"/>
      <c r="J340" s="195">
        <f>ROUND(I340*H340,2)</f>
        <v>0</v>
      </c>
      <c r="K340" s="196"/>
      <c r="L340" s="40"/>
      <c r="M340" s="197" t="s">
        <v>1</v>
      </c>
      <c r="N340" s="198" t="s">
        <v>43</v>
      </c>
      <c r="O340" s="72"/>
      <c r="P340" s="199">
        <f>O340*H340</f>
        <v>0</v>
      </c>
      <c r="Q340" s="199">
        <v>1.89E-3</v>
      </c>
      <c r="R340" s="199">
        <f>Q340*H340</f>
        <v>6.0291000000000001E-4</v>
      </c>
      <c r="S340" s="199">
        <v>0</v>
      </c>
      <c r="T340" s="200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1" t="s">
        <v>260</v>
      </c>
      <c r="AT340" s="201" t="s">
        <v>169</v>
      </c>
      <c r="AU340" s="201" t="s">
        <v>89</v>
      </c>
      <c r="AY340" s="18" t="s">
        <v>167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18" t="s">
        <v>86</v>
      </c>
      <c r="BK340" s="202">
        <f>ROUND(I340*H340,2)</f>
        <v>0</v>
      </c>
      <c r="BL340" s="18" t="s">
        <v>260</v>
      </c>
      <c r="BM340" s="201" t="s">
        <v>506</v>
      </c>
    </row>
    <row r="341" spans="1:65" s="13" customFormat="1" ht="20.399999999999999">
      <c r="B341" s="203"/>
      <c r="C341" s="204"/>
      <c r="D341" s="205" t="s">
        <v>175</v>
      </c>
      <c r="E341" s="206" t="s">
        <v>1</v>
      </c>
      <c r="F341" s="207" t="s">
        <v>507</v>
      </c>
      <c r="G341" s="204"/>
      <c r="H341" s="208">
        <v>9.8000000000000004E-2</v>
      </c>
      <c r="I341" s="209"/>
      <c r="J341" s="204"/>
      <c r="K341" s="204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175</v>
      </c>
      <c r="AU341" s="214" t="s">
        <v>89</v>
      </c>
      <c r="AV341" s="13" t="s">
        <v>89</v>
      </c>
      <c r="AW341" s="13" t="s">
        <v>34</v>
      </c>
      <c r="AX341" s="13" t="s">
        <v>78</v>
      </c>
      <c r="AY341" s="214" t="s">
        <v>167</v>
      </c>
    </row>
    <row r="342" spans="1:65" s="13" customFormat="1">
      <c r="B342" s="203"/>
      <c r="C342" s="204"/>
      <c r="D342" s="205" t="s">
        <v>175</v>
      </c>
      <c r="E342" s="206" t="s">
        <v>1</v>
      </c>
      <c r="F342" s="207" t="s">
        <v>508</v>
      </c>
      <c r="G342" s="204"/>
      <c r="H342" s="208">
        <v>0.158</v>
      </c>
      <c r="I342" s="209"/>
      <c r="J342" s="204"/>
      <c r="K342" s="204"/>
      <c r="L342" s="210"/>
      <c r="M342" s="211"/>
      <c r="N342" s="212"/>
      <c r="O342" s="212"/>
      <c r="P342" s="212"/>
      <c r="Q342" s="212"/>
      <c r="R342" s="212"/>
      <c r="S342" s="212"/>
      <c r="T342" s="213"/>
      <c r="AT342" s="214" t="s">
        <v>175</v>
      </c>
      <c r="AU342" s="214" t="s">
        <v>89</v>
      </c>
      <c r="AV342" s="13" t="s">
        <v>89</v>
      </c>
      <c r="AW342" s="13" t="s">
        <v>34</v>
      </c>
      <c r="AX342" s="13" t="s">
        <v>78</v>
      </c>
      <c r="AY342" s="214" t="s">
        <v>167</v>
      </c>
    </row>
    <row r="343" spans="1:65" s="13" customFormat="1" ht="20.399999999999999">
      <c r="B343" s="203"/>
      <c r="C343" s="204"/>
      <c r="D343" s="205" t="s">
        <v>175</v>
      </c>
      <c r="E343" s="206" t="s">
        <v>1</v>
      </c>
      <c r="F343" s="207" t="s">
        <v>509</v>
      </c>
      <c r="G343" s="204"/>
      <c r="H343" s="208">
        <v>6.0000000000000001E-3</v>
      </c>
      <c r="I343" s="209"/>
      <c r="J343" s="204"/>
      <c r="K343" s="204"/>
      <c r="L343" s="210"/>
      <c r="M343" s="211"/>
      <c r="N343" s="212"/>
      <c r="O343" s="212"/>
      <c r="P343" s="212"/>
      <c r="Q343" s="212"/>
      <c r="R343" s="212"/>
      <c r="S343" s="212"/>
      <c r="T343" s="213"/>
      <c r="AT343" s="214" t="s">
        <v>175</v>
      </c>
      <c r="AU343" s="214" t="s">
        <v>89</v>
      </c>
      <c r="AV343" s="13" t="s">
        <v>89</v>
      </c>
      <c r="AW343" s="13" t="s">
        <v>34</v>
      </c>
      <c r="AX343" s="13" t="s">
        <v>78</v>
      </c>
      <c r="AY343" s="214" t="s">
        <v>167</v>
      </c>
    </row>
    <row r="344" spans="1:65" s="13" customFormat="1">
      <c r="B344" s="203"/>
      <c r="C344" s="204"/>
      <c r="D344" s="205" t="s">
        <v>175</v>
      </c>
      <c r="E344" s="206" t="s">
        <v>1</v>
      </c>
      <c r="F344" s="207" t="s">
        <v>510</v>
      </c>
      <c r="G344" s="204"/>
      <c r="H344" s="208">
        <v>5.7000000000000002E-2</v>
      </c>
      <c r="I344" s="209"/>
      <c r="J344" s="204"/>
      <c r="K344" s="204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175</v>
      </c>
      <c r="AU344" s="214" t="s">
        <v>89</v>
      </c>
      <c r="AV344" s="13" t="s">
        <v>89</v>
      </c>
      <c r="AW344" s="13" t="s">
        <v>34</v>
      </c>
      <c r="AX344" s="13" t="s">
        <v>78</v>
      </c>
      <c r="AY344" s="214" t="s">
        <v>167</v>
      </c>
    </row>
    <row r="345" spans="1:65" s="14" customFormat="1">
      <c r="B345" s="215"/>
      <c r="C345" s="216"/>
      <c r="D345" s="205" t="s">
        <v>175</v>
      </c>
      <c r="E345" s="217" t="s">
        <v>1</v>
      </c>
      <c r="F345" s="218" t="s">
        <v>177</v>
      </c>
      <c r="G345" s="216"/>
      <c r="H345" s="219">
        <v>0.31900000000000001</v>
      </c>
      <c r="I345" s="220"/>
      <c r="J345" s="216"/>
      <c r="K345" s="216"/>
      <c r="L345" s="221"/>
      <c r="M345" s="222"/>
      <c r="N345" s="223"/>
      <c r="O345" s="223"/>
      <c r="P345" s="223"/>
      <c r="Q345" s="223"/>
      <c r="R345" s="223"/>
      <c r="S345" s="223"/>
      <c r="T345" s="224"/>
      <c r="AT345" s="225" t="s">
        <v>175</v>
      </c>
      <c r="AU345" s="225" t="s">
        <v>89</v>
      </c>
      <c r="AV345" s="14" t="s">
        <v>173</v>
      </c>
      <c r="AW345" s="14" t="s">
        <v>34</v>
      </c>
      <c r="AX345" s="14" t="s">
        <v>86</v>
      </c>
      <c r="AY345" s="225" t="s">
        <v>167</v>
      </c>
    </row>
    <row r="346" spans="1:65" s="2" customFormat="1" ht="21.75" customHeight="1">
      <c r="A346" s="35"/>
      <c r="B346" s="36"/>
      <c r="C346" s="189" t="s">
        <v>511</v>
      </c>
      <c r="D346" s="189" t="s">
        <v>169</v>
      </c>
      <c r="E346" s="190" t="s">
        <v>512</v>
      </c>
      <c r="F346" s="191" t="s">
        <v>513</v>
      </c>
      <c r="G346" s="192" t="s">
        <v>213</v>
      </c>
      <c r="H346" s="193">
        <v>8</v>
      </c>
      <c r="I346" s="194"/>
      <c r="J346" s="195">
        <f>ROUND(I346*H346,2)</f>
        <v>0</v>
      </c>
      <c r="K346" s="196"/>
      <c r="L346" s="40"/>
      <c r="M346" s="197" t="s">
        <v>1</v>
      </c>
      <c r="N346" s="198" t="s">
        <v>43</v>
      </c>
      <c r="O346" s="72"/>
      <c r="P346" s="199">
        <f>O346*H346</f>
        <v>0</v>
      </c>
      <c r="Q346" s="199">
        <v>0</v>
      </c>
      <c r="R346" s="199">
        <f>Q346*H346</f>
        <v>0</v>
      </c>
      <c r="S346" s="199">
        <v>0</v>
      </c>
      <c r="T346" s="200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1" t="s">
        <v>260</v>
      </c>
      <c r="AT346" s="201" t="s">
        <v>169</v>
      </c>
      <c r="AU346" s="201" t="s">
        <v>89</v>
      </c>
      <c r="AY346" s="18" t="s">
        <v>167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8" t="s">
        <v>86</v>
      </c>
      <c r="BK346" s="202">
        <f>ROUND(I346*H346,2)</f>
        <v>0</v>
      </c>
      <c r="BL346" s="18" t="s">
        <v>260</v>
      </c>
      <c r="BM346" s="201" t="s">
        <v>514</v>
      </c>
    </row>
    <row r="347" spans="1:65" s="13" customFormat="1">
      <c r="B347" s="203"/>
      <c r="C347" s="204"/>
      <c r="D347" s="205" t="s">
        <v>175</v>
      </c>
      <c r="E347" s="206" t="s">
        <v>1</v>
      </c>
      <c r="F347" s="207" t="s">
        <v>515</v>
      </c>
      <c r="G347" s="204"/>
      <c r="H347" s="208">
        <v>8</v>
      </c>
      <c r="I347" s="209"/>
      <c r="J347" s="204"/>
      <c r="K347" s="204"/>
      <c r="L347" s="210"/>
      <c r="M347" s="211"/>
      <c r="N347" s="212"/>
      <c r="O347" s="212"/>
      <c r="P347" s="212"/>
      <c r="Q347" s="212"/>
      <c r="R347" s="212"/>
      <c r="S347" s="212"/>
      <c r="T347" s="213"/>
      <c r="AT347" s="214" t="s">
        <v>175</v>
      </c>
      <c r="AU347" s="214" t="s">
        <v>89</v>
      </c>
      <c r="AV347" s="13" t="s">
        <v>89</v>
      </c>
      <c r="AW347" s="13" t="s">
        <v>34</v>
      </c>
      <c r="AX347" s="13" t="s">
        <v>78</v>
      </c>
      <c r="AY347" s="214" t="s">
        <v>167</v>
      </c>
    </row>
    <row r="348" spans="1:65" s="14" customFormat="1">
      <c r="B348" s="215"/>
      <c r="C348" s="216"/>
      <c r="D348" s="205" t="s">
        <v>175</v>
      </c>
      <c r="E348" s="217" t="s">
        <v>1</v>
      </c>
      <c r="F348" s="218" t="s">
        <v>177</v>
      </c>
      <c r="G348" s="216"/>
      <c r="H348" s="219">
        <v>8</v>
      </c>
      <c r="I348" s="220"/>
      <c r="J348" s="216"/>
      <c r="K348" s="216"/>
      <c r="L348" s="221"/>
      <c r="M348" s="222"/>
      <c r="N348" s="223"/>
      <c r="O348" s="223"/>
      <c r="P348" s="223"/>
      <c r="Q348" s="223"/>
      <c r="R348" s="223"/>
      <c r="S348" s="223"/>
      <c r="T348" s="224"/>
      <c r="AT348" s="225" t="s">
        <v>175</v>
      </c>
      <c r="AU348" s="225" t="s">
        <v>89</v>
      </c>
      <c r="AV348" s="14" t="s">
        <v>173</v>
      </c>
      <c r="AW348" s="14" t="s">
        <v>34</v>
      </c>
      <c r="AX348" s="14" t="s">
        <v>86</v>
      </c>
      <c r="AY348" s="225" t="s">
        <v>167</v>
      </c>
    </row>
    <row r="349" spans="1:65" s="2" customFormat="1" ht="21.75" customHeight="1">
      <c r="A349" s="35"/>
      <c r="B349" s="36"/>
      <c r="C349" s="236" t="s">
        <v>516</v>
      </c>
      <c r="D349" s="236" t="s">
        <v>224</v>
      </c>
      <c r="E349" s="237" t="s">
        <v>517</v>
      </c>
      <c r="F349" s="238" t="s">
        <v>518</v>
      </c>
      <c r="G349" s="239" t="s">
        <v>360</v>
      </c>
      <c r="H349" s="240">
        <v>0.08</v>
      </c>
      <c r="I349" s="241"/>
      <c r="J349" s="242">
        <f>ROUND(I349*H349,2)</f>
        <v>0</v>
      </c>
      <c r="K349" s="243"/>
      <c r="L349" s="244"/>
      <c r="M349" s="245" t="s">
        <v>1</v>
      </c>
      <c r="N349" s="246" t="s">
        <v>43</v>
      </c>
      <c r="O349" s="72"/>
      <c r="P349" s="199">
        <f>O349*H349</f>
        <v>0</v>
      </c>
      <c r="Q349" s="199">
        <v>8.8000000000000005E-3</v>
      </c>
      <c r="R349" s="199">
        <f>Q349*H349</f>
        <v>7.0400000000000009E-4</v>
      </c>
      <c r="S349" s="199">
        <v>0</v>
      </c>
      <c r="T349" s="200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1" t="s">
        <v>347</v>
      </c>
      <c r="AT349" s="201" t="s">
        <v>224</v>
      </c>
      <c r="AU349" s="201" t="s">
        <v>89</v>
      </c>
      <c r="AY349" s="18" t="s">
        <v>167</v>
      </c>
      <c r="BE349" s="202">
        <f>IF(N349="základní",J349,0)</f>
        <v>0</v>
      </c>
      <c r="BF349" s="202">
        <f>IF(N349="snížená",J349,0)</f>
        <v>0</v>
      </c>
      <c r="BG349" s="202">
        <f>IF(N349="zákl. přenesená",J349,0)</f>
        <v>0</v>
      </c>
      <c r="BH349" s="202">
        <f>IF(N349="sníž. přenesená",J349,0)</f>
        <v>0</v>
      </c>
      <c r="BI349" s="202">
        <f>IF(N349="nulová",J349,0)</f>
        <v>0</v>
      </c>
      <c r="BJ349" s="18" t="s">
        <v>86</v>
      </c>
      <c r="BK349" s="202">
        <f>ROUND(I349*H349,2)</f>
        <v>0</v>
      </c>
      <c r="BL349" s="18" t="s">
        <v>260</v>
      </c>
      <c r="BM349" s="201" t="s">
        <v>519</v>
      </c>
    </row>
    <row r="350" spans="1:65" s="13" customFormat="1">
      <c r="B350" s="203"/>
      <c r="C350" s="204"/>
      <c r="D350" s="205" t="s">
        <v>175</v>
      </c>
      <c r="E350" s="206" t="s">
        <v>1</v>
      </c>
      <c r="F350" s="207" t="s">
        <v>520</v>
      </c>
      <c r="G350" s="204"/>
      <c r="H350" s="208">
        <v>8</v>
      </c>
      <c r="I350" s="209"/>
      <c r="J350" s="204"/>
      <c r="K350" s="204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175</v>
      </c>
      <c r="AU350" s="214" t="s">
        <v>89</v>
      </c>
      <c r="AV350" s="13" t="s">
        <v>89</v>
      </c>
      <c r="AW350" s="13" t="s">
        <v>34</v>
      </c>
      <c r="AX350" s="13" t="s">
        <v>78</v>
      </c>
      <c r="AY350" s="214" t="s">
        <v>167</v>
      </c>
    </row>
    <row r="351" spans="1:65" s="14" customFormat="1">
      <c r="B351" s="215"/>
      <c r="C351" s="216"/>
      <c r="D351" s="205" t="s">
        <v>175</v>
      </c>
      <c r="E351" s="217" t="s">
        <v>1</v>
      </c>
      <c r="F351" s="218" t="s">
        <v>177</v>
      </c>
      <c r="G351" s="216"/>
      <c r="H351" s="219">
        <v>8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175</v>
      </c>
      <c r="AU351" s="225" t="s">
        <v>89</v>
      </c>
      <c r="AV351" s="14" t="s">
        <v>173</v>
      </c>
      <c r="AW351" s="14" t="s">
        <v>34</v>
      </c>
      <c r="AX351" s="14" t="s">
        <v>86</v>
      </c>
      <c r="AY351" s="225" t="s">
        <v>167</v>
      </c>
    </row>
    <row r="352" spans="1:65" s="13" customFormat="1">
      <c r="B352" s="203"/>
      <c r="C352" s="204"/>
      <c r="D352" s="205" t="s">
        <v>175</v>
      </c>
      <c r="E352" s="204"/>
      <c r="F352" s="207" t="s">
        <v>521</v>
      </c>
      <c r="G352" s="204"/>
      <c r="H352" s="208">
        <v>0.08</v>
      </c>
      <c r="I352" s="209"/>
      <c r="J352" s="204"/>
      <c r="K352" s="204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175</v>
      </c>
      <c r="AU352" s="214" t="s">
        <v>89</v>
      </c>
      <c r="AV352" s="13" t="s">
        <v>89</v>
      </c>
      <c r="AW352" s="13" t="s">
        <v>4</v>
      </c>
      <c r="AX352" s="13" t="s">
        <v>86</v>
      </c>
      <c r="AY352" s="214" t="s">
        <v>167</v>
      </c>
    </row>
    <row r="353" spans="1:65" s="2" customFormat="1" ht="16.5" customHeight="1">
      <c r="A353" s="35"/>
      <c r="B353" s="36"/>
      <c r="C353" s="236" t="s">
        <v>522</v>
      </c>
      <c r="D353" s="236" t="s">
        <v>224</v>
      </c>
      <c r="E353" s="237" t="s">
        <v>523</v>
      </c>
      <c r="F353" s="238" t="s">
        <v>524</v>
      </c>
      <c r="G353" s="239" t="s">
        <v>360</v>
      </c>
      <c r="H353" s="240">
        <v>0.08</v>
      </c>
      <c r="I353" s="241"/>
      <c r="J353" s="242">
        <f>ROUND(I353*H353,2)</f>
        <v>0</v>
      </c>
      <c r="K353" s="243"/>
      <c r="L353" s="244"/>
      <c r="M353" s="245" t="s">
        <v>1</v>
      </c>
      <c r="N353" s="246" t="s">
        <v>43</v>
      </c>
      <c r="O353" s="72"/>
      <c r="P353" s="199">
        <f>O353*H353</f>
        <v>0</v>
      </c>
      <c r="Q353" s="199">
        <v>1.73E-3</v>
      </c>
      <c r="R353" s="199">
        <f>Q353*H353</f>
        <v>1.384E-4</v>
      </c>
      <c r="S353" s="199">
        <v>0</v>
      </c>
      <c r="T353" s="200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1" t="s">
        <v>347</v>
      </c>
      <c r="AT353" s="201" t="s">
        <v>224</v>
      </c>
      <c r="AU353" s="201" t="s">
        <v>89</v>
      </c>
      <c r="AY353" s="18" t="s">
        <v>167</v>
      </c>
      <c r="BE353" s="202">
        <f>IF(N353="základní",J353,0)</f>
        <v>0</v>
      </c>
      <c r="BF353" s="202">
        <f>IF(N353="snížená",J353,0)</f>
        <v>0</v>
      </c>
      <c r="BG353" s="202">
        <f>IF(N353="zákl. přenesená",J353,0)</f>
        <v>0</v>
      </c>
      <c r="BH353" s="202">
        <f>IF(N353="sníž. přenesená",J353,0)</f>
        <v>0</v>
      </c>
      <c r="BI353" s="202">
        <f>IF(N353="nulová",J353,0)</f>
        <v>0</v>
      </c>
      <c r="BJ353" s="18" t="s">
        <v>86</v>
      </c>
      <c r="BK353" s="202">
        <f>ROUND(I353*H353,2)</f>
        <v>0</v>
      </c>
      <c r="BL353" s="18" t="s">
        <v>260</v>
      </c>
      <c r="BM353" s="201" t="s">
        <v>525</v>
      </c>
    </row>
    <row r="354" spans="1:65" s="13" customFormat="1">
      <c r="B354" s="203"/>
      <c r="C354" s="204"/>
      <c r="D354" s="205" t="s">
        <v>175</v>
      </c>
      <c r="E354" s="206" t="s">
        <v>1</v>
      </c>
      <c r="F354" s="207" t="s">
        <v>520</v>
      </c>
      <c r="G354" s="204"/>
      <c r="H354" s="208">
        <v>8</v>
      </c>
      <c r="I354" s="209"/>
      <c r="J354" s="204"/>
      <c r="K354" s="204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175</v>
      </c>
      <c r="AU354" s="214" t="s">
        <v>89</v>
      </c>
      <c r="AV354" s="13" t="s">
        <v>89</v>
      </c>
      <c r="AW354" s="13" t="s">
        <v>34</v>
      </c>
      <c r="AX354" s="13" t="s">
        <v>78</v>
      </c>
      <c r="AY354" s="214" t="s">
        <v>167</v>
      </c>
    </row>
    <row r="355" spans="1:65" s="14" customFormat="1">
      <c r="B355" s="215"/>
      <c r="C355" s="216"/>
      <c r="D355" s="205" t="s">
        <v>175</v>
      </c>
      <c r="E355" s="217" t="s">
        <v>1</v>
      </c>
      <c r="F355" s="218" t="s">
        <v>177</v>
      </c>
      <c r="G355" s="216"/>
      <c r="H355" s="219">
        <v>8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175</v>
      </c>
      <c r="AU355" s="225" t="s">
        <v>89</v>
      </c>
      <c r="AV355" s="14" t="s">
        <v>173</v>
      </c>
      <c r="AW355" s="14" t="s">
        <v>34</v>
      </c>
      <c r="AX355" s="14" t="s">
        <v>86</v>
      </c>
      <c r="AY355" s="225" t="s">
        <v>167</v>
      </c>
    </row>
    <row r="356" spans="1:65" s="13" customFormat="1">
      <c r="B356" s="203"/>
      <c r="C356" s="204"/>
      <c r="D356" s="205" t="s">
        <v>175</v>
      </c>
      <c r="E356" s="204"/>
      <c r="F356" s="207" t="s">
        <v>521</v>
      </c>
      <c r="G356" s="204"/>
      <c r="H356" s="208">
        <v>0.08</v>
      </c>
      <c r="I356" s="209"/>
      <c r="J356" s="204"/>
      <c r="K356" s="204"/>
      <c r="L356" s="210"/>
      <c r="M356" s="211"/>
      <c r="N356" s="212"/>
      <c r="O356" s="212"/>
      <c r="P356" s="212"/>
      <c r="Q356" s="212"/>
      <c r="R356" s="212"/>
      <c r="S356" s="212"/>
      <c r="T356" s="213"/>
      <c r="AT356" s="214" t="s">
        <v>175</v>
      </c>
      <c r="AU356" s="214" t="s">
        <v>89</v>
      </c>
      <c r="AV356" s="13" t="s">
        <v>89</v>
      </c>
      <c r="AW356" s="13" t="s">
        <v>4</v>
      </c>
      <c r="AX356" s="13" t="s">
        <v>86</v>
      </c>
      <c r="AY356" s="214" t="s">
        <v>167</v>
      </c>
    </row>
    <row r="357" spans="1:65" s="2" customFormat="1" ht="16.5" customHeight="1">
      <c r="A357" s="35"/>
      <c r="B357" s="36"/>
      <c r="C357" s="236" t="s">
        <v>526</v>
      </c>
      <c r="D357" s="236" t="s">
        <v>224</v>
      </c>
      <c r="E357" s="237" t="s">
        <v>527</v>
      </c>
      <c r="F357" s="238" t="s">
        <v>528</v>
      </c>
      <c r="G357" s="239" t="s">
        <v>360</v>
      </c>
      <c r="H357" s="240">
        <v>0.08</v>
      </c>
      <c r="I357" s="241"/>
      <c r="J357" s="242">
        <f>ROUND(I357*H357,2)</f>
        <v>0</v>
      </c>
      <c r="K357" s="243"/>
      <c r="L357" s="244"/>
      <c r="M357" s="245" t="s">
        <v>1</v>
      </c>
      <c r="N357" s="246" t="s">
        <v>43</v>
      </c>
      <c r="O357" s="72"/>
      <c r="P357" s="199">
        <f>O357*H357</f>
        <v>0</v>
      </c>
      <c r="Q357" s="199">
        <v>6.3000000000000003E-4</v>
      </c>
      <c r="R357" s="199">
        <f>Q357*H357</f>
        <v>5.0400000000000005E-5</v>
      </c>
      <c r="S357" s="199">
        <v>0</v>
      </c>
      <c r="T357" s="200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1" t="s">
        <v>347</v>
      </c>
      <c r="AT357" s="201" t="s">
        <v>224</v>
      </c>
      <c r="AU357" s="201" t="s">
        <v>89</v>
      </c>
      <c r="AY357" s="18" t="s">
        <v>167</v>
      </c>
      <c r="BE357" s="202">
        <f>IF(N357="základní",J357,0)</f>
        <v>0</v>
      </c>
      <c r="BF357" s="202">
        <f>IF(N357="snížená",J357,0)</f>
        <v>0</v>
      </c>
      <c r="BG357" s="202">
        <f>IF(N357="zákl. přenesená",J357,0)</f>
        <v>0</v>
      </c>
      <c r="BH357" s="202">
        <f>IF(N357="sníž. přenesená",J357,0)</f>
        <v>0</v>
      </c>
      <c r="BI357" s="202">
        <f>IF(N357="nulová",J357,0)</f>
        <v>0</v>
      </c>
      <c r="BJ357" s="18" t="s">
        <v>86</v>
      </c>
      <c r="BK357" s="202">
        <f>ROUND(I357*H357,2)</f>
        <v>0</v>
      </c>
      <c r="BL357" s="18" t="s">
        <v>260</v>
      </c>
      <c r="BM357" s="201" t="s">
        <v>529</v>
      </c>
    </row>
    <row r="358" spans="1:65" s="13" customFormat="1">
      <c r="B358" s="203"/>
      <c r="C358" s="204"/>
      <c r="D358" s="205" t="s">
        <v>175</v>
      </c>
      <c r="E358" s="204"/>
      <c r="F358" s="207" t="s">
        <v>521</v>
      </c>
      <c r="G358" s="204"/>
      <c r="H358" s="208">
        <v>0.08</v>
      </c>
      <c r="I358" s="209"/>
      <c r="J358" s="204"/>
      <c r="K358" s="204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175</v>
      </c>
      <c r="AU358" s="214" t="s">
        <v>89</v>
      </c>
      <c r="AV358" s="13" t="s">
        <v>89</v>
      </c>
      <c r="AW358" s="13" t="s">
        <v>4</v>
      </c>
      <c r="AX358" s="13" t="s">
        <v>86</v>
      </c>
      <c r="AY358" s="214" t="s">
        <v>167</v>
      </c>
    </row>
    <row r="359" spans="1:65" s="2" customFormat="1" ht="21.75" customHeight="1">
      <c r="A359" s="35"/>
      <c r="B359" s="36"/>
      <c r="C359" s="236" t="s">
        <v>530</v>
      </c>
      <c r="D359" s="236" t="s">
        <v>224</v>
      </c>
      <c r="E359" s="237" t="s">
        <v>531</v>
      </c>
      <c r="F359" s="238" t="s">
        <v>532</v>
      </c>
      <c r="G359" s="239" t="s">
        <v>172</v>
      </c>
      <c r="H359" s="240">
        <v>0.314</v>
      </c>
      <c r="I359" s="241"/>
      <c r="J359" s="242">
        <f>ROUND(I359*H359,2)</f>
        <v>0</v>
      </c>
      <c r="K359" s="243"/>
      <c r="L359" s="244"/>
      <c r="M359" s="245" t="s">
        <v>1</v>
      </c>
      <c r="N359" s="246" t="s">
        <v>43</v>
      </c>
      <c r="O359" s="72"/>
      <c r="P359" s="199">
        <f>O359*H359</f>
        <v>0</v>
      </c>
      <c r="Q359" s="199">
        <v>0.55000000000000004</v>
      </c>
      <c r="R359" s="199">
        <f>Q359*H359</f>
        <v>0.17270000000000002</v>
      </c>
      <c r="S359" s="199">
        <v>0</v>
      </c>
      <c r="T359" s="200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1" t="s">
        <v>347</v>
      </c>
      <c r="AT359" s="201" t="s">
        <v>224</v>
      </c>
      <c r="AU359" s="201" t="s">
        <v>89</v>
      </c>
      <c r="AY359" s="18" t="s">
        <v>167</v>
      </c>
      <c r="BE359" s="202">
        <f>IF(N359="základní",J359,0)</f>
        <v>0</v>
      </c>
      <c r="BF359" s="202">
        <f>IF(N359="snížená",J359,0)</f>
        <v>0</v>
      </c>
      <c r="BG359" s="202">
        <f>IF(N359="zákl. přenesená",J359,0)</f>
        <v>0</v>
      </c>
      <c r="BH359" s="202">
        <f>IF(N359="sníž. přenesená",J359,0)</f>
        <v>0</v>
      </c>
      <c r="BI359" s="202">
        <f>IF(N359="nulová",J359,0)</f>
        <v>0</v>
      </c>
      <c r="BJ359" s="18" t="s">
        <v>86</v>
      </c>
      <c r="BK359" s="202">
        <f>ROUND(I359*H359,2)</f>
        <v>0</v>
      </c>
      <c r="BL359" s="18" t="s">
        <v>260</v>
      </c>
      <c r="BM359" s="201" t="s">
        <v>533</v>
      </c>
    </row>
    <row r="360" spans="1:65" s="13" customFormat="1" ht="20.399999999999999">
      <c r="B360" s="203"/>
      <c r="C360" s="204"/>
      <c r="D360" s="205" t="s">
        <v>175</v>
      </c>
      <c r="E360" s="206" t="s">
        <v>1</v>
      </c>
      <c r="F360" s="207" t="s">
        <v>534</v>
      </c>
      <c r="G360" s="204"/>
      <c r="H360" s="208">
        <v>9.9000000000000005E-2</v>
      </c>
      <c r="I360" s="209"/>
      <c r="J360" s="204"/>
      <c r="K360" s="204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175</v>
      </c>
      <c r="AU360" s="214" t="s">
        <v>89</v>
      </c>
      <c r="AV360" s="13" t="s">
        <v>89</v>
      </c>
      <c r="AW360" s="13" t="s">
        <v>34</v>
      </c>
      <c r="AX360" s="13" t="s">
        <v>78</v>
      </c>
      <c r="AY360" s="214" t="s">
        <v>167</v>
      </c>
    </row>
    <row r="361" spans="1:65" s="13" customFormat="1">
      <c r="B361" s="203"/>
      <c r="C361" s="204"/>
      <c r="D361" s="205" t="s">
        <v>175</v>
      </c>
      <c r="E361" s="206" t="s">
        <v>1</v>
      </c>
      <c r="F361" s="207" t="s">
        <v>510</v>
      </c>
      <c r="G361" s="204"/>
      <c r="H361" s="208">
        <v>5.7000000000000002E-2</v>
      </c>
      <c r="I361" s="209"/>
      <c r="J361" s="204"/>
      <c r="K361" s="204"/>
      <c r="L361" s="210"/>
      <c r="M361" s="211"/>
      <c r="N361" s="212"/>
      <c r="O361" s="212"/>
      <c r="P361" s="212"/>
      <c r="Q361" s="212"/>
      <c r="R361" s="212"/>
      <c r="S361" s="212"/>
      <c r="T361" s="213"/>
      <c r="AT361" s="214" t="s">
        <v>175</v>
      </c>
      <c r="AU361" s="214" t="s">
        <v>89</v>
      </c>
      <c r="AV361" s="13" t="s">
        <v>89</v>
      </c>
      <c r="AW361" s="13" t="s">
        <v>34</v>
      </c>
      <c r="AX361" s="13" t="s">
        <v>78</v>
      </c>
      <c r="AY361" s="214" t="s">
        <v>167</v>
      </c>
    </row>
    <row r="362" spans="1:65" s="13" customFormat="1">
      <c r="B362" s="203"/>
      <c r="C362" s="204"/>
      <c r="D362" s="205" t="s">
        <v>175</v>
      </c>
      <c r="E362" s="206" t="s">
        <v>1</v>
      </c>
      <c r="F362" s="207" t="s">
        <v>508</v>
      </c>
      <c r="G362" s="204"/>
      <c r="H362" s="208">
        <v>0.158</v>
      </c>
      <c r="I362" s="209"/>
      <c r="J362" s="204"/>
      <c r="K362" s="204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175</v>
      </c>
      <c r="AU362" s="214" t="s">
        <v>89</v>
      </c>
      <c r="AV362" s="13" t="s">
        <v>89</v>
      </c>
      <c r="AW362" s="13" t="s">
        <v>34</v>
      </c>
      <c r="AX362" s="13" t="s">
        <v>78</v>
      </c>
      <c r="AY362" s="214" t="s">
        <v>167</v>
      </c>
    </row>
    <row r="363" spans="1:65" s="14" customFormat="1">
      <c r="B363" s="215"/>
      <c r="C363" s="216"/>
      <c r="D363" s="205" t="s">
        <v>175</v>
      </c>
      <c r="E363" s="217" t="s">
        <v>1</v>
      </c>
      <c r="F363" s="218" t="s">
        <v>177</v>
      </c>
      <c r="G363" s="216"/>
      <c r="H363" s="219">
        <v>0.314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175</v>
      </c>
      <c r="AU363" s="225" t="s">
        <v>89</v>
      </c>
      <c r="AV363" s="14" t="s">
        <v>173</v>
      </c>
      <c r="AW363" s="14" t="s">
        <v>34</v>
      </c>
      <c r="AX363" s="14" t="s">
        <v>86</v>
      </c>
      <c r="AY363" s="225" t="s">
        <v>167</v>
      </c>
    </row>
    <row r="364" spans="1:65" s="2" customFormat="1" ht="21.75" customHeight="1">
      <c r="A364" s="35"/>
      <c r="B364" s="36"/>
      <c r="C364" s="236" t="s">
        <v>535</v>
      </c>
      <c r="D364" s="236" t="s">
        <v>224</v>
      </c>
      <c r="E364" s="237" t="s">
        <v>536</v>
      </c>
      <c r="F364" s="238" t="s">
        <v>537</v>
      </c>
      <c r="G364" s="239" t="s">
        <v>172</v>
      </c>
      <c r="H364" s="240">
        <v>9.8000000000000004E-2</v>
      </c>
      <c r="I364" s="241"/>
      <c r="J364" s="242">
        <f>ROUND(I364*H364,2)</f>
        <v>0</v>
      </c>
      <c r="K364" s="243"/>
      <c r="L364" s="244"/>
      <c r="M364" s="245" t="s">
        <v>1</v>
      </c>
      <c r="N364" s="246" t="s">
        <v>43</v>
      </c>
      <c r="O364" s="72"/>
      <c r="P364" s="199">
        <f>O364*H364</f>
        <v>0</v>
      </c>
      <c r="Q364" s="199">
        <v>0.55000000000000004</v>
      </c>
      <c r="R364" s="199">
        <f>Q364*H364</f>
        <v>5.3900000000000003E-2</v>
      </c>
      <c r="S364" s="199">
        <v>0</v>
      </c>
      <c r="T364" s="200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1" t="s">
        <v>347</v>
      </c>
      <c r="AT364" s="201" t="s">
        <v>224</v>
      </c>
      <c r="AU364" s="201" t="s">
        <v>89</v>
      </c>
      <c r="AY364" s="18" t="s">
        <v>167</v>
      </c>
      <c r="BE364" s="202">
        <f>IF(N364="základní",J364,0)</f>
        <v>0</v>
      </c>
      <c r="BF364" s="202">
        <f>IF(N364="snížená",J364,0)</f>
        <v>0</v>
      </c>
      <c r="BG364" s="202">
        <f>IF(N364="zákl. přenesená",J364,0)</f>
        <v>0</v>
      </c>
      <c r="BH364" s="202">
        <f>IF(N364="sníž. přenesená",J364,0)</f>
        <v>0</v>
      </c>
      <c r="BI364" s="202">
        <f>IF(N364="nulová",J364,0)</f>
        <v>0</v>
      </c>
      <c r="BJ364" s="18" t="s">
        <v>86</v>
      </c>
      <c r="BK364" s="202">
        <f>ROUND(I364*H364,2)</f>
        <v>0</v>
      </c>
      <c r="BL364" s="18" t="s">
        <v>260</v>
      </c>
      <c r="BM364" s="201" t="s">
        <v>538</v>
      </c>
    </row>
    <row r="365" spans="1:65" s="13" customFormat="1" ht="20.399999999999999">
      <c r="B365" s="203"/>
      <c r="C365" s="204"/>
      <c r="D365" s="205" t="s">
        <v>175</v>
      </c>
      <c r="E365" s="206" t="s">
        <v>1</v>
      </c>
      <c r="F365" s="207" t="s">
        <v>507</v>
      </c>
      <c r="G365" s="204"/>
      <c r="H365" s="208">
        <v>9.8000000000000004E-2</v>
      </c>
      <c r="I365" s="209"/>
      <c r="J365" s="204"/>
      <c r="K365" s="204"/>
      <c r="L365" s="210"/>
      <c r="M365" s="211"/>
      <c r="N365" s="212"/>
      <c r="O365" s="212"/>
      <c r="P365" s="212"/>
      <c r="Q365" s="212"/>
      <c r="R365" s="212"/>
      <c r="S365" s="212"/>
      <c r="T365" s="213"/>
      <c r="AT365" s="214" t="s">
        <v>175</v>
      </c>
      <c r="AU365" s="214" t="s">
        <v>89</v>
      </c>
      <c r="AV365" s="13" t="s">
        <v>89</v>
      </c>
      <c r="AW365" s="13" t="s">
        <v>34</v>
      </c>
      <c r="AX365" s="13" t="s">
        <v>78</v>
      </c>
      <c r="AY365" s="214" t="s">
        <v>167</v>
      </c>
    </row>
    <row r="366" spans="1:65" s="14" customFormat="1">
      <c r="B366" s="215"/>
      <c r="C366" s="216"/>
      <c r="D366" s="205" t="s">
        <v>175</v>
      </c>
      <c r="E366" s="217" t="s">
        <v>1</v>
      </c>
      <c r="F366" s="218" t="s">
        <v>177</v>
      </c>
      <c r="G366" s="216"/>
      <c r="H366" s="219">
        <v>9.8000000000000004E-2</v>
      </c>
      <c r="I366" s="220"/>
      <c r="J366" s="216"/>
      <c r="K366" s="216"/>
      <c r="L366" s="221"/>
      <c r="M366" s="222"/>
      <c r="N366" s="223"/>
      <c r="O366" s="223"/>
      <c r="P366" s="223"/>
      <c r="Q366" s="223"/>
      <c r="R366" s="223"/>
      <c r="S366" s="223"/>
      <c r="T366" s="224"/>
      <c r="AT366" s="225" t="s">
        <v>175</v>
      </c>
      <c r="AU366" s="225" t="s">
        <v>89</v>
      </c>
      <c r="AV366" s="14" t="s">
        <v>173</v>
      </c>
      <c r="AW366" s="14" t="s">
        <v>34</v>
      </c>
      <c r="AX366" s="14" t="s">
        <v>86</v>
      </c>
      <c r="AY366" s="225" t="s">
        <v>167</v>
      </c>
    </row>
    <row r="367" spans="1:65" s="2" customFormat="1" ht="24.15" customHeight="1">
      <c r="A367" s="35"/>
      <c r="B367" s="36"/>
      <c r="C367" s="189" t="s">
        <v>539</v>
      </c>
      <c r="D367" s="189" t="s">
        <v>169</v>
      </c>
      <c r="E367" s="190" t="s">
        <v>540</v>
      </c>
      <c r="F367" s="191" t="s">
        <v>541</v>
      </c>
      <c r="G367" s="192" t="s">
        <v>252</v>
      </c>
      <c r="H367" s="193">
        <v>31.86</v>
      </c>
      <c r="I367" s="194"/>
      <c r="J367" s="195">
        <f>ROUND(I367*H367,2)</f>
        <v>0</v>
      </c>
      <c r="K367" s="196"/>
      <c r="L367" s="40"/>
      <c r="M367" s="197" t="s">
        <v>1</v>
      </c>
      <c r="N367" s="198" t="s">
        <v>43</v>
      </c>
      <c r="O367" s="72"/>
      <c r="P367" s="199">
        <f>O367*H367</f>
        <v>0</v>
      </c>
      <c r="Q367" s="199">
        <v>0</v>
      </c>
      <c r="R367" s="199">
        <f>Q367*H367</f>
        <v>0</v>
      </c>
      <c r="S367" s="199">
        <v>0</v>
      </c>
      <c r="T367" s="200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1" t="s">
        <v>260</v>
      </c>
      <c r="AT367" s="201" t="s">
        <v>169</v>
      </c>
      <c r="AU367" s="201" t="s">
        <v>89</v>
      </c>
      <c r="AY367" s="18" t="s">
        <v>167</v>
      </c>
      <c r="BE367" s="202">
        <f>IF(N367="základní",J367,0)</f>
        <v>0</v>
      </c>
      <c r="BF367" s="202">
        <f>IF(N367="snížená",J367,0)</f>
        <v>0</v>
      </c>
      <c r="BG367" s="202">
        <f>IF(N367="zákl. přenesená",J367,0)</f>
        <v>0</v>
      </c>
      <c r="BH367" s="202">
        <f>IF(N367="sníž. přenesená",J367,0)</f>
        <v>0</v>
      </c>
      <c r="BI367" s="202">
        <f>IF(N367="nulová",J367,0)</f>
        <v>0</v>
      </c>
      <c r="BJ367" s="18" t="s">
        <v>86</v>
      </c>
      <c r="BK367" s="202">
        <f>ROUND(I367*H367,2)</f>
        <v>0</v>
      </c>
      <c r="BL367" s="18" t="s">
        <v>260</v>
      </c>
      <c r="BM367" s="201" t="s">
        <v>542</v>
      </c>
    </row>
    <row r="368" spans="1:65" s="13" customFormat="1">
      <c r="B368" s="203"/>
      <c r="C368" s="204"/>
      <c r="D368" s="205" t="s">
        <v>175</v>
      </c>
      <c r="E368" s="206" t="s">
        <v>1</v>
      </c>
      <c r="F368" s="207" t="s">
        <v>543</v>
      </c>
      <c r="G368" s="204"/>
      <c r="H368" s="208">
        <v>4.0599999999999996</v>
      </c>
      <c r="I368" s="209"/>
      <c r="J368" s="204"/>
      <c r="K368" s="204"/>
      <c r="L368" s="210"/>
      <c r="M368" s="211"/>
      <c r="N368" s="212"/>
      <c r="O368" s="212"/>
      <c r="P368" s="212"/>
      <c r="Q368" s="212"/>
      <c r="R368" s="212"/>
      <c r="S368" s="212"/>
      <c r="T368" s="213"/>
      <c r="AT368" s="214" t="s">
        <v>175</v>
      </c>
      <c r="AU368" s="214" t="s">
        <v>89</v>
      </c>
      <c r="AV368" s="13" t="s">
        <v>89</v>
      </c>
      <c r="AW368" s="13" t="s">
        <v>34</v>
      </c>
      <c r="AX368" s="13" t="s">
        <v>78</v>
      </c>
      <c r="AY368" s="214" t="s">
        <v>167</v>
      </c>
    </row>
    <row r="369" spans="1:65" s="13" customFormat="1">
      <c r="B369" s="203"/>
      <c r="C369" s="204"/>
      <c r="D369" s="205" t="s">
        <v>175</v>
      </c>
      <c r="E369" s="206" t="s">
        <v>1</v>
      </c>
      <c r="F369" s="207" t="s">
        <v>544</v>
      </c>
      <c r="G369" s="204"/>
      <c r="H369" s="208">
        <v>11.3</v>
      </c>
      <c r="I369" s="209"/>
      <c r="J369" s="204"/>
      <c r="K369" s="204"/>
      <c r="L369" s="210"/>
      <c r="M369" s="211"/>
      <c r="N369" s="212"/>
      <c r="O369" s="212"/>
      <c r="P369" s="212"/>
      <c r="Q369" s="212"/>
      <c r="R369" s="212"/>
      <c r="S369" s="212"/>
      <c r="T369" s="213"/>
      <c r="AT369" s="214" t="s">
        <v>175</v>
      </c>
      <c r="AU369" s="214" t="s">
        <v>89</v>
      </c>
      <c r="AV369" s="13" t="s">
        <v>89</v>
      </c>
      <c r="AW369" s="13" t="s">
        <v>34</v>
      </c>
      <c r="AX369" s="13" t="s">
        <v>78</v>
      </c>
      <c r="AY369" s="214" t="s">
        <v>167</v>
      </c>
    </row>
    <row r="370" spans="1:65" s="13" customFormat="1">
      <c r="B370" s="203"/>
      <c r="C370" s="204"/>
      <c r="D370" s="205" t="s">
        <v>175</v>
      </c>
      <c r="E370" s="206" t="s">
        <v>1</v>
      </c>
      <c r="F370" s="207" t="s">
        <v>545</v>
      </c>
      <c r="G370" s="204"/>
      <c r="H370" s="208">
        <v>16.5</v>
      </c>
      <c r="I370" s="209"/>
      <c r="J370" s="204"/>
      <c r="K370" s="204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175</v>
      </c>
      <c r="AU370" s="214" t="s">
        <v>89</v>
      </c>
      <c r="AV370" s="13" t="s">
        <v>89</v>
      </c>
      <c r="AW370" s="13" t="s">
        <v>34</v>
      </c>
      <c r="AX370" s="13" t="s">
        <v>78</v>
      </c>
      <c r="AY370" s="214" t="s">
        <v>167</v>
      </c>
    </row>
    <row r="371" spans="1:65" s="14" customFormat="1">
      <c r="B371" s="215"/>
      <c r="C371" s="216"/>
      <c r="D371" s="205" t="s">
        <v>175</v>
      </c>
      <c r="E371" s="217" t="s">
        <v>1</v>
      </c>
      <c r="F371" s="218" t="s">
        <v>177</v>
      </c>
      <c r="G371" s="216"/>
      <c r="H371" s="219">
        <v>31.86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175</v>
      </c>
      <c r="AU371" s="225" t="s">
        <v>89</v>
      </c>
      <c r="AV371" s="14" t="s">
        <v>173</v>
      </c>
      <c r="AW371" s="14" t="s">
        <v>34</v>
      </c>
      <c r="AX371" s="14" t="s">
        <v>86</v>
      </c>
      <c r="AY371" s="225" t="s">
        <v>167</v>
      </c>
    </row>
    <row r="372" spans="1:65" s="2" customFormat="1" ht="33" customHeight="1">
      <c r="A372" s="35"/>
      <c r="B372" s="36"/>
      <c r="C372" s="189" t="s">
        <v>546</v>
      </c>
      <c r="D372" s="189" t="s">
        <v>169</v>
      </c>
      <c r="E372" s="190" t="s">
        <v>547</v>
      </c>
      <c r="F372" s="191" t="s">
        <v>548</v>
      </c>
      <c r="G372" s="192" t="s">
        <v>252</v>
      </c>
      <c r="H372" s="193">
        <v>6.84</v>
      </c>
      <c r="I372" s="194"/>
      <c r="J372" s="195">
        <f>ROUND(I372*H372,2)</f>
        <v>0</v>
      </c>
      <c r="K372" s="196"/>
      <c r="L372" s="40"/>
      <c r="M372" s="197" t="s">
        <v>1</v>
      </c>
      <c r="N372" s="198" t="s">
        <v>43</v>
      </c>
      <c r="O372" s="72"/>
      <c r="P372" s="199">
        <f>O372*H372</f>
        <v>0</v>
      </c>
      <c r="Q372" s="199">
        <v>0</v>
      </c>
      <c r="R372" s="199">
        <f>Q372*H372</f>
        <v>0</v>
      </c>
      <c r="S372" s="199">
        <v>0</v>
      </c>
      <c r="T372" s="200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1" t="s">
        <v>260</v>
      </c>
      <c r="AT372" s="201" t="s">
        <v>169</v>
      </c>
      <c r="AU372" s="201" t="s">
        <v>89</v>
      </c>
      <c r="AY372" s="18" t="s">
        <v>167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18" t="s">
        <v>86</v>
      </c>
      <c r="BK372" s="202">
        <f>ROUND(I372*H372,2)</f>
        <v>0</v>
      </c>
      <c r="BL372" s="18" t="s">
        <v>260</v>
      </c>
      <c r="BM372" s="201" t="s">
        <v>549</v>
      </c>
    </row>
    <row r="373" spans="1:65" s="13" customFormat="1">
      <c r="B373" s="203"/>
      <c r="C373" s="204"/>
      <c r="D373" s="205" t="s">
        <v>175</v>
      </c>
      <c r="E373" s="206" t="s">
        <v>1</v>
      </c>
      <c r="F373" s="207" t="s">
        <v>550</v>
      </c>
      <c r="G373" s="204"/>
      <c r="H373" s="208">
        <v>6.84</v>
      </c>
      <c r="I373" s="209"/>
      <c r="J373" s="204"/>
      <c r="K373" s="204"/>
      <c r="L373" s="210"/>
      <c r="M373" s="211"/>
      <c r="N373" s="212"/>
      <c r="O373" s="212"/>
      <c r="P373" s="212"/>
      <c r="Q373" s="212"/>
      <c r="R373" s="212"/>
      <c r="S373" s="212"/>
      <c r="T373" s="213"/>
      <c r="AT373" s="214" t="s">
        <v>175</v>
      </c>
      <c r="AU373" s="214" t="s">
        <v>89</v>
      </c>
      <c r="AV373" s="13" t="s">
        <v>89</v>
      </c>
      <c r="AW373" s="13" t="s">
        <v>34</v>
      </c>
      <c r="AX373" s="13" t="s">
        <v>78</v>
      </c>
      <c r="AY373" s="214" t="s">
        <v>167</v>
      </c>
    </row>
    <row r="374" spans="1:65" s="14" customFormat="1">
      <c r="B374" s="215"/>
      <c r="C374" s="216"/>
      <c r="D374" s="205" t="s">
        <v>175</v>
      </c>
      <c r="E374" s="217" t="s">
        <v>1</v>
      </c>
      <c r="F374" s="218" t="s">
        <v>177</v>
      </c>
      <c r="G374" s="216"/>
      <c r="H374" s="219">
        <v>6.84</v>
      </c>
      <c r="I374" s="220"/>
      <c r="J374" s="216"/>
      <c r="K374" s="216"/>
      <c r="L374" s="221"/>
      <c r="M374" s="222"/>
      <c r="N374" s="223"/>
      <c r="O374" s="223"/>
      <c r="P374" s="223"/>
      <c r="Q374" s="223"/>
      <c r="R374" s="223"/>
      <c r="S374" s="223"/>
      <c r="T374" s="224"/>
      <c r="AT374" s="225" t="s">
        <v>175</v>
      </c>
      <c r="AU374" s="225" t="s">
        <v>89</v>
      </c>
      <c r="AV374" s="14" t="s">
        <v>173</v>
      </c>
      <c r="AW374" s="14" t="s">
        <v>34</v>
      </c>
      <c r="AX374" s="14" t="s">
        <v>86</v>
      </c>
      <c r="AY374" s="225" t="s">
        <v>167</v>
      </c>
    </row>
    <row r="375" spans="1:65" s="2" customFormat="1" ht="24.15" customHeight="1">
      <c r="A375" s="35"/>
      <c r="B375" s="36"/>
      <c r="C375" s="189" t="s">
        <v>551</v>
      </c>
      <c r="D375" s="189" t="s">
        <v>169</v>
      </c>
      <c r="E375" s="190" t="s">
        <v>552</v>
      </c>
      <c r="F375" s="191" t="s">
        <v>553</v>
      </c>
      <c r="G375" s="192" t="s">
        <v>190</v>
      </c>
      <c r="H375" s="193">
        <v>11.22</v>
      </c>
      <c r="I375" s="194"/>
      <c r="J375" s="195">
        <f>ROUND(I375*H375,2)</f>
        <v>0</v>
      </c>
      <c r="K375" s="196"/>
      <c r="L375" s="40"/>
      <c r="M375" s="197" t="s">
        <v>1</v>
      </c>
      <c r="N375" s="198" t="s">
        <v>43</v>
      </c>
      <c r="O375" s="72"/>
      <c r="P375" s="199">
        <f>O375*H375</f>
        <v>0</v>
      </c>
      <c r="Q375" s="199">
        <v>1.1520000000000001E-2</v>
      </c>
      <c r="R375" s="199">
        <f>Q375*H375</f>
        <v>0.12925440000000002</v>
      </c>
      <c r="S375" s="199">
        <v>0</v>
      </c>
      <c r="T375" s="200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1" t="s">
        <v>260</v>
      </c>
      <c r="AT375" s="201" t="s">
        <v>169</v>
      </c>
      <c r="AU375" s="201" t="s">
        <v>89</v>
      </c>
      <c r="AY375" s="18" t="s">
        <v>167</v>
      </c>
      <c r="BE375" s="202">
        <f>IF(N375="základní",J375,0)</f>
        <v>0</v>
      </c>
      <c r="BF375" s="202">
        <f>IF(N375="snížená",J375,0)</f>
        <v>0</v>
      </c>
      <c r="BG375" s="202">
        <f>IF(N375="zákl. přenesená",J375,0)</f>
        <v>0</v>
      </c>
      <c r="BH375" s="202">
        <f>IF(N375="sníž. přenesená",J375,0)</f>
        <v>0</v>
      </c>
      <c r="BI375" s="202">
        <f>IF(N375="nulová",J375,0)</f>
        <v>0</v>
      </c>
      <c r="BJ375" s="18" t="s">
        <v>86</v>
      </c>
      <c r="BK375" s="202">
        <f>ROUND(I375*H375,2)</f>
        <v>0</v>
      </c>
      <c r="BL375" s="18" t="s">
        <v>260</v>
      </c>
      <c r="BM375" s="201" t="s">
        <v>554</v>
      </c>
    </row>
    <row r="376" spans="1:65" s="13" customFormat="1">
      <c r="B376" s="203"/>
      <c r="C376" s="204"/>
      <c r="D376" s="205" t="s">
        <v>175</v>
      </c>
      <c r="E376" s="206" t="s">
        <v>112</v>
      </c>
      <c r="F376" s="207" t="s">
        <v>555</v>
      </c>
      <c r="G376" s="204"/>
      <c r="H376" s="208">
        <v>11.22</v>
      </c>
      <c r="I376" s="209"/>
      <c r="J376" s="204"/>
      <c r="K376" s="204"/>
      <c r="L376" s="210"/>
      <c r="M376" s="211"/>
      <c r="N376" s="212"/>
      <c r="O376" s="212"/>
      <c r="P376" s="212"/>
      <c r="Q376" s="212"/>
      <c r="R376" s="212"/>
      <c r="S376" s="212"/>
      <c r="T376" s="213"/>
      <c r="AT376" s="214" t="s">
        <v>175</v>
      </c>
      <c r="AU376" s="214" t="s">
        <v>89</v>
      </c>
      <c r="AV376" s="13" t="s">
        <v>89</v>
      </c>
      <c r="AW376" s="13" t="s">
        <v>34</v>
      </c>
      <c r="AX376" s="13" t="s">
        <v>78</v>
      </c>
      <c r="AY376" s="214" t="s">
        <v>167</v>
      </c>
    </row>
    <row r="377" spans="1:65" s="14" customFormat="1">
      <c r="B377" s="215"/>
      <c r="C377" s="216"/>
      <c r="D377" s="205" t="s">
        <v>175</v>
      </c>
      <c r="E377" s="217" t="s">
        <v>1</v>
      </c>
      <c r="F377" s="218" t="s">
        <v>177</v>
      </c>
      <c r="G377" s="216"/>
      <c r="H377" s="219">
        <v>11.22</v>
      </c>
      <c r="I377" s="220"/>
      <c r="J377" s="216"/>
      <c r="K377" s="216"/>
      <c r="L377" s="221"/>
      <c r="M377" s="222"/>
      <c r="N377" s="223"/>
      <c r="O377" s="223"/>
      <c r="P377" s="223"/>
      <c r="Q377" s="223"/>
      <c r="R377" s="223"/>
      <c r="S377" s="223"/>
      <c r="T377" s="224"/>
      <c r="AT377" s="225" t="s">
        <v>175</v>
      </c>
      <c r="AU377" s="225" t="s">
        <v>89</v>
      </c>
      <c r="AV377" s="14" t="s">
        <v>173</v>
      </c>
      <c r="AW377" s="14" t="s">
        <v>34</v>
      </c>
      <c r="AX377" s="14" t="s">
        <v>86</v>
      </c>
      <c r="AY377" s="225" t="s">
        <v>167</v>
      </c>
    </row>
    <row r="378" spans="1:65" s="2" customFormat="1" ht="24.15" customHeight="1">
      <c r="A378" s="35"/>
      <c r="B378" s="36"/>
      <c r="C378" s="236" t="s">
        <v>556</v>
      </c>
      <c r="D378" s="236" t="s">
        <v>224</v>
      </c>
      <c r="E378" s="237" t="s">
        <v>557</v>
      </c>
      <c r="F378" s="238" t="s">
        <v>558</v>
      </c>
      <c r="G378" s="239" t="s">
        <v>190</v>
      </c>
      <c r="H378" s="240">
        <v>11.22</v>
      </c>
      <c r="I378" s="241"/>
      <c r="J378" s="242">
        <f>ROUND(I378*H378,2)</f>
        <v>0</v>
      </c>
      <c r="K378" s="243"/>
      <c r="L378" s="244"/>
      <c r="M378" s="245" t="s">
        <v>1</v>
      </c>
      <c r="N378" s="246" t="s">
        <v>43</v>
      </c>
      <c r="O378" s="72"/>
      <c r="P378" s="199">
        <f>O378*H378</f>
        <v>0</v>
      </c>
      <c r="Q378" s="199">
        <v>1.04E-2</v>
      </c>
      <c r="R378" s="199">
        <f>Q378*H378</f>
        <v>0.116688</v>
      </c>
      <c r="S378" s="199">
        <v>0</v>
      </c>
      <c r="T378" s="200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1" t="s">
        <v>347</v>
      </c>
      <c r="AT378" s="201" t="s">
        <v>224</v>
      </c>
      <c r="AU378" s="201" t="s">
        <v>89</v>
      </c>
      <c r="AY378" s="18" t="s">
        <v>167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8" t="s">
        <v>86</v>
      </c>
      <c r="BK378" s="202">
        <f>ROUND(I378*H378,2)</f>
        <v>0</v>
      </c>
      <c r="BL378" s="18" t="s">
        <v>260</v>
      </c>
      <c r="BM378" s="201" t="s">
        <v>559</v>
      </c>
    </row>
    <row r="379" spans="1:65" s="13" customFormat="1">
      <c r="B379" s="203"/>
      <c r="C379" s="204"/>
      <c r="D379" s="205" t="s">
        <v>175</v>
      </c>
      <c r="E379" s="206" t="s">
        <v>1</v>
      </c>
      <c r="F379" s="207" t="s">
        <v>112</v>
      </c>
      <c r="G379" s="204"/>
      <c r="H379" s="208">
        <v>11.22</v>
      </c>
      <c r="I379" s="209"/>
      <c r="J379" s="204"/>
      <c r="K379" s="204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175</v>
      </c>
      <c r="AU379" s="214" t="s">
        <v>89</v>
      </c>
      <c r="AV379" s="13" t="s">
        <v>89</v>
      </c>
      <c r="AW379" s="13" t="s">
        <v>34</v>
      </c>
      <c r="AX379" s="13" t="s">
        <v>78</v>
      </c>
      <c r="AY379" s="214" t="s">
        <v>167</v>
      </c>
    </row>
    <row r="380" spans="1:65" s="14" customFormat="1">
      <c r="B380" s="215"/>
      <c r="C380" s="216"/>
      <c r="D380" s="205" t="s">
        <v>175</v>
      </c>
      <c r="E380" s="217" t="s">
        <v>1</v>
      </c>
      <c r="F380" s="218" t="s">
        <v>177</v>
      </c>
      <c r="G380" s="216"/>
      <c r="H380" s="219">
        <v>11.22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175</v>
      </c>
      <c r="AU380" s="225" t="s">
        <v>89</v>
      </c>
      <c r="AV380" s="14" t="s">
        <v>173</v>
      </c>
      <c r="AW380" s="14" t="s">
        <v>34</v>
      </c>
      <c r="AX380" s="14" t="s">
        <v>86</v>
      </c>
      <c r="AY380" s="225" t="s">
        <v>167</v>
      </c>
    </row>
    <row r="381" spans="1:65" s="2" customFormat="1" ht="24.15" customHeight="1">
      <c r="A381" s="35"/>
      <c r="B381" s="36"/>
      <c r="C381" s="189" t="s">
        <v>560</v>
      </c>
      <c r="D381" s="189" t="s">
        <v>169</v>
      </c>
      <c r="E381" s="190" t="s">
        <v>561</v>
      </c>
      <c r="F381" s="191" t="s">
        <v>562</v>
      </c>
      <c r="G381" s="192" t="s">
        <v>190</v>
      </c>
      <c r="H381" s="193">
        <v>10.199999999999999</v>
      </c>
      <c r="I381" s="194"/>
      <c r="J381" s="195">
        <f>ROUND(I381*H381,2)</f>
        <v>0</v>
      </c>
      <c r="K381" s="196"/>
      <c r="L381" s="40"/>
      <c r="M381" s="197" t="s">
        <v>1</v>
      </c>
      <c r="N381" s="198" t="s">
        <v>43</v>
      </c>
      <c r="O381" s="72"/>
      <c r="P381" s="199">
        <f>O381*H381</f>
        <v>0</v>
      </c>
      <c r="Q381" s="199">
        <v>1.089E-2</v>
      </c>
      <c r="R381" s="199">
        <f>Q381*H381</f>
        <v>0.111078</v>
      </c>
      <c r="S381" s="199">
        <v>0</v>
      </c>
      <c r="T381" s="200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1" t="s">
        <v>260</v>
      </c>
      <c r="AT381" s="201" t="s">
        <v>169</v>
      </c>
      <c r="AU381" s="201" t="s">
        <v>89</v>
      </c>
      <c r="AY381" s="18" t="s">
        <v>167</v>
      </c>
      <c r="BE381" s="202">
        <f>IF(N381="základní",J381,0)</f>
        <v>0</v>
      </c>
      <c r="BF381" s="202">
        <f>IF(N381="snížená",J381,0)</f>
        <v>0</v>
      </c>
      <c r="BG381" s="202">
        <f>IF(N381="zákl. přenesená",J381,0)</f>
        <v>0</v>
      </c>
      <c r="BH381" s="202">
        <f>IF(N381="sníž. přenesená",J381,0)</f>
        <v>0</v>
      </c>
      <c r="BI381" s="202">
        <f>IF(N381="nulová",J381,0)</f>
        <v>0</v>
      </c>
      <c r="BJ381" s="18" t="s">
        <v>86</v>
      </c>
      <c r="BK381" s="202">
        <f>ROUND(I381*H381,2)</f>
        <v>0</v>
      </c>
      <c r="BL381" s="18" t="s">
        <v>260</v>
      </c>
      <c r="BM381" s="201" t="s">
        <v>563</v>
      </c>
    </row>
    <row r="382" spans="1:65" s="15" customFormat="1">
      <c r="B382" s="226"/>
      <c r="C382" s="227"/>
      <c r="D382" s="205" t="s">
        <v>175</v>
      </c>
      <c r="E382" s="228" t="s">
        <v>1</v>
      </c>
      <c r="F382" s="229" t="s">
        <v>564</v>
      </c>
      <c r="G382" s="227"/>
      <c r="H382" s="228" t="s">
        <v>1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AT382" s="235" t="s">
        <v>175</v>
      </c>
      <c r="AU382" s="235" t="s">
        <v>89</v>
      </c>
      <c r="AV382" s="15" t="s">
        <v>86</v>
      </c>
      <c r="AW382" s="15" t="s">
        <v>34</v>
      </c>
      <c r="AX382" s="15" t="s">
        <v>78</v>
      </c>
      <c r="AY382" s="235" t="s">
        <v>167</v>
      </c>
    </row>
    <row r="383" spans="1:65" s="13" customFormat="1">
      <c r="B383" s="203"/>
      <c r="C383" s="204"/>
      <c r="D383" s="205" t="s">
        <v>175</v>
      </c>
      <c r="E383" s="206" t="s">
        <v>1</v>
      </c>
      <c r="F383" s="207" t="s">
        <v>565</v>
      </c>
      <c r="G383" s="204"/>
      <c r="H383" s="208">
        <v>2.2000000000000002</v>
      </c>
      <c r="I383" s="209"/>
      <c r="J383" s="204"/>
      <c r="K383" s="204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175</v>
      </c>
      <c r="AU383" s="214" t="s">
        <v>89</v>
      </c>
      <c r="AV383" s="13" t="s">
        <v>89</v>
      </c>
      <c r="AW383" s="13" t="s">
        <v>34</v>
      </c>
      <c r="AX383" s="13" t="s">
        <v>78</v>
      </c>
      <c r="AY383" s="214" t="s">
        <v>167</v>
      </c>
    </row>
    <row r="384" spans="1:65" s="13" customFormat="1" ht="20.399999999999999">
      <c r="B384" s="203"/>
      <c r="C384" s="204"/>
      <c r="D384" s="205" t="s">
        <v>175</v>
      </c>
      <c r="E384" s="206" t="s">
        <v>1</v>
      </c>
      <c r="F384" s="207" t="s">
        <v>566</v>
      </c>
      <c r="G384" s="204"/>
      <c r="H384" s="208">
        <v>8</v>
      </c>
      <c r="I384" s="209"/>
      <c r="J384" s="204"/>
      <c r="K384" s="204"/>
      <c r="L384" s="210"/>
      <c r="M384" s="211"/>
      <c r="N384" s="212"/>
      <c r="O384" s="212"/>
      <c r="P384" s="212"/>
      <c r="Q384" s="212"/>
      <c r="R384" s="212"/>
      <c r="S384" s="212"/>
      <c r="T384" s="213"/>
      <c r="AT384" s="214" t="s">
        <v>175</v>
      </c>
      <c r="AU384" s="214" t="s">
        <v>89</v>
      </c>
      <c r="AV384" s="13" t="s">
        <v>89</v>
      </c>
      <c r="AW384" s="13" t="s">
        <v>34</v>
      </c>
      <c r="AX384" s="13" t="s">
        <v>78</v>
      </c>
      <c r="AY384" s="214" t="s">
        <v>167</v>
      </c>
    </row>
    <row r="385" spans="1:65" s="14" customFormat="1">
      <c r="B385" s="215"/>
      <c r="C385" s="216"/>
      <c r="D385" s="205" t="s">
        <v>175</v>
      </c>
      <c r="E385" s="217" t="s">
        <v>1</v>
      </c>
      <c r="F385" s="218" t="s">
        <v>177</v>
      </c>
      <c r="G385" s="216"/>
      <c r="H385" s="219">
        <v>10.199999999999999</v>
      </c>
      <c r="I385" s="220"/>
      <c r="J385" s="216"/>
      <c r="K385" s="216"/>
      <c r="L385" s="221"/>
      <c r="M385" s="222"/>
      <c r="N385" s="223"/>
      <c r="O385" s="223"/>
      <c r="P385" s="223"/>
      <c r="Q385" s="223"/>
      <c r="R385" s="223"/>
      <c r="S385" s="223"/>
      <c r="T385" s="224"/>
      <c r="AT385" s="225" t="s">
        <v>175</v>
      </c>
      <c r="AU385" s="225" t="s">
        <v>89</v>
      </c>
      <c r="AV385" s="14" t="s">
        <v>173</v>
      </c>
      <c r="AW385" s="14" t="s">
        <v>34</v>
      </c>
      <c r="AX385" s="14" t="s">
        <v>86</v>
      </c>
      <c r="AY385" s="225" t="s">
        <v>167</v>
      </c>
    </row>
    <row r="386" spans="1:65" s="2" customFormat="1" ht="21.75" customHeight="1">
      <c r="A386" s="35"/>
      <c r="B386" s="36"/>
      <c r="C386" s="189" t="s">
        <v>567</v>
      </c>
      <c r="D386" s="189" t="s">
        <v>169</v>
      </c>
      <c r="E386" s="190" t="s">
        <v>568</v>
      </c>
      <c r="F386" s="191" t="s">
        <v>569</v>
      </c>
      <c r="G386" s="192" t="s">
        <v>190</v>
      </c>
      <c r="H386" s="193">
        <v>2.2000000000000002</v>
      </c>
      <c r="I386" s="194"/>
      <c r="J386" s="195">
        <f>ROUND(I386*H386,2)</f>
        <v>0</v>
      </c>
      <c r="K386" s="196"/>
      <c r="L386" s="40"/>
      <c r="M386" s="197" t="s">
        <v>1</v>
      </c>
      <c r="N386" s="198" t="s">
        <v>43</v>
      </c>
      <c r="O386" s="72"/>
      <c r="P386" s="199">
        <f>O386*H386</f>
        <v>0</v>
      </c>
      <c r="Q386" s="199">
        <v>1.8000000000000001E-4</v>
      </c>
      <c r="R386" s="199">
        <f>Q386*H386</f>
        <v>3.9600000000000003E-4</v>
      </c>
      <c r="S386" s="199">
        <v>0</v>
      </c>
      <c r="T386" s="200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1" t="s">
        <v>260</v>
      </c>
      <c r="AT386" s="201" t="s">
        <v>169</v>
      </c>
      <c r="AU386" s="201" t="s">
        <v>89</v>
      </c>
      <c r="AY386" s="18" t="s">
        <v>167</v>
      </c>
      <c r="BE386" s="202">
        <f>IF(N386="základní",J386,0)</f>
        <v>0</v>
      </c>
      <c r="BF386" s="202">
        <f>IF(N386="snížená",J386,0)</f>
        <v>0</v>
      </c>
      <c r="BG386" s="202">
        <f>IF(N386="zákl. přenesená",J386,0)</f>
        <v>0</v>
      </c>
      <c r="BH386" s="202">
        <f>IF(N386="sníž. přenesená",J386,0)</f>
        <v>0</v>
      </c>
      <c r="BI386" s="202">
        <f>IF(N386="nulová",J386,0)</f>
        <v>0</v>
      </c>
      <c r="BJ386" s="18" t="s">
        <v>86</v>
      </c>
      <c r="BK386" s="202">
        <f>ROUND(I386*H386,2)</f>
        <v>0</v>
      </c>
      <c r="BL386" s="18" t="s">
        <v>260</v>
      </c>
      <c r="BM386" s="201" t="s">
        <v>570</v>
      </c>
    </row>
    <row r="387" spans="1:65" s="13" customFormat="1">
      <c r="B387" s="203"/>
      <c r="C387" s="204"/>
      <c r="D387" s="205" t="s">
        <v>175</v>
      </c>
      <c r="E387" s="206" t="s">
        <v>1</v>
      </c>
      <c r="F387" s="207" t="s">
        <v>571</v>
      </c>
      <c r="G387" s="204"/>
      <c r="H387" s="208">
        <v>0.8</v>
      </c>
      <c r="I387" s="209"/>
      <c r="J387" s="204"/>
      <c r="K387" s="204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175</v>
      </c>
      <c r="AU387" s="214" t="s">
        <v>89</v>
      </c>
      <c r="AV387" s="13" t="s">
        <v>89</v>
      </c>
      <c r="AW387" s="13" t="s">
        <v>34</v>
      </c>
      <c r="AX387" s="13" t="s">
        <v>78</v>
      </c>
      <c r="AY387" s="214" t="s">
        <v>167</v>
      </c>
    </row>
    <row r="388" spans="1:65" s="13" customFormat="1">
      <c r="B388" s="203"/>
      <c r="C388" s="204"/>
      <c r="D388" s="205" t="s">
        <v>175</v>
      </c>
      <c r="E388" s="206" t="s">
        <v>1</v>
      </c>
      <c r="F388" s="207" t="s">
        <v>572</v>
      </c>
      <c r="G388" s="204"/>
      <c r="H388" s="208">
        <v>1.4</v>
      </c>
      <c r="I388" s="209"/>
      <c r="J388" s="204"/>
      <c r="K388" s="204"/>
      <c r="L388" s="210"/>
      <c r="M388" s="211"/>
      <c r="N388" s="212"/>
      <c r="O388" s="212"/>
      <c r="P388" s="212"/>
      <c r="Q388" s="212"/>
      <c r="R388" s="212"/>
      <c r="S388" s="212"/>
      <c r="T388" s="213"/>
      <c r="AT388" s="214" t="s">
        <v>175</v>
      </c>
      <c r="AU388" s="214" t="s">
        <v>89</v>
      </c>
      <c r="AV388" s="13" t="s">
        <v>89</v>
      </c>
      <c r="AW388" s="13" t="s">
        <v>34</v>
      </c>
      <c r="AX388" s="13" t="s">
        <v>78</v>
      </c>
      <c r="AY388" s="214" t="s">
        <v>167</v>
      </c>
    </row>
    <row r="389" spans="1:65" s="14" customFormat="1">
      <c r="B389" s="215"/>
      <c r="C389" s="216"/>
      <c r="D389" s="205" t="s">
        <v>175</v>
      </c>
      <c r="E389" s="217" t="s">
        <v>100</v>
      </c>
      <c r="F389" s="218" t="s">
        <v>177</v>
      </c>
      <c r="G389" s="216"/>
      <c r="H389" s="219">
        <v>2.2000000000000002</v>
      </c>
      <c r="I389" s="220"/>
      <c r="J389" s="216"/>
      <c r="K389" s="216"/>
      <c r="L389" s="221"/>
      <c r="M389" s="222"/>
      <c r="N389" s="223"/>
      <c r="O389" s="223"/>
      <c r="P389" s="223"/>
      <c r="Q389" s="223"/>
      <c r="R389" s="223"/>
      <c r="S389" s="223"/>
      <c r="T389" s="224"/>
      <c r="AT389" s="225" t="s">
        <v>175</v>
      </c>
      <c r="AU389" s="225" t="s">
        <v>89</v>
      </c>
      <c r="AV389" s="14" t="s">
        <v>173</v>
      </c>
      <c r="AW389" s="14" t="s">
        <v>34</v>
      </c>
      <c r="AX389" s="14" t="s">
        <v>86</v>
      </c>
      <c r="AY389" s="225" t="s">
        <v>167</v>
      </c>
    </row>
    <row r="390" spans="1:65" s="2" customFormat="1" ht="16.5" customHeight="1">
      <c r="A390" s="35"/>
      <c r="B390" s="36"/>
      <c r="C390" s="236" t="s">
        <v>573</v>
      </c>
      <c r="D390" s="236" t="s">
        <v>224</v>
      </c>
      <c r="E390" s="237" t="s">
        <v>574</v>
      </c>
      <c r="F390" s="238" t="s">
        <v>575</v>
      </c>
      <c r="G390" s="239" t="s">
        <v>172</v>
      </c>
      <c r="H390" s="240">
        <v>0.13200000000000001</v>
      </c>
      <c r="I390" s="241"/>
      <c r="J390" s="242">
        <f>ROUND(I390*H390,2)</f>
        <v>0</v>
      </c>
      <c r="K390" s="243"/>
      <c r="L390" s="244"/>
      <c r="M390" s="245" t="s">
        <v>1</v>
      </c>
      <c r="N390" s="246" t="s">
        <v>43</v>
      </c>
      <c r="O390" s="72"/>
      <c r="P390" s="199">
        <f>O390*H390</f>
        <v>0</v>
      </c>
      <c r="Q390" s="199">
        <v>0.5</v>
      </c>
      <c r="R390" s="199">
        <f>Q390*H390</f>
        <v>6.6000000000000003E-2</v>
      </c>
      <c r="S390" s="199">
        <v>0</v>
      </c>
      <c r="T390" s="200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1" t="s">
        <v>347</v>
      </c>
      <c r="AT390" s="201" t="s">
        <v>224</v>
      </c>
      <c r="AU390" s="201" t="s">
        <v>89</v>
      </c>
      <c r="AY390" s="18" t="s">
        <v>167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18" t="s">
        <v>86</v>
      </c>
      <c r="BK390" s="202">
        <f>ROUND(I390*H390,2)</f>
        <v>0</v>
      </c>
      <c r="BL390" s="18" t="s">
        <v>260</v>
      </c>
      <c r="BM390" s="201" t="s">
        <v>576</v>
      </c>
    </row>
    <row r="391" spans="1:65" s="13" customFormat="1">
      <c r="B391" s="203"/>
      <c r="C391" s="204"/>
      <c r="D391" s="205" t="s">
        <v>175</v>
      </c>
      <c r="E391" s="206" t="s">
        <v>1</v>
      </c>
      <c r="F391" s="207" t="s">
        <v>577</v>
      </c>
      <c r="G391" s="204"/>
      <c r="H391" s="208">
        <v>0.13200000000000001</v>
      </c>
      <c r="I391" s="209"/>
      <c r="J391" s="204"/>
      <c r="K391" s="204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175</v>
      </c>
      <c r="AU391" s="214" t="s">
        <v>89</v>
      </c>
      <c r="AV391" s="13" t="s">
        <v>89</v>
      </c>
      <c r="AW391" s="13" t="s">
        <v>34</v>
      </c>
      <c r="AX391" s="13" t="s">
        <v>78</v>
      </c>
      <c r="AY391" s="214" t="s">
        <v>167</v>
      </c>
    </row>
    <row r="392" spans="1:65" s="14" customFormat="1">
      <c r="B392" s="215"/>
      <c r="C392" s="216"/>
      <c r="D392" s="205" t="s">
        <v>175</v>
      </c>
      <c r="E392" s="217" t="s">
        <v>1</v>
      </c>
      <c r="F392" s="218" t="s">
        <v>177</v>
      </c>
      <c r="G392" s="216"/>
      <c r="H392" s="219">
        <v>0.13200000000000001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175</v>
      </c>
      <c r="AU392" s="225" t="s">
        <v>89</v>
      </c>
      <c r="AV392" s="14" t="s">
        <v>173</v>
      </c>
      <c r="AW392" s="14" t="s">
        <v>34</v>
      </c>
      <c r="AX392" s="14" t="s">
        <v>86</v>
      </c>
      <c r="AY392" s="225" t="s">
        <v>167</v>
      </c>
    </row>
    <row r="393" spans="1:65" s="2" customFormat="1" ht="24.15" customHeight="1">
      <c r="A393" s="35"/>
      <c r="B393" s="36"/>
      <c r="C393" s="189" t="s">
        <v>578</v>
      </c>
      <c r="D393" s="189" t="s">
        <v>169</v>
      </c>
      <c r="E393" s="190" t="s">
        <v>579</v>
      </c>
      <c r="F393" s="191" t="s">
        <v>580</v>
      </c>
      <c r="G393" s="192" t="s">
        <v>206</v>
      </c>
      <c r="H393" s="193">
        <v>0.65200000000000002</v>
      </c>
      <c r="I393" s="194"/>
      <c r="J393" s="195">
        <f>ROUND(I393*H393,2)</f>
        <v>0</v>
      </c>
      <c r="K393" s="196"/>
      <c r="L393" s="40"/>
      <c r="M393" s="197" t="s">
        <v>1</v>
      </c>
      <c r="N393" s="198" t="s">
        <v>43</v>
      </c>
      <c r="O393" s="72"/>
      <c r="P393" s="199">
        <f>O393*H393</f>
        <v>0</v>
      </c>
      <c r="Q393" s="199">
        <v>0</v>
      </c>
      <c r="R393" s="199">
        <f>Q393*H393</f>
        <v>0</v>
      </c>
      <c r="S393" s="199">
        <v>0</v>
      </c>
      <c r="T393" s="200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1" t="s">
        <v>260</v>
      </c>
      <c r="AT393" s="201" t="s">
        <v>169</v>
      </c>
      <c r="AU393" s="201" t="s">
        <v>89</v>
      </c>
      <c r="AY393" s="18" t="s">
        <v>167</v>
      </c>
      <c r="BE393" s="202">
        <f>IF(N393="základní",J393,0)</f>
        <v>0</v>
      </c>
      <c r="BF393" s="202">
        <f>IF(N393="snížená",J393,0)</f>
        <v>0</v>
      </c>
      <c r="BG393" s="202">
        <f>IF(N393="zákl. přenesená",J393,0)</f>
        <v>0</v>
      </c>
      <c r="BH393" s="202">
        <f>IF(N393="sníž. přenesená",J393,0)</f>
        <v>0</v>
      </c>
      <c r="BI393" s="202">
        <f>IF(N393="nulová",J393,0)</f>
        <v>0</v>
      </c>
      <c r="BJ393" s="18" t="s">
        <v>86</v>
      </c>
      <c r="BK393" s="202">
        <f>ROUND(I393*H393,2)</f>
        <v>0</v>
      </c>
      <c r="BL393" s="18" t="s">
        <v>260</v>
      </c>
      <c r="BM393" s="201" t="s">
        <v>581</v>
      </c>
    </row>
    <row r="394" spans="1:65" s="12" customFormat="1" ht="22.95" customHeight="1">
      <c r="B394" s="173"/>
      <c r="C394" s="174"/>
      <c r="D394" s="175" t="s">
        <v>77</v>
      </c>
      <c r="E394" s="187" t="s">
        <v>582</v>
      </c>
      <c r="F394" s="187" t="s">
        <v>583</v>
      </c>
      <c r="G394" s="174"/>
      <c r="H394" s="174"/>
      <c r="I394" s="177"/>
      <c r="J394" s="188">
        <f>BK394</f>
        <v>0</v>
      </c>
      <c r="K394" s="174"/>
      <c r="L394" s="179"/>
      <c r="M394" s="180"/>
      <c r="N394" s="181"/>
      <c r="O394" s="181"/>
      <c r="P394" s="182">
        <f>SUM(P395:P401)</f>
        <v>0</v>
      </c>
      <c r="Q394" s="181"/>
      <c r="R394" s="182">
        <f>SUM(R395:R401)</f>
        <v>8.8863999999999992E-3</v>
      </c>
      <c r="S394" s="181"/>
      <c r="T394" s="183">
        <f>SUM(T395:T401)</f>
        <v>0</v>
      </c>
      <c r="AR394" s="184" t="s">
        <v>89</v>
      </c>
      <c r="AT394" s="185" t="s">
        <v>77</v>
      </c>
      <c r="AU394" s="185" t="s">
        <v>86</v>
      </c>
      <c r="AY394" s="184" t="s">
        <v>167</v>
      </c>
      <c r="BK394" s="186">
        <f>SUM(BK395:BK401)</f>
        <v>0</v>
      </c>
    </row>
    <row r="395" spans="1:65" s="2" customFormat="1" ht="24.15" customHeight="1">
      <c r="A395" s="35"/>
      <c r="B395" s="36"/>
      <c r="C395" s="189" t="s">
        <v>584</v>
      </c>
      <c r="D395" s="189" t="s">
        <v>169</v>
      </c>
      <c r="E395" s="190" t="s">
        <v>585</v>
      </c>
      <c r="F395" s="191" t="s">
        <v>586</v>
      </c>
      <c r="G395" s="192" t="s">
        <v>252</v>
      </c>
      <c r="H395" s="193">
        <v>6.84</v>
      </c>
      <c r="I395" s="194"/>
      <c r="J395" s="195">
        <f>ROUND(I395*H395,2)</f>
        <v>0</v>
      </c>
      <c r="K395" s="196"/>
      <c r="L395" s="40"/>
      <c r="M395" s="197" t="s">
        <v>1</v>
      </c>
      <c r="N395" s="198" t="s">
        <v>43</v>
      </c>
      <c r="O395" s="72"/>
      <c r="P395" s="199">
        <f>O395*H395</f>
        <v>0</v>
      </c>
      <c r="Q395" s="199">
        <v>5.5999999999999995E-4</v>
      </c>
      <c r="R395" s="199">
        <f>Q395*H395</f>
        <v>3.8303999999999994E-3</v>
      </c>
      <c r="S395" s="199">
        <v>0</v>
      </c>
      <c r="T395" s="200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1" t="s">
        <v>260</v>
      </c>
      <c r="AT395" s="201" t="s">
        <v>169</v>
      </c>
      <c r="AU395" s="201" t="s">
        <v>89</v>
      </c>
      <c r="AY395" s="18" t="s">
        <v>167</v>
      </c>
      <c r="BE395" s="202">
        <f>IF(N395="základní",J395,0)</f>
        <v>0</v>
      </c>
      <c r="BF395" s="202">
        <f>IF(N395="snížená",J395,0)</f>
        <v>0</v>
      </c>
      <c r="BG395" s="202">
        <f>IF(N395="zákl. přenesená",J395,0)</f>
        <v>0</v>
      </c>
      <c r="BH395" s="202">
        <f>IF(N395="sníž. přenesená",J395,0)</f>
        <v>0</v>
      </c>
      <c r="BI395" s="202">
        <f>IF(N395="nulová",J395,0)</f>
        <v>0</v>
      </c>
      <c r="BJ395" s="18" t="s">
        <v>86</v>
      </c>
      <c r="BK395" s="202">
        <f>ROUND(I395*H395,2)</f>
        <v>0</v>
      </c>
      <c r="BL395" s="18" t="s">
        <v>260</v>
      </c>
      <c r="BM395" s="201" t="s">
        <v>587</v>
      </c>
    </row>
    <row r="396" spans="1:65" s="13" customFormat="1">
      <c r="B396" s="203"/>
      <c r="C396" s="204"/>
      <c r="D396" s="205" t="s">
        <v>175</v>
      </c>
      <c r="E396" s="206" t="s">
        <v>1</v>
      </c>
      <c r="F396" s="207" t="s">
        <v>588</v>
      </c>
      <c r="G396" s="204"/>
      <c r="H396" s="208">
        <v>6.84</v>
      </c>
      <c r="I396" s="209"/>
      <c r="J396" s="204"/>
      <c r="K396" s="204"/>
      <c r="L396" s="210"/>
      <c r="M396" s="211"/>
      <c r="N396" s="212"/>
      <c r="O396" s="212"/>
      <c r="P396" s="212"/>
      <c r="Q396" s="212"/>
      <c r="R396" s="212"/>
      <c r="S396" s="212"/>
      <c r="T396" s="213"/>
      <c r="AT396" s="214" t="s">
        <v>175</v>
      </c>
      <c r="AU396" s="214" t="s">
        <v>89</v>
      </c>
      <c r="AV396" s="13" t="s">
        <v>89</v>
      </c>
      <c r="AW396" s="13" t="s">
        <v>34</v>
      </c>
      <c r="AX396" s="13" t="s">
        <v>78</v>
      </c>
      <c r="AY396" s="214" t="s">
        <v>167</v>
      </c>
    </row>
    <row r="397" spans="1:65" s="14" customFormat="1">
      <c r="B397" s="215"/>
      <c r="C397" s="216"/>
      <c r="D397" s="205" t="s">
        <v>175</v>
      </c>
      <c r="E397" s="217" t="s">
        <v>1</v>
      </c>
      <c r="F397" s="218" t="s">
        <v>177</v>
      </c>
      <c r="G397" s="216"/>
      <c r="H397" s="219">
        <v>6.84</v>
      </c>
      <c r="I397" s="220"/>
      <c r="J397" s="216"/>
      <c r="K397" s="216"/>
      <c r="L397" s="221"/>
      <c r="M397" s="222"/>
      <c r="N397" s="223"/>
      <c r="O397" s="223"/>
      <c r="P397" s="223"/>
      <c r="Q397" s="223"/>
      <c r="R397" s="223"/>
      <c r="S397" s="223"/>
      <c r="T397" s="224"/>
      <c r="AT397" s="225" t="s">
        <v>175</v>
      </c>
      <c r="AU397" s="225" t="s">
        <v>89</v>
      </c>
      <c r="AV397" s="14" t="s">
        <v>173</v>
      </c>
      <c r="AW397" s="14" t="s">
        <v>34</v>
      </c>
      <c r="AX397" s="14" t="s">
        <v>86</v>
      </c>
      <c r="AY397" s="225" t="s">
        <v>167</v>
      </c>
    </row>
    <row r="398" spans="1:65" s="2" customFormat="1" ht="24.15" customHeight="1">
      <c r="A398" s="35"/>
      <c r="B398" s="36"/>
      <c r="C398" s="189" t="s">
        <v>589</v>
      </c>
      <c r="D398" s="189" t="s">
        <v>169</v>
      </c>
      <c r="E398" s="190" t="s">
        <v>590</v>
      </c>
      <c r="F398" s="191" t="s">
        <v>591</v>
      </c>
      <c r="G398" s="192" t="s">
        <v>252</v>
      </c>
      <c r="H398" s="193">
        <v>6.4</v>
      </c>
      <c r="I398" s="194"/>
      <c r="J398" s="195">
        <f>ROUND(I398*H398,2)</f>
        <v>0</v>
      </c>
      <c r="K398" s="196"/>
      <c r="L398" s="40"/>
      <c r="M398" s="197" t="s">
        <v>1</v>
      </c>
      <c r="N398" s="198" t="s">
        <v>43</v>
      </c>
      <c r="O398" s="72"/>
      <c r="P398" s="199">
        <f>O398*H398</f>
        <v>0</v>
      </c>
      <c r="Q398" s="199">
        <v>7.9000000000000001E-4</v>
      </c>
      <c r="R398" s="199">
        <f>Q398*H398</f>
        <v>5.0560000000000006E-3</v>
      </c>
      <c r="S398" s="199">
        <v>0</v>
      </c>
      <c r="T398" s="200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1" t="s">
        <v>260</v>
      </c>
      <c r="AT398" s="201" t="s">
        <v>169</v>
      </c>
      <c r="AU398" s="201" t="s">
        <v>89</v>
      </c>
      <c r="AY398" s="18" t="s">
        <v>167</v>
      </c>
      <c r="BE398" s="202">
        <f>IF(N398="základní",J398,0)</f>
        <v>0</v>
      </c>
      <c r="BF398" s="202">
        <f>IF(N398="snížená",J398,0)</f>
        <v>0</v>
      </c>
      <c r="BG398" s="202">
        <f>IF(N398="zákl. přenesená",J398,0)</f>
        <v>0</v>
      </c>
      <c r="BH398" s="202">
        <f>IF(N398="sníž. přenesená",J398,0)</f>
        <v>0</v>
      </c>
      <c r="BI398" s="202">
        <f>IF(N398="nulová",J398,0)</f>
        <v>0</v>
      </c>
      <c r="BJ398" s="18" t="s">
        <v>86</v>
      </c>
      <c r="BK398" s="202">
        <f>ROUND(I398*H398,2)</f>
        <v>0</v>
      </c>
      <c r="BL398" s="18" t="s">
        <v>260</v>
      </c>
      <c r="BM398" s="201" t="s">
        <v>592</v>
      </c>
    </row>
    <row r="399" spans="1:65" s="13" customFormat="1">
      <c r="B399" s="203"/>
      <c r="C399" s="204"/>
      <c r="D399" s="205" t="s">
        <v>175</v>
      </c>
      <c r="E399" s="206" t="s">
        <v>1</v>
      </c>
      <c r="F399" s="207" t="s">
        <v>593</v>
      </c>
      <c r="G399" s="204"/>
      <c r="H399" s="208">
        <v>6.4</v>
      </c>
      <c r="I399" s="209"/>
      <c r="J399" s="204"/>
      <c r="K399" s="204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175</v>
      </c>
      <c r="AU399" s="214" t="s">
        <v>89</v>
      </c>
      <c r="AV399" s="13" t="s">
        <v>89</v>
      </c>
      <c r="AW399" s="13" t="s">
        <v>34</v>
      </c>
      <c r="AX399" s="13" t="s">
        <v>78</v>
      </c>
      <c r="AY399" s="214" t="s">
        <v>167</v>
      </c>
    </row>
    <row r="400" spans="1:65" s="14" customFormat="1">
      <c r="B400" s="215"/>
      <c r="C400" s="216"/>
      <c r="D400" s="205" t="s">
        <v>175</v>
      </c>
      <c r="E400" s="217" t="s">
        <v>1</v>
      </c>
      <c r="F400" s="218" t="s">
        <v>177</v>
      </c>
      <c r="G400" s="216"/>
      <c r="H400" s="219">
        <v>6.4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175</v>
      </c>
      <c r="AU400" s="225" t="s">
        <v>89</v>
      </c>
      <c r="AV400" s="14" t="s">
        <v>173</v>
      </c>
      <c r="AW400" s="14" t="s">
        <v>34</v>
      </c>
      <c r="AX400" s="14" t="s">
        <v>86</v>
      </c>
      <c r="AY400" s="225" t="s">
        <v>167</v>
      </c>
    </row>
    <row r="401" spans="1:65" s="2" customFormat="1" ht="24.15" customHeight="1">
      <c r="A401" s="35"/>
      <c r="B401" s="36"/>
      <c r="C401" s="189" t="s">
        <v>594</v>
      </c>
      <c r="D401" s="189" t="s">
        <v>169</v>
      </c>
      <c r="E401" s="190" t="s">
        <v>595</v>
      </c>
      <c r="F401" s="191" t="s">
        <v>596</v>
      </c>
      <c r="G401" s="192" t="s">
        <v>206</v>
      </c>
      <c r="H401" s="193">
        <v>8.9999999999999993E-3</v>
      </c>
      <c r="I401" s="194"/>
      <c r="J401" s="195">
        <f>ROUND(I401*H401,2)</f>
        <v>0</v>
      </c>
      <c r="K401" s="196"/>
      <c r="L401" s="40"/>
      <c r="M401" s="197" t="s">
        <v>1</v>
      </c>
      <c r="N401" s="198" t="s">
        <v>43</v>
      </c>
      <c r="O401" s="72"/>
      <c r="P401" s="199">
        <f>O401*H401</f>
        <v>0</v>
      </c>
      <c r="Q401" s="199">
        <v>0</v>
      </c>
      <c r="R401" s="199">
        <f>Q401*H401</f>
        <v>0</v>
      </c>
      <c r="S401" s="199">
        <v>0</v>
      </c>
      <c r="T401" s="200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1" t="s">
        <v>260</v>
      </c>
      <c r="AT401" s="201" t="s">
        <v>169</v>
      </c>
      <c r="AU401" s="201" t="s">
        <v>89</v>
      </c>
      <c r="AY401" s="18" t="s">
        <v>167</v>
      </c>
      <c r="BE401" s="202">
        <f>IF(N401="základní",J401,0)</f>
        <v>0</v>
      </c>
      <c r="BF401" s="202">
        <f>IF(N401="snížená",J401,0)</f>
        <v>0</v>
      </c>
      <c r="BG401" s="202">
        <f>IF(N401="zákl. přenesená",J401,0)</f>
        <v>0</v>
      </c>
      <c r="BH401" s="202">
        <f>IF(N401="sníž. přenesená",J401,0)</f>
        <v>0</v>
      </c>
      <c r="BI401" s="202">
        <f>IF(N401="nulová",J401,0)</f>
        <v>0</v>
      </c>
      <c r="BJ401" s="18" t="s">
        <v>86</v>
      </c>
      <c r="BK401" s="202">
        <f>ROUND(I401*H401,2)</f>
        <v>0</v>
      </c>
      <c r="BL401" s="18" t="s">
        <v>260</v>
      </c>
      <c r="BM401" s="201" t="s">
        <v>597</v>
      </c>
    </row>
    <row r="402" spans="1:65" s="12" customFormat="1" ht="22.95" customHeight="1">
      <c r="B402" s="173"/>
      <c r="C402" s="174"/>
      <c r="D402" s="175" t="s">
        <v>77</v>
      </c>
      <c r="E402" s="187" t="s">
        <v>598</v>
      </c>
      <c r="F402" s="187" t="s">
        <v>599</v>
      </c>
      <c r="G402" s="174"/>
      <c r="H402" s="174"/>
      <c r="I402" s="177"/>
      <c r="J402" s="188">
        <f>BK402</f>
        <v>0</v>
      </c>
      <c r="K402" s="174"/>
      <c r="L402" s="179"/>
      <c r="M402" s="180"/>
      <c r="N402" s="181"/>
      <c r="O402" s="181"/>
      <c r="P402" s="182">
        <f>SUM(P403:P417)</f>
        <v>0</v>
      </c>
      <c r="Q402" s="181"/>
      <c r="R402" s="182">
        <f>SUM(R403:R417)</f>
        <v>0.12921921</v>
      </c>
      <c r="S402" s="181"/>
      <c r="T402" s="183">
        <f>SUM(T403:T417)</f>
        <v>0</v>
      </c>
      <c r="AR402" s="184" t="s">
        <v>89</v>
      </c>
      <c r="AT402" s="185" t="s">
        <v>77</v>
      </c>
      <c r="AU402" s="185" t="s">
        <v>86</v>
      </c>
      <c r="AY402" s="184" t="s">
        <v>167</v>
      </c>
      <c r="BK402" s="186">
        <f>SUM(BK403:BK417)</f>
        <v>0</v>
      </c>
    </row>
    <row r="403" spans="1:65" s="2" customFormat="1" ht="24.15" customHeight="1">
      <c r="A403" s="35"/>
      <c r="B403" s="36"/>
      <c r="C403" s="189" t="s">
        <v>600</v>
      </c>
      <c r="D403" s="189" t="s">
        <v>169</v>
      </c>
      <c r="E403" s="190" t="s">
        <v>601</v>
      </c>
      <c r="F403" s="191" t="s">
        <v>602</v>
      </c>
      <c r="G403" s="192" t="s">
        <v>190</v>
      </c>
      <c r="H403" s="193">
        <v>10.944000000000001</v>
      </c>
      <c r="I403" s="194"/>
      <c r="J403" s="195">
        <f>ROUND(I403*H403,2)</f>
        <v>0</v>
      </c>
      <c r="K403" s="196"/>
      <c r="L403" s="40"/>
      <c r="M403" s="197" t="s">
        <v>1</v>
      </c>
      <c r="N403" s="198" t="s">
        <v>43</v>
      </c>
      <c r="O403" s="72"/>
      <c r="P403" s="199">
        <f>O403*H403</f>
        <v>0</v>
      </c>
      <c r="Q403" s="199">
        <v>0</v>
      </c>
      <c r="R403" s="199">
        <f>Q403*H403</f>
        <v>0</v>
      </c>
      <c r="S403" s="199">
        <v>0</v>
      </c>
      <c r="T403" s="200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1" t="s">
        <v>260</v>
      </c>
      <c r="AT403" s="201" t="s">
        <v>169</v>
      </c>
      <c r="AU403" s="201" t="s">
        <v>89</v>
      </c>
      <c r="AY403" s="18" t="s">
        <v>167</v>
      </c>
      <c r="BE403" s="202">
        <f>IF(N403="základní",J403,0)</f>
        <v>0</v>
      </c>
      <c r="BF403" s="202">
        <f>IF(N403="snížená",J403,0)</f>
        <v>0</v>
      </c>
      <c r="BG403" s="202">
        <f>IF(N403="zákl. přenesená",J403,0)</f>
        <v>0</v>
      </c>
      <c r="BH403" s="202">
        <f>IF(N403="sníž. přenesená",J403,0)</f>
        <v>0</v>
      </c>
      <c r="BI403" s="202">
        <f>IF(N403="nulová",J403,0)</f>
        <v>0</v>
      </c>
      <c r="BJ403" s="18" t="s">
        <v>86</v>
      </c>
      <c r="BK403" s="202">
        <f>ROUND(I403*H403,2)</f>
        <v>0</v>
      </c>
      <c r="BL403" s="18" t="s">
        <v>260</v>
      </c>
      <c r="BM403" s="201" t="s">
        <v>603</v>
      </c>
    </row>
    <row r="404" spans="1:65" s="13" customFormat="1">
      <c r="B404" s="203"/>
      <c r="C404" s="204"/>
      <c r="D404" s="205" t="s">
        <v>175</v>
      </c>
      <c r="E404" s="206" t="s">
        <v>122</v>
      </c>
      <c r="F404" s="207" t="s">
        <v>604</v>
      </c>
      <c r="G404" s="204"/>
      <c r="H404" s="208">
        <v>10.944000000000001</v>
      </c>
      <c r="I404" s="209"/>
      <c r="J404" s="204"/>
      <c r="K404" s="204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175</v>
      </c>
      <c r="AU404" s="214" t="s">
        <v>89</v>
      </c>
      <c r="AV404" s="13" t="s">
        <v>89</v>
      </c>
      <c r="AW404" s="13" t="s">
        <v>34</v>
      </c>
      <c r="AX404" s="13" t="s">
        <v>78</v>
      </c>
      <c r="AY404" s="214" t="s">
        <v>167</v>
      </c>
    </row>
    <row r="405" spans="1:65" s="14" customFormat="1">
      <c r="B405" s="215"/>
      <c r="C405" s="216"/>
      <c r="D405" s="205" t="s">
        <v>175</v>
      </c>
      <c r="E405" s="217" t="s">
        <v>1</v>
      </c>
      <c r="F405" s="218" t="s">
        <v>177</v>
      </c>
      <c r="G405" s="216"/>
      <c r="H405" s="219">
        <v>10.944000000000001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175</v>
      </c>
      <c r="AU405" s="225" t="s">
        <v>89</v>
      </c>
      <c r="AV405" s="14" t="s">
        <v>173</v>
      </c>
      <c r="AW405" s="14" t="s">
        <v>34</v>
      </c>
      <c r="AX405" s="14" t="s">
        <v>86</v>
      </c>
      <c r="AY405" s="225" t="s">
        <v>167</v>
      </c>
    </row>
    <row r="406" spans="1:65" s="2" customFormat="1" ht="24.15" customHeight="1">
      <c r="A406" s="35"/>
      <c r="B406" s="36"/>
      <c r="C406" s="236" t="s">
        <v>605</v>
      </c>
      <c r="D406" s="236" t="s">
        <v>224</v>
      </c>
      <c r="E406" s="237" t="s">
        <v>606</v>
      </c>
      <c r="F406" s="238" t="s">
        <v>607</v>
      </c>
      <c r="G406" s="239" t="s">
        <v>190</v>
      </c>
      <c r="H406" s="240">
        <v>12.398999999999999</v>
      </c>
      <c r="I406" s="241"/>
      <c r="J406" s="242">
        <f>ROUND(I406*H406,2)</f>
        <v>0</v>
      </c>
      <c r="K406" s="243"/>
      <c r="L406" s="244"/>
      <c r="M406" s="245" t="s">
        <v>1</v>
      </c>
      <c r="N406" s="246" t="s">
        <v>43</v>
      </c>
      <c r="O406" s="72"/>
      <c r="P406" s="199">
        <f>O406*H406</f>
        <v>0</v>
      </c>
      <c r="Q406" s="199">
        <v>1.04E-2</v>
      </c>
      <c r="R406" s="199">
        <f>Q406*H406</f>
        <v>0.1289496</v>
      </c>
      <c r="S406" s="199">
        <v>0</v>
      </c>
      <c r="T406" s="200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1" t="s">
        <v>347</v>
      </c>
      <c r="AT406" s="201" t="s">
        <v>224</v>
      </c>
      <c r="AU406" s="201" t="s">
        <v>89</v>
      </c>
      <c r="AY406" s="18" t="s">
        <v>167</v>
      </c>
      <c r="BE406" s="202">
        <f>IF(N406="základní",J406,0)</f>
        <v>0</v>
      </c>
      <c r="BF406" s="202">
        <f>IF(N406="snížená",J406,0)</f>
        <v>0</v>
      </c>
      <c r="BG406" s="202">
        <f>IF(N406="zákl. přenesená",J406,0)</f>
        <v>0</v>
      </c>
      <c r="BH406" s="202">
        <f>IF(N406="sníž. přenesená",J406,0)</f>
        <v>0</v>
      </c>
      <c r="BI406" s="202">
        <f>IF(N406="nulová",J406,0)</f>
        <v>0</v>
      </c>
      <c r="BJ406" s="18" t="s">
        <v>86</v>
      </c>
      <c r="BK406" s="202">
        <f>ROUND(I406*H406,2)</f>
        <v>0</v>
      </c>
      <c r="BL406" s="18" t="s">
        <v>260</v>
      </c>
      <c r="BM406" s="201" t="s">
        <v>608</v>
      </c>
    </row>
    <row r="407" spans="1:65" s="13" customFormat="1">
      <c r="B407" s="203"/>
      <c r="C407" s="204"/>
      <c r="D407" s="205" t="s">
        <v>175</v>
      </c>
      <c r="E407" s="206" t="s">
        <v>1</v>
      </c>
      <c r="F407" s="207" t="s">
        <v>609</v>
      </c>
      <c r="G407" s="204"/>
      <c r="H407" s="208">
        <v>12.038</v>
      </c>
      <c r="I407" s="209"/>
      <c r="J407" s="204"/>
      <c r="K407" s="204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175</v>
      </c>
      <c r="AU407" s="214" t="s">
        <v>89</v>
      </c>
      <c r="AV407" s="13" t="s">
        <v>89</v>
      </c>
      <c r="AW407" s="13" t="s">
        <v>34</v>
      </c>
      <c r="AX407" s="13" t="s">
        <v>78</v>
      </c>
      <c r="AY407" s="214" t="s">
        <v>167</v>
      </c>
    </row>
    <row r="408" spans="1:65" s="14" customFormat="1">
      <c r="B408" s="215"/>
      <c r="C408" s="216"/>
      <c r="D408" s="205" t="s">
        <v>175</v>
      </c>
      <c r="E408" s="217" t="s">
        <v>1</v>
      </c>
      <c r="F408" s="218" t="s">
        <v>177</v>
      </c>
      <c r="G408" s="216"/>
      <c r="H408" s="219">
        <v>12.038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175</v>
      </c>
      <c r="AU408" s="225" t="s">
        <v>89</v>
      </c>
      <c r="AV408" s="14" t="s">
        <v>173</v>
      </c>
      <c r="AW408" s="14" t="s">
        <v>34</v>
      </c>
      <c r="AX408" s="14" t="s">
        <v>86</v>
      </c>
      <c r="AY408" s="225" t="s">
        <v>167</v>
      </c>
    </row>
    <row r="409" spans="1:65" s="13" customFormat="1">
      <c r="B409" s="203"/>
      <c r="C409" s="204"/>
      <c r="D409" s="205" t="s">
        <v>175</v>
      </c>
      <c r="E409" s="204"/>
      <c r="F409" s="207" t="s">
        <v>610</v>
      </c>
      <c r="G409" s="204"/>
      <c r="H409" s="208">
        <v>12.398999999999999</v>
      </c>
      <c r="I409" s="209"/>
      <c r="J409" s="204"/>
      <c r="K409" s="204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175</v>
      </c>
      <c r="AU409" s="214" t="s">
        <v>89</v>
      </c>
      <c r="AV409" s="13" t="s">
        <v>89</v>
      </c>
      <c r="AW409" s="13" t="s">
        <v>4</v>
      </c>
      <c r="AX409" s="13" t="s">
        <v>86</v>
      </c>
      <c r="AY409" s="214" t="s">
        <v>167</v>
      </c>
    </row>
    <row r="410" spans="1:65" s="2" customFormat="1" ht="37.950000000000003" customHeight="1">
      <c r="A410" s="35"/>
      <c r="B410" s="36"/>
      <c r="C410" s="189" t="s">
        <v>611</v>
      </c>
      <c r="D410" s="189" t="s">
        <v>169</v>
      </c>
      <c r="E410" s="190" t="s">
        <v>612</v>
      </c>
      <c r="F410" s="191" t="s">
        <v>613</v>
      </c>
      <c r="G410" s="192" t="s">
        <v>190</v>
      </c>
      <c r="H410" s="193">
        <v>2.2280000000000002</v>
      </c>
      <c r="I410" s="194"/>
      <c r="J410" s="195">
        <f>ROUND(I410*H410,2)</f>
        <v>0</v>
      </c>
      <c r="K410" s="196"/>
      <c r="L410" s="40"/>
      <c r="M410" s="197" t="s">
        <v>1</v>
      </c>
      <c r="N410" s="198" t="s">
        <v>43</v>
      </c>
      <c r="O410" s="72"/>
      <c r="P410" s="199">
        <f>O410*H410</f>
        <v>0</v>
      </c>
      <c r="Q410" s="199">
        <v>0</v>
      </c>
      <c r="R410" s="199">
        <f>Q410*H410</f>
        <v>0</v>
      </c>
      <c r="S410" s="199">
        <v>0</v>
      </c>
      <c r="T410" s="200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01" t="s">
        <v>260</v>
      </c>
      <c r="AT410" s="201" t="s">
        <v>169</v>
      </c>
      <c r="AU410" s="201" t="s">
        <v>89</v>
      </c>
      <c r="AY410" s="18" t="s">
        <v>167</v>
      </c>
      <c r="BE410" s="202">
        <f>IF(N410="základní",J410,0)</f>
        <v>0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18" t="s">
        <v>86</v>
      </c>
      <c r="BK410" s="202">
        <f>ROUND(I410*H410,2)</f>
        <v>0</v>
      </c>
      <c r="BL410" s="18" t="s">
        <v>260</v>
      </c>
      <c r="BM410" s="201" t="s">
        <v>614</v>
      </c>
    </row>
    <row r="411" spans="1:65" s="13" customFormat="1">
      <c r="B411" s="203"/>
      <c r="C411" s="204"/>
      <c r="D411" s="205" t="s">
        <v>175</v>
      </c>
      <c r="E411" s="206" t="s">
        <v>1</v>
      </c>
      <c r="F411" s="207" t="s">
        <v>615</v>
      </c>
      <c r="G411" s="204"/>
      <c r="H411" s="208">
        <v>2.2280000000000002</v>
      </c>
      <c r="I411" s="209"/>
      <c r="J411" s="204"/>
      <c r="K411" s="204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175</v>
      </c>
      <c r="AU411" s="214" t="s">
        <v>89</v>
      </c>
      <c r="AV411" s="13" t="s">
        <v>89</v>
      </c>
      <c r="AW411" s="13" t="s">
        <v>34</v>
      </c>
      <c r="AX411" s="13" t="s">
        <v>78</v>
      </c>
      <c r="AY411" s="214" t="s">
        <v>167</v>
      </c>
    </row>
    <row r="412" spans="1:65" s="14" customFormat="1">
      <c r="B412" s="215"/>
      <c r="C412" s="216"/>
      <c r="D412" s="205" t="s">
        <v>175</v>
      </c>
      <c r="E412" s="217" t="s">
        <v>97</v>
      </c>
      <c r="F412" s="218" t="s">
        <v>177</v>
      </c>
      <c r="G412" s="216"/>
      <c r="H412" s="219">
        <v>2.2280000000000002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175</v>
      </c>
      <c r="AU412" s="225" t="s">
        <v>89</v>
      </c>
      <c r="AV412" s="14" t="s">
        <v>173</v>
      </c>
      <c r="AW412" s="14" t="s">
        <v>34</v>
      </c>
      <c r="AX412" s="14" t="s">
        <v>86</v>
      </c>
      <c r="AY412" s="225" t="s">
        <v>167</v>
      </c>
    </row>
    <row r="413" spans="1:65" s="2" customFormat="1" ht="24.15" customHeight="1">
      <c r="A413" s="35"/>
      <c r="B413" s="36"/>
      <c r="C413" s="236" t="s">
        <v>616</v>
      </c>
      <c r="D413" s="236" t="s">
        <v>224</v>
      </c>
      <c r="E413" s="237" t="s">
        <v>617</v>
      </c>
      <c r="F413" s="238" t="s">
        <v>618</v>
      </c>
      <c r="G413" s="239" t="s">
        <v>190</v>
      </c>
      <c r="H413" s="240">
        <v>2.4510000000000001</v>
      </c>
      <c r="I413" s="241"/>
      <c r="J413" s="242">
        <f>ROUND(I413*H413,2)</f>
        <v>0</v>
      </c>
      <c r="K413" s="243"/>
      <c r="L413" s="244"/>
      <c r="M413" s="245" t="s">
        <v>1</v>
      </c>
      <c r="N413" s="246" t="s">
        <v>43</v>
      </c>
      <c r="O413" s="72"/>
      <c r="P413" s="199">
        <f>O413*H413</f>
        <v>0</v>
      </c>
      <c r="Q413" s="199">
        <v>1.1E-4</v>
      </c>
      <c r="R413" s="199">
        <f>Q413*H413</f>
        <v>2.6961000000000004E-4</v>
      </c>
      <c r="S413" s="199">
        <v>0</v>
      </c>
      <c r="T413" s="200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1" t="s">
        <v>347</v>
      </c>
      <c r="AT413" s="201" t="s">
        <v>224</v>
      </c>
      <c r="AU413" s="201" t="s">
        <v>89</v>
      </c>
      <c r="AY413" s="18" t="s">
        <v>167</v>
      </c>
      <c r="BE413" s="202">
        <f>IF(N413="základní",J413,0)</f>
        <v>0</v>
      </c>
      <c r="BF413" s="202">
        <f>IF(N413="snížená",J413,0)</f>
        <v>0</v>
      </c>
      <c r="BG413" s="202">
        <f>IF(N413="zákl. přenesená",J413,0)</f>
        <v>0</v>
      </c>
      <c r="BH413" s="202">
        <f>IF(N413="sníž. přenesená",J413,0)</f>
        <v>0</v>
      </c>
      <c r="BI413" s="202">
        <f>IF(N413="nulová",J413,0)</f>
        <v>0</v>
      </c>
      <c r="BJ413" s="18" t="s">
        <v>86</v>
      </c>
      <c r="BK413" s="202">
        <f>ROUND(I413*H413,2)</f>
        <v>0</v>
      </c>
      <c r="BL413" s="18" t="s">
        <v>260</v>
      </c>
      <c r="BM413" s="201" t="s">
        <v>619</v>
      </c>
    </row>
    <row r="414" spans="1:65" s="13" customFormat="1">
      <c r="B414" s="203"/>
      <c r="C414" s="204"/>
      <c r="D414" s="205" t="s">
        <v>175</v>
      </c>
      <c r="E414" s="206" t="s">
        <v>1</v>
      </c>
      <c r="F414" s="207" t="s">
        <v>620</v>
      </c>
      <c r="G414" s="204"/>
      <c r="H414" s="208">
        <v>2.2280000000000002</v>
      </c>
      <c r="I414" s="209"/>
      <c r="J414" s="204"/>
      <c r="K414" s="204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175</v>
      </c>
      <c r="AU414" s="214" t="s">
        <v>89</v>
      </c>
      <c r="AV414" s="13" t="s">
        <v>89</v>
      </c>
      <c r="AW414" s="13" t="s">
        <v>34</v>
      </c>
      <c r="AX414" s="13" t="s">
        <v>78</v>
      </c>
      <c r="AY414" s="214" t="s">
        <v>167</v>
      </c>
    </row>
    <row r="415" spans="1:65" s="14" customFormat="1">
      <c r="B415" s="215"/>
      <c r="C415" s="216"/>
      <c r="D415" s="205" t="s">
        <v>175</v>
      </c>
      <c r="E415" s="217" t="s">
        <v>1</v>
      </c>
      <c r="F415" s="218" t="s">
        <v>177</v>
      </c>
      <c r="G415" s="216"/>
      <c r="H415" s="219">
        <v>2.2280000000000002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175</v>
      </c>
      <c r="AU415" s="225" t="s">
        <v>89</v>
      </c>
      <c r="AV415" s="14" t="s">
        <v>173</v>
      </c>
      <c r="AW415" s="14" t="s">
        <v>34</v>
      </c>
      <c r="AX415" s="14" t="s">
        <v>86</v>
      </c>
      <c r="AY415" s="225" t="s">
        <v>167</v>
      </c>
    </row>
    <row r="416" spans="1:65" s="13" customFormat="1">
      <c r="B416" s="203"/>
      <c r="C416" s="204"/>
      <c r="D416" s="205" t="s">
        <v>175</v>
      </c>
      <c r="E416" s="204"/>
      <c r="F416" s="207" t="s">
        <v>621</v>
      </c>
      <c r="G416" s="204"/>
      <c r="H416" s="208">
        <v>2.4510000000000001</v>
      </c>
      <c r="I416" s="209"/>
      <c r="J416" s="204"/>
      <c r="K416" s="204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175</v>
      </c>
      <c r="AU416" s="214" t="s">
        <v>89</v>
      </c>
      <c r="AV416" s="13" t="s">
        <v>89</v>
      </c>
      <c r="AW416" s="13" t="s">
        <v>4</v>
      </c>
      <c r="AX416" s="13" t="s">
        <v>86</v>
      </c>
      <c r="AY416" s="214" t="s">
        <v>167</v>
      </c>
    </row>
    <row r="417" spans="1:65" s="2" customFormat="1" ht="24.15" customHeight="1">
      <c r="A417" s="35"/>
      <c r="B417" s="36"/>
      <c r="C417" s="189" t="s">
        <v>622</v>
      </c>
      <c r="D417" s="189" t="s">
        <v>169</v>
      </c>
      <c r="E417" s="190" t="s">
        <v>623</v>
      </c>
      <c r="F417" s="191" t="s">
        <v>624</v>
      </c>
      <c r="G417" s="192" t="s">
        <v>206</v>
      </c>
      <c r="H417" s="193">
        <v>0.129</v>
      </c>
      <c r="I417" s="194"/>
      <c r="J417" s="195">
        <f>ROUND(I417*H417,2)</f>
        <v>0</v>
      </c>
      <c r="K417" s="196"/>
      <c r="L417" s="40"/>
      <c r="M417" s="197" t="s">
        <v>1</v>
      </c>
      <c r="N417" s="198" t="s">
        <v>43</v>
      </c>
      <c r="O417" s="72"/>
      <c r="P417" s="199">
        <f>O417*H417</f>
        <v>0</v>
      </c>
      <c r="Q417" s="199">
        <v>0</v>
      </c>
      <c r="R417" s="199">
        <f>Q417*H417</f>
        <v>0</v>
      </c>
      <c r="S417" s="199">
        <v>0</v>
      </c>
      <c r="T417" s="200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1" t="s">
        <v>260</v>
      </c>
      <c r="AT417" s="201" t="s">
        <v>169</v>
      </c>
      <c r="AU417" s="201" t="s">
        <v>89</v>
      </c>
      <c r="AY417" s="18" t="s">
        <v>167</v>
      </c>
      <c r="BE417" s="202">
        <f>IF(N417="základní",J417,0)</f>
        <v>0</v>
      </c>
      <c r="BF417" s="202">
        <f>IF(N417="snížená",J417,0)</f>
        <v>0</v>
      </c>
      <c r="BG417" s="202">
        <f>IF(N417="zákl. přenesená",J417,0)</f>
        <v>0</v>
      </c>
      <c r="BH417" s="202">
        <f>IF(N417="sníž. přenesená",J417,0)</f>
        <v>0</v>
      </c>
      <c r="BI417" s="202">
        <f>IF(N417="nulová",J417,0)</f>
        <v>0</v>
      </c>
      <c r="BJ417" s="18" t="s">
        <v>86</v>
      </c>
      <c r="BK417" s="202">
        <f>ROUND(I417*H417,2)</f>
        <v>0</v>
      </c>
      <c r="BL417" s="18" t="s">
        <v>260</v>
      </c>
      <c r="BM417" s="201" t="s">
        <v>625</v>
      </c>
    </row>
    <row r="418" spans="1:65" s="12" customFormat="1" ht="22.95" customHeight="1">
      <c r="B418" s="173"/>
      <c r="C418" s="174"/>
      <c r="D418" s="175" t="s">
        <v>77</v>
      </c>
      <c r="E418" s="187" t="s">
        <v>626</v>
      </c>
      <c r="F418" s="187" t="s">
        <v>627</v>
      </c>
      <c r="G418" s="174"/>
      <c r="H418" s="174"/>
      <c r="I418" s="177"/>
      <c r="J418" s="188">
        <f>BK418</f>
        <v>0</v>
      </c>
      <c r="K418" s="174"/>
      <c r="L418" s="179"/>
      <c r="M418" s="180"/>
      <c r="N418" s="181"/>
      <c r="O418" s="181"/>
      <c r="P418" s="182">
        <f>SUM(P419:P434)</f>
        <v>0</v>
      </c>
      <c r="Q418" s="181"/>
      <c r="R418" s="182">
        <f>SUM(R419:R434)</f>
        <v>9.4910500000000009E-2</v>
      </c>
      <c r="S418" s="181"/>
      <c r="T418" s="183">
        <f>SUM(T419:T434)</f>
        <v>0</v>
      </c>
      <c r="AR418" s="184" t="s">
        <v>89</v>
      </c>
      <c r="AT418" s="185" t="s">
        <v>77</v>
      </c>
      <c r="AU418" s="185" t="s">
        <v>86</v>
      </c>
      <c r="AY418" s="184" t="s">
        <v>167</v>
      </c>
      <c r="BK418" s="186">
        <f>SUM(BK419:BK434)</f>
        <v>0</v>
      </c>
    </row>
    <row r="419" spans="1:65" s="2" customFormat="1" ht="16.5" customHeight="1">
      <c r="A419" s="35"/>
      <c r="B419" s="36"/>
      <c r="C419" s="189" t="s">
        <v>628</v>
      </c>
      <c r="D419" s="189" t="s">
        <v>169</v>
      </c>
      <c r="E419" s="190" t="s">
        <v>629</v>
      </c>
      <c r="F419" s="191" t="s">
        <v>630</v>
      </c>
      <c r="G419" s="192" t="s">
        <v>213</v>
      </c>
      <c r="H419" s="193">
        <v>1</v>
      </c>
      <c r="I419" s="194"/>
      <c r="J419" s="195">
        <f>ROUND(I419*H419,2)</f>
        <v>0</v>
      </c>
      <c r="K419" s="196"/>
      <c r="L419" s="40"/>
      <c r="M419" s="197" t="s">
        <v>1</v>
      </c>
      <c r="N419" s="198" t="s">
        <v>43</v>
      </c>
      <c r="O419" s="72"/>
      <c r="P419" s="199">
        <f>O419*H419</f>
        <v>0</v>
      </c>
      <c r="Q419" s="199">
        <v>0</v>
      </c>
      <c r="R419" s="199">
        <f>Q419*H419</f>
        <v>0</v>
      </c>
      <c r="S419" s="199">
        <v>0</v>
      </c>
      <c r="T419" s="200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1" t="s">
        <v>260</v>
      </c>
      <c r="AT419" s="201" t="s">
        <v>169</v>
      </c>
      <c r="AU419" s="201" t="s">
        <v>89</v>
      </c>
      <c r="AY419" s="18" t="s">
        <v>167</v>
      </c>
      <c r="BE419" s="202">
        <f>IF(N419="základní",J419,0)</f>
        <v>0</v>
      </c>
      <c r="BF419" s="202">
        <f>IF(N419="snížená",J419,0)</f>
        <v>0</v>
      </c>
      <c r="BG419" s="202">
        <f>IF(N419="zákl. přenesená",J419,0)</f>
        <v>0</v>
      </c>
      <c r="BH419" s="202">
        <f>IF(N419="sníž. přenesená",J419,0)</f>
        <v>0</v>
      </c>
      <c r="BI419" s="202">
        <f>IF(N419="nulová",J419,0)</f>
        <v>0</v>
      </c>
      <c r="BJ419" s="18" t="s">
        <v>86</v>
      </c>
      <c r="BK419" s="202">
        <f>ROUND(I419*H419,2)</f>
        <v>0</v>
      </c>
      <c r="BL419" s="18" t="s">
        <v>260</v>
      </c>
      <c r="BM419" s="201" t="s">
        <v>631</v>
      </c>
    </row>
    <row r="420" spans="1:65" s="2" customFormat="1" ht="19.2">
      <c r="A420" s="35"/>
      <c r="B420" s="36"/>
      <c r="C420" s="37"/>
      <c r="D420" s="205" t="s">
        <v>228</v>
      </c>
      <c r="E420" s="37"/>
      <c r="F420" s="247" t="s">
        <v>632</v>
      </c>
      <c r="G420" s="37"/>
      <c r="H420" s="37"/>
      <c r="I420" s="248"/>
      <c r="J420" s="37"/>
      <c r="K420" s="37"/>
      <c r="L420" s="40"/>
      <c r="M420" s="249"/>
      <c r="N420" s="250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228</v>
      </c>
      <c r="AU420" s="18" t="s">
        <v>89</v>
      </c>
    </row>
    <row r="421" spans="1:65" s="13" customFormat="1">
      <c r="B421" s="203"/>
      <c r="C421" s="204"/>
      <c r="D421" s="205" t="s">
        <v>175</v>
      </c>
      <c r="E421" s="206" t="s">
        <v>1</v>
      </c>
      <c r="F421" s="207" t="s">
        <v>633</v>
      </c>
      <c r="G421" s="204"/>
      <c r="H421" s="208">
        <v>1</v>
      </c>
      <c r="I421" s="209"/>
      <c r="J421" s="204"/>
      <c r="K421" s="204"/>
      <c r="L421" s="210"/>
      <c r="M421" s="211"/>
      <c r="N421" s="212"/>
      <c r="O421" s="212"/>
      <c r="P421" s="212"/>
      <c r="Q421" s="212"/>
      <c r="R421" s="212"/>
      <c r="S421" s="212"/>
      <c r="T421" s="213"/>
      <c r="AT421" s="214" t="s">
        <v>175</v>
      </c>
      <c r="AU421" s="214" t="s">
        <v>89</v>
      </c>
      <c r="AV421" s="13" t="s">
        <v>89</v>
      </c>
      <c r="AW421" s="13" t="s">
        <v>34</v>
      </c>
      <c r="AX421" s="13" t="s">
        <v>78</v>
      </c>
      <c r="AY421" s="214" t="s">
        <v>167</v>
      </c>
    </row>
    <row r="422" spans="1:65" s="14" customFormat="1">
      <c r="B422" s="215"/>
      <c r="C422" s="216"/>
      <c r="D422" s="205" t="s">
        <v>175</v>
      </c>
      <c r="E422" s="217" t="s">
        <v>1</v>
      </c>
      <c r="F422" s="218" t="s">
        <v>177</v>
      </c>
      <c r="G422" s="216"/>
      <c r="H422" s="219">
        <v>1</v>
      </c>
      <c r="I422" s="220"/>
      <c r="J422" s="216"/>
      <c r="K422" s="216"/>
      <c r="L422" s="221"/>
      <c r="M422" s="222"/>
      <c r="N422" s="223"/>
      <c r="O422" s="223"/>
      <c r="P422" s="223"/>
      <c r="Q422" s="223"/>
      <c r="R422" s="223"/>
      <c r="S422" s="223"/>
      <c r="T422" s="224"/>
      <c r="AT422" s="225" t="s">
        <v>175</v>
      </c>
      <c r="AU422" s="225" t="s">
        <v>89</v>
      </c>
      <c r="AV422" s="14" t="s">
        <v>173</v>
      </c>
      <c r="AW422" s="14" t="s">
        <v>34</v>
      </c>
      <c r="AX422" s="14" t="s">
        <v>86</v>
      </c>
      <c r="AY422" s="225" t="s">
        <v>167</v>
      </c>
    </row>
    <row r="423" spans="1:65" s="2" customFormat="1" ht="16.5" customHeight="1">
      <c r="A423" s="35"/>
      <c r="B423" s="36"/>
      <c r="C423" s="236" t="s">
        <v>634</v>
      </c>
      <c r="D423" s="236" t="s">
        <v>224</v>
      </c>
      <c r="E423" s="237" t="s">
        <v>635</v>
      </c>
      <c r="F423" s="238" t="s">
        <v>636</v>
      </c>
      <c r="G423" s="239" t="s">
        <v>213</v>
      </c>
      <c r="H423" s="240">
        <v>1</v>
      </c>
      <c r="I423" s="241"/>
      <c r="J423" s="242">
        <f>ROUND(I423*H423,2)</f>
        <v>0</v>
      </c>
      <c r="K423" s="243"/>
      <c r="L423" s="244"/>
      <c r="M423" s="245" t="s">
        <v>1</v>
      </c>
      <c r="N423" s="246" t="s">
        <v>43</v>
      </c>
      <c r="O423" s="72"/>
      <c r="P423" s="199">
        <f>O423*H423</f>
        <v>0</v>
      </c>
      <c r="Q423" s="199">
        <v>6.0000000000000001E-3</v>
      </c>
      <c r="R423" s="199">
        <f>Q423*H423</f>
        <v>6.0000000000000001E-3</v>
      </c>
      <c r="S423" s="199">
        <v>0</v>
      </c>
      <c r="T423" s="200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1" t="s">
        <v>347</v>
      </c>
      <c r="AT423" s="201" t="s">
        <v>224</v>
      </c>
      <c r="AU423" s="201" t="s">
        <v>89</v>
      </c>
      <c r="AY423" s="18" t="s">
        <v>167</v>
      </c>
      <c r="BE423" s="202">
        <f>IF(N423="základní",J423,0)</f>
        <v>0</v>
      </c>
      <c r="BF423" s="202">
        <f>IF(N423="snížená",J423,0)</f>
        <v>0</v>
      </c>
      <c r="BG423" s="202">
        <f>IF(N423="zákl. přenesená",J423,0)</f>
        <v>0</v>
      </c>
      <c r="BH423" s="202">
        <f>IF(N423="sníž. přenesená",J423,0)</f>
        <v>0</v>
      </c>
      <c r="BI423" s="202">
        <f>IF(N423="nulová",J423,0)</f>
        <v>0</v>
      </c>
      <c r="BJ423" s="18" t="s">
        <v>86</v>
      </c>
      <c r="BK423" s="202">
        <f>ROUND(I423*H423,2)</f>
        <v>0</v>
      </c>
      <c r="BL423" s="18" t="s">
        <v>260</v>
      </c>
      <c r="BM423" s="201" t="s">
        <v>637</v>
      </c>
    </row>
    <row r="424" spans="1:65" s="2" customFormat="1" ht="19.2">
      <c r="A424" s="35"/>
      <c r="B424" s="36"/>
      <c r="C424" s="37"/>
      <c r="D424" s="205" t="s">
        <v>228</v>
      </c>
      <c r="E424" s="37"/>
      <c r="F424" s="247" t="s">
        <v>638</v>
      </c>
      <c r="G424" s="37"/>
      <c r="H424" s="37"/>
      <c r="I424" s="248"/>
      <c r="J424" s="37"/>
      <c r="K424" s="37"/>
      <c r="L424" s="40"/>
      <c r="M424" s="249"/>
      <c r="N424" s="250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228</v>
      </c>
      <c r="AU424" s="18" t="s">
        <v>89</v>
      </c>
    </row>
    <row r="425" spans="1:65" s="13" customFormat="1">
      <c r="B425" s="203"/>
      <c r="C425" s="204"/>
      <c r="D425" s="205" t="s">
        <v>175</v>
      </c>
      <c r="E425" s="206" t="s">
        <v>1</v>
      </c>
      <c r="F425" s="207" t="s">
        <v>633</v>
      </c>
      <c r="G425" s="204"/>
      <c r="H425" s="208">
        <v>1</v>
      </c>
      <c r="I425" s="209"/>
      <c r="J425" s="204"/>
      <c r="K425" s="204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175</v>
      </c>
      <c r="AU425" s="214" t="s">
        <v>89</v>
      </c>
      <c r="AV425" s="13" t="s">
        <v>89</v>
      </c>
      <c r="AW425" s="13" t="s">
        <v>34</v>
      </c>
      <c r="AX425" s="13" t="s">
        <v>78</v>
      </c>
      <c r="AY425" s="214" t="s">
        <v>167</v>
      </c>
    </row>
    <row r="426" spans="1:65" s="14" customFormat="1">
      <c r="B426" s="215"/>
      <c r="C426" s="216"/>
      <c r="D426" s="205" t="s">
        <v>175</v>
      </c>
      <c r="E426" s="217" t="s">
        <v>1</v>
      </c>
      <c r="F426" s="218" t="s">
        <v>177</v>
      </c>
      <c r="G426" s="216"/>
      <c r="H426" s="219">
        <v>1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175</v>
      </c>
      <c r="AU426" s="225" t="s">
        <v>89</v>
      </c>
      <c r="AV426" s="14" t="s">
        <v>173</v>
      </c>
      <c r="AW426" s="14" t="s">
        <v>34</v>
      </c>
      <c r="AX426" s="14" t="s">
        <v>86</v>
      </c>
      <c r="AY426" s="225" t="s">
        <v>167</v>
      </c>
    </row>
    <row r="427" spans="1:65" s="2" customFormat="1" ht="24.15" customHeight="1">
      <c r="A427" s="35"/>
      <c r="B427" s="36"/>
      <c r="C427" s="189" t="s">
        <v>639</v>
      </c>
      <c r="D427" s="189" t="s">
        <v>169</v>
      </c>
      <c r="E427" s="190" t="s">
        <v>640</v>
      </c>
      <c r="F427" s="191" t="s">
        <v>641</v>
      </c>
      <c r="G427" s="192" t="s">
        <v>190</v>
      </c>
      <c r="H427" s="193">
        <v>2.5</v>
      </c>
      <c r="I427" s="194"/>
      <c r="J427" s="195">
        <f>ROUND(I427*H427,2)</f>
        <v>0</v>
      </c>
      <c r="K427" s="196"/>
      <c r="L427" s="40"/>
      <c r="M427" s="197" t="s">
        <v>1</v>
      </c>
      <c r="N427" s="198" t="s">
        <v>43</v>
      </c>
      <c r="O427" s="72"/>
      <c r="P427" s="199">
        <f>O427*H427</f>
        <v>0</v>
      </c>
      <c r="Q427" s="199">
        <v>0</v>
      </c>
      <c r="R427" s="199">
        <f>Q427*H427</f>
        <v>0</v>
      </c>
      <c r="S427" s="199">
        <v>0</v>
      </c>
      <c r="T427" s="200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1" t="s">
        <v>260</v>
      </c>
      <c r="AT427" s="201" t="s">
        <v>169</v>
      </c>
      <c r="AU427" s="201" t="s">
        <v>89</v>
      </c>
      <c r="AY427" s="18" t="s">
        <v>167</v>
      </c>
      <c r="BE427" s="202">
        <f>IF(N427="základní",J427,0)</f>
        <v>0</v>
      </c>
      <c r="BF427" s="202">
        <f>IF(N427="snížená",J427,0)</f>
        <v>0</v>
      </c>
      <c r="BG427" s="202">
        <f>IF(N427="zákl. přenesená",J427,0)</f>
        <v>0</v>
      </c>
      <c r="BH427" s="202">
        <f>IF(N427="sníž. přenesená",J427,0)</f>
        <v>0</v>
      </c>
      <c r="BI427" s="202">
        <f>IF(N427="nulová",J427,0)</f>
        <v>0</v>
      </c>
      <c r="BJ427" s="18" t="s">
        <v>86</v>
      </c>
      <c r="BK427" s="202">
        <f>ROUND(I427*H427,2)</f>
        <v>0</v>
      </c>
      <c r="BL427" s="18" t="s">
        <v>260</v>
      </c>
      <c r="BM427" s="201" t="s">
        <v>642</v>
      </c>
    </row>
    <row r="428" spans="1:65" s="13" customFormat="1">
      <c r="B428" s="203"/>
      <c r="C428" s="204"/>
      <c r="D428" s="205" t="s">
        <v>175</v>
      </c>
      <c r="E428" s="206" t="s">
        <v>1</v>
      </c>
      <c r="F428" s="207" t="s">
        <v>643</v>
      </c>
      <c r="G428" s="204"/>
      <c r="H428" s="208">
        <v>2.5</v>
      </c>
      <c r="I428" s="209"/>
      <c r="J428" s="204"/>
      <c r="K428" s="204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175</v>
      </c>
      <c r="AU428" s="214" t="s">
        <v>89</v>
      </c>
      <c r="AV428" s="13" t="s">
        <v>89</v>
      </c>
      <c r="AW428" s="13" t="s">
        <v>34</v>
      </c>
      <c r="AX428" s="13" t="s">
        <v>78</v>
      </c>
      <c r="AY428" s="214" t="s">
        <v>167</v>
      </c>
    </row>
    <row r="429" spans="1:65" s="14" customFormat="1">
      <c r="B429" s="215"/>
      <c r="C429" s="216"/>
      <c r="D429" s="205" t="s">
        <v>175</v>
      </c>
      <c r="E429" s="217" t="s">
        <v>1</v>
      </c>
      <c r="F429" s="218" t="s">
        <v>177</v>
      </c>
      <c r="G429" s="216"/>
      <c r="H429" s="219">
        <v>2.5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175</v>
      </c>
      <c r="AU429" s="225" t="s">
        <v>89</v>
      </c>
      <c r="AV429" s="14" t="s">
        <v>173</v>
      </c>
      <c r="AW429" s="14" t="s">
        <v>34</v>
      </c>
      <c r="AX429" s="14" t="s">
        <v>86</v>
      </c>
      <c r="AY429" s="225" t="s">
        <v>167</v>
      </c>
    </row>
    <row r="430" spans="1:65" s="2" customFormat="1" ht="24.15" customHeight="1">
      <c r="A430" s="35"/>
      <c r="B430" s="36"/>
      <c r="C430" s="236" t="s">
        <v>644</v>
      </c>
      <c r="D430" s="236" t="s">
        <v>224</v>
      </c>
      <c r="E430" s="237" t="s">
        <v>645</v>
      </c>
      <c r="F430" s="238" t="s">
        <v>646</v>
      </c>
      <c r="G430" s="239" t="s">
        <v>190</v>
      </c>
      <c r="H430" s="240">
        <v>2.5</v>
      </c>
      <c r="I430" s="241"/>
      <c r="J430" s="242">
        <f>ROUND(I430*H430,2)</f>
        <v>0</v>
      </c>
      <c r="K430" s="243"/>
      <c r="L430" s="244"/>
      <c r="M430" s="245" t="s">
        <v>1</v>
      </c>
      <c r="N430" s="246" t="s">
        <v>43</v>
      </c>
      <c r="O430" s="72"/>
      <c r="P430" s="199">
        <f>O430*H430</f>
        <v>0</v>
      </c>
      <c r="Q430" s="199">
        <v>9.3100000000000006E-3</v>
      </c>
      <c r="R430" s="199">
        <f>Q430*H430</f>
        <v>2.3275000000000001E-2</v>
      </c>
      <c r="S430" s="199">
        <v>0</v>
      </c>
      <c r="T430" s="200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1" t="s">
        <v>347</v>
      </c>
      <c r="AT430" s="201" t="s">
        <v>224</v>
      </c>
      <c r="AU430" s="201" t="s">
        <v>89</v>
      </c>
      <c r="AY430" s="18" t="s">
        <v>167</v>
      </c>
      <c r="BE430" s="202">
        <f>IF(N430="základní",J430,0)</f>
        <v>0</v>
      </c>
      <c r="BF430" s="202">
        <f>IF(N430="snížená",J430,0)</f>
        <v>0</v>
      </c>
      <c r="BG430" s="202">
        <f>IF(N430="zákl. přenesená",J430,0)</f>
        <v>0</v>
      </c>
      <c r="BH430" s="202">
        <f>IF(N430="sníž. přenesená",J430,0)</f>
        <v>0</v>
      </c>
      <c r="BI430" s="202">
        <f>IF(N430="nulová",J430,0)</f>
        <v>0</v>
      </c>
      <c r="BJ430" s="18" t="s">
        <v>86</v>
      </c>
      <c r="BK430" s="202">
        <f>ROUND(I430*H430,2)</f>
        <v>0</v>
      </c>
      <c r="BL430" s="18" t="s">
        <v>260</v>
      </c>
      <c r="BM430" s="201" t="s">
        <v>647</v>
      </c>
    </row>
    <row r="431" spans="1:65" s="2" customFormat="1" ht="24.15" customHeight="1">
      <c r="A431" s="35"/>
      <c r="B431" s="36"/>
      <c r="C431" s="189" t="s">
        <v>648</v>
      </c>
      <c r="D431" s="189" t="s">
        <v>169</v>
      </c>
      <c r="E431" s="190" t="s">
        <v>649</v>
      </c>
      <c r="F431" s="191" t="s">
        <v>650</v>
      </c>
      <c r="G431" s="192" t="s">
        <v>190</v>
      </c>
      <c r="H431" s="193">
        <v>7.05</v>
      </c>
      <c r="I431" s="194"/>
      <c r="J431" s="195">
        <f>ROUND(I431*H431,2)</f>
        <v>0</v>
      </c>
      <c r="K431" s="196"/>
      <c r="L431" s="40"/>
      <c r="M431" s="197" t="s">
        <v>1</v>
      </c>
      <c r="N431" s="198" t="s">
        <v>43</v>
      </c>
      <c r="O431" s="72"/>
      <c r="P431" s="199">
        <f>O431*H431</f>
        <v>0</v>
      </c>
      <c r="Q431" s="199">
        <v>0</v>
      </c>
      <c r="R431" s="199">
        <f>Q431*H431</f>
        <v>0</v>
      </c>
      <c r="S431" s="199">
        <v>0</v>
      </c>
      <c r="T431" s="200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1" t="s">
        <v>260</v>
      </c>
      <c r="AT431" s="201" t="s">
        <v>169</v>
      </c>
      <c r="AU431" s="201" t="s">
        <v>89</v>
      </c>
      <c r="AY431" s="18" t="s">
        <v>167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18" t="s">
        <v>86</v>
      </c>
      <c r="BK431" s="202">
        <f>ROUND(I431*H431,2)</f>
        <v>0</v>
      </c>
      <c r="BL431" s="18" t="s">
        <v>260</v>
      </c>
      <c r="BM431" s="201" t="s">
        <v>651</v>
      </c>
    </row>
    <row r="432" spans="1:65" s="13" customFormat="1">
      <c r="B432" s="203"/>
      <c r="C432" s="204"/>
      <c r="D432" s="205" t="s">
        <v>175</v>
      </c>
      <c r="E432" s="206" t="s">
        <v>1</v>
      </c>
      <c r="F432" s="207" t="s">
        <v>652</v>
      </c>
      <c r="G432" s="204"/>
      <c r="H432" s="208">
        <v>7.05</v>
      </c>
      <c r="I432" s="209"/>
      <c r="J432" s="204"/>
      <c r="K432" s="204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175</v>
      </c>
      <c r="AU432" s="214" t="s">
        <v>89</v>
      </c>
      <c r="AV432" s="13" t="s">
        <v>89</v>
      </c>
      <c r="AW432" s="13" t="s">
        <v>34</v>
      </c>
      <c r="AX432" s="13" t="s">
        <v>78</v>
      </c>
      <c r="AY432" s="214" t="s">
        <v>167</v>
      </c>
    </row>
    <row r="433" spans="1:65" s="14" customFormat="1">
      <c r="B433" s="215"/>
      <c r="C433" s="216"/>
      <c r="D433" s="205" t="s">
        <v>175</v>
      </c>
      <c r="E433" s="217" t="s">
        <v>1</v>
      </c>
      <c r="F433" s="218" t="s">
        <v>177</v>
      </c>
      <c r="G433" s="216"/>
      <c r="H433" s="219">
        <v>7.05</v>
      </c>
      <c r="I433" s="220"/>
      <c r="J433" s="216"/>
      <c r="K433" s="216"/>
      <c r="L433" s="221"/>
      <c r="M433" s="222"/>
      <c r="N433" s="223"/>
      <c r="O433" s="223"/>
      <c r="P433" s="223"/>
      <c r="Q433" s="223"/>
      <c r="R433" s="223"/>
      <c r="S433" s="223"/>
      <c r="T433" s="224"/>
      <c r="AT433" s="225" t="s">
        <v>175</v>
      </c>
      <c r="AU433" s="225" t="s">
        <v>89</v>
      </c>
      <c r="AV433" s="14" t="s">
        <v>173</v>
      </c>
      <c r="AW433" s="14" t="s">
        <v>34</v>
      </c>
      <c r="AX433" s="14" t="s">
        <v>86</v>
      </c>
      <c r="AY433" s="225" t="s">
        <v>167</v>
      </c>
    </row>
    <row r="434" spans="1:65" s="2" customFormat="1" ht="24.15" customHeight="1">
      <c r="A434" s="35"/>
      <c r="B434" s="36"/>
      <c r="C434" s="236" t="s">
        <v>653</v>
      </c>
      <c r="D434" s="236" t="s">
        <v>224</v>
      </c>
      <c r="E434" s="237" t="s">
        <v>645</v>
      </c>
      <c r="F434" s="238" t="s">
        <v>646</v>
      </c>
      <c r="G434" s="239" t="s">
        <v>190</v>
      </c>
      <c r="H434" s="240">
        <v>7.05</v>
      </c>
      <c r="I434" s="241"/>
      <c r="J434" s="242">
        <f>ROUND(I434*H434,2)</f>
        <v>0</v>
      </c>
      <c r="K434" s="243"/>
      <c r="L434" s="244"/>
      <c r="M434" s="245" t="s">
        <v>1</v>
      </c>
      <c r="N434" s="246" t="s">
        <v>43</v>
      </c>
      <c r="O434" s="72"/>
      <c r="P434" s="199">
        <f>O434*H434</f>
        <v>0</v>
      </c>
      <c r="Q434" s="199">
        <v>9.3100000000000006E-3</v>
      </c>
      <c r="R434" s="199">
        <f>Q434*H434</f>
        <v>6.5635499999999999E-2</v>
      </c>
      <c r="S434" s="199">
        <v>0</v>
      </c>
      <c r="T434" s="200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1" t="s">
        <v>347</v>
      </c>
      <c r="AT434" s="201" t="s">
        <v>224</v>
      </c>
      <c r="AU434" s="201" t="s">
        <v>89</v>
      </c>
      <c r="AY434" s="18" t="s">
        <v>167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18" t="s">
        <v>86</v>
      </c>
      <c r="BK434" s="202">
        <f>ROUND(I434*H434,2)</f>
        <v>0</v>
      </c>
      <c r="BL434" s="18" t="s">
        <v>260</v>
      </c>
      <c r="BM434" s="201" t="s">
        <v>654</v>
      </c>
    </row>
    <row r="435" spans="1:65" s="12" customFormat="1" ht="22.95" customHeight="1">
      <c r="B435" s="173"/>
      <c r="C435" s="174"/>
      <c r="D435" s="175" t="s">
        <v>77</v>
      </c>
      <c r="E435" s="187" t="s">
        <v>655</v>
      </c>
      <c r="F435" s="187" t="s">
        <v>656</v>
      </c>
      <c r="G435" s="174"/>
      <c r="H435" s="174"/>
      <c r="I435" s="177"/>
      <c r="J435" s="188">
        <f>BK435</f>
        <v>0</v>
      </c>
      <c r="K435" s="174"/>
      <c r="L435" s="179"/>
      <c r="M435" s="180"/>
      <c r="N435" s="181"/>
      <c r="O435" s="181"/>
      <c r="P435" s="182">
        <f>SUM(P436:P446)</f>
        <v>0</v>
      </c>
      <c r="Q435" s="181"/>
      <c r="R435" s="182">
        <f>SUM(R436:R446)</f>
        <v>7.7119999999999994E-2</v>
      </c>
      <c r="S435" s="181"/>
      <c r="T435" s="183">
        <f>SUM(T436:T446)</f>
        <v>0</v>
      </c>
      <c r="AR435" s="184" t="s">
        <v>89</v>
      </c>
      <c r="AT435" s="185" t="s">
        <v>77</v>
      </c>
      <c r="AU435" s="185" t="s">
        <v>86</v>
      </c>
      <c r="AY435" s="184" t="s">
        <v>167</v>
      </c>
      <c r="BK435" s="186">
        <f>SUM(BK436:BK446)</f>
        <v>0</v>
      </c>
    </row>
    <row r="436" spans="1:65" s="2" customFormat="1" ht="24.15" customHeight="1">
      <c r="A436" s="35"/>
      <c r="B436" s="36"/>
      <c r="C436" s="189" t="s">
        <v>657</v>
      </c>
      <c r="D436" s="189" t="s">
        <v>169</v>
      </c>
      <c r="E436" s="190" t="s">
        <v>658</v>
      </c>
      <c r="F436" s="191" t="s">
        <v>659</v>
      </c>
      <c r="G436" s="192" t="s">
        <v>213</v>
      </c>
      <c r="H436" s="193">
        <v>1</v>
      </c>
      <c r="I436" s="194"/>
      <c r="J436" s="195">
        <f>ROUND(I436*H436,2)</f>
        <v>0</v>
      </c>
      <c r="K436" s="196"/>
      <c r="L436" s="40"/>
      <c r="M436" s="197" t="s">
        <v>1</v>
      </c>
      <c r="N436" s="198" t="s">
        <v>43</v>
      </c>
      <c r="O436" s="72"/>
      <c r="P436" s="199">
        <f>O436*H436</f>
        <v>0</v>
      </c>
      <c r="Q436" s="199">
        <v>0</v>
      </c>
      <c r="R436" s="199">
        <f>Q436*H436</f>
        <v>0</v>
      </c>
      <c r="S436" s="199">
        <v>0</v>
      </c>
      <c r="T436" s="200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1" t="s">
        <v>260</v>
      </c>
      <c r="AT436" s="201" t="s">
        <v>169</v>
      </c>
      <c r="AU436" s="201" t="s">
        <v>89</v>
      </c>
      <c r="AY436" s="18" t="s">
        <v>167</v>
      </c>
      <c r="BE436" s="202">
        <f>IF(N436="základní",J436,0)</f>
        <v>0</v>
      </c>
      <c r="BF436" s="202">
        <f>IF(N436="snížená",J436,0)</f>
        <v>0</v>
      </c>
      <c r="BG436" s="202">
        <f>IF(N436="zákl. přenesená",J436,0)</f>
        <v>0</v>
      </c>
      <c r="BH436" s="202">
        <f>IF(N436="sníž. přenesená",J436,0)</f>
        <v>0</v>
      </c>
      <c r="BI436" s="202">
        <f>IF(N436="nulová",J436,0)</f>
        <v>0</v>
      </c>
      <c r="BJ436" s="18" t="s">
        <v>86</v>
      </c>
      <c r="BK436" s="202">
        <f>ROUND(I436*H436,2)</f>
        <v>0</v>
      </c>
      <c r="BL436" s="18" t="s">
        <v>260</v>
      </c>
      <c r="BM436" s="201" t="s">
        <v>660</v>
      </c>
    </row>
    <row r="437" spans="1:65" s="13" customFormat="1">
      <c r="B437" s="203"/>
      <c r="C437" s="204"/>
      <c r="D437" s="205" t="s">
        <v>175</v>
      </c>
      <c r="E437" s="206" t="s">
        <v>1</v>
      </c>
      <c r="F437" s="207" t="s">
        <v>661</v>
      </c>
      <c r="G437" s="204"/>
      <c r="H437" s="208">
        <v>1</v>
      </c>
      <c r="I437" s="209"/>
      <c r="J437" s="204"/>
      <c r="K437" s="204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175</v>
      </c>
      <c r="AU437" s="214" t="s">
        <v>89</v>
      </c>
      <c r="AV437" s="13" t="s">
        <v>89</v>
      </c>
      <c r="AW437" s="13" t="s">
        <v>34</v>
      </c>
      <c r="AX437" s="13" t="s">
        <v>78</v>
      </c>
      <c r="AY437" s="214" t="s">
        <v>167</v>
      </c>
    </row>
    <row r="438" spans="1:65" s="14" customFormat="1">
      <c r="B438" s="215"/>
      <c r="C438" s="216"/>
      <c r="D438" s="205" t="s">
        <v>175</v>
      </c>
      <c r="E438" s="217" t="s">
        <v>1</v>
      </c>
      <c r="F438" s="218" t="s">
        <v>177</v>
      </c>
      <c r="G438" s="216"/>
      <c r="H438" s="219">
        <v>1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175</v>
      </c>
      <c r="AU438" s="225" t="s">
        <v>89</v>
      </c>
      <c r="AV438" s="14" t="s">
        <v>173</v>
      </c>
      <c r="AW438" s="14" t="s">
        <v>34</v>
      </c>
      <c r="AX438" s="14" t="s">
        <v>86</v>
      </c>
      <c r="AY438" s="225" t="s">
        <v>167</v>
      </c>
    </row>
    <row r="439" spans="1:65" s="2" customFormat="1" ht="16.5" customHeight="1">
      <c r="A439" s="35"/>
      <c r="B439" s="36"/>
      <c r="C439" s="236" t="s">
        <v>662</v>
      </c>
      <c r="D439" s="236" t="s">
        <v>224</v>
      </c>
      <c r="E439" s="237" t="s">
        <v>663</v>
      </c>
      <c r="F439" s="238" t="s">
        <v>664</v>
      </c>
      <c r="G439" s="239" t="s">
        <v>213</v>
      </c>
      <c r="H439" s="240">
        <v>1</v>
      </c>
      <c r="I439" s="241"/>
      <c r="J439" s="242">
        <f>ROUND(I439*H439,2)</f>
        <v>0</v>
      </c>
      <c r="K439" s="243"/>
      <c r="L439" s="244"/>
      <c r="M439" s="245" t="s">
        <v>1</v>
      </c>
      <c r="N439" s="246" t="s">
        <v>43</v>
      </c>
      <c r="O439" s="72"/>
      <c r="P439" s="199">
        <f>O439*H439</f>
        <v>0</v>
      </c>
      <c r="Q439" s="199">
        <v>7.6999999999999999E-2</v>
      </c>
      <c r="R439" s="199">
        <f>Q439*H439</f>
        <v>7.6999999999999999E-2</v>
      </c>
      <c r="S439" s="199">
        <v>0</v>
      </c>
      <c r="T439" s="200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1" t="s">
        <v>347</v>
      </c>
      <c r="AT439" s="201" t="s">
        <v>224</v>
      </c>
      <c r="AU439" s="201" t="s">
        <v>89</v>
      </c>
      <c r="AY439" s="18" t="s">
        <v>167</v>
      </c>
      <c r="BE439" s="202">
        <f>IF(N439="základní",J439,0)</f>
        <v>0</v>
      </c>
      <c r="BF439" s="202">
        <f>IF(N439="snížená",J439,0)</f>
        <v>0</v>
      </c>
      <c r="BG439" s="202">
        <f>IF(N439="zákl. přenesená",J439,0)</f>
        <v>0</v>
      </c>
      <c r="BH439" s="202">
        <f>IF(N439="sníž. přenesená",J439,0)</f>
        <v>0</v>
      </c>
      <c r="BI439" s="202">
        <f>IF(N439="nulová",J439,0)</f>
        <v>0</v>
      </c>
      <c r="BJ439" s="18" t="s">
        <v>86</v>
      </c>
      <c r="BK439" s="202">
        <f>ROUND(I439*H439,2)</f>
        <v>0</v>
      </c>
      <c r="BL439" s="18" t="s">
        <v>260</v>
      </c>
      <c r="BM439" s="201" t="s">
        <v>665</v>
      </c>
    </row>
    <row r="440" spans="1:65" s="2" customFormat="1" ht="19.2">
      <c r="A440" s="35"/>
      <c r="B440" s="36"/>
      <c r="C440" s="37"/>
      <c r="D440" s="205" t="s">
        <v>228</v>
      </c>
      <c r="E440" s="37"/>
      <c r="F440" s="247" t="s">
        <v>666</v>
      </c>
      <c r="G440" s="37"/>
      <c r="H440" s="37"/>
      <c r="I440" s="248"/>
      <c r="J440" s="37"/>
      <c r="K440" s="37"/>
      <c r="L440" s="40"/>
      <c r="M440" s="249"/>
      <c r="N440" s="250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228</v>
      </c>
      <c r="AU440" s="18" t="s">
        <v>89</v>
      </c>
    </row>
    <row r="441" spans="1:65" s="13" customFormat="1">
      <c r="B441" s="203"/>
      <c r="C441" s="204"/>
      <c r="D441" s="205" t="s">
        <v>175</v>
      </c>
      <c r="E441" s="206" t="s">
        <v>1</v>
      </c>
      <c r="F441" s="207" t="s">
        <v>661</v>
      </c>
      <c r="G441" s="204"/>
      <c r="H441" s="208">
        <v>1</v>
      </c>
      <c r="I441" s="209"/>
      <c r="J441" s="204"/>
      <c r="K441" s="204"/>
      <c r="L441" s="210"/>
      <c r="M441" s="211"/>
      <c r="N441" s="212"/>
      <c r="O441" s="212"/>
      <c r="P441" s="212"/>
      <c r="Q441" s="212"/>
      <c r="R441" s="212"/>
      <c r="S441" s="212"/>
      <c r="T441" s="213"/>
      <c r="AT441" s="214" t="s">
        <v>175</v>
      </c>
      <c r="AU441" s="214" t="s">
        <v>89</v>
      </c>
      <c r="AV441" s="13" t="s">
        <v>89</v>
      </c>
      <c r="AW441" s="13" t="s">
        <v>34</v>
      </c>
      <c r="AX441" s="13" t="s">
        <v>86</v>
      </c>
      <c r="AY441" s="214" t="s">
        <v>167</v>
      </c>
    </row>
    <row r="442" spans="1:65" s="2" customFormat="1" ht="24.15" customHeight="1">
      <c r="A442" s="35"/>
      <c r="B442" s="36"/>
      <c r="C442" s="189" t="s">
        <v>667</v>
      </c>
      <c r="D442" s="189" t="s">
        <v>169</v>
      </c>
      <c r="E442" s="190" t="s">
        <v>668</v>
      </c>
      <c r="F442" s="191" t="s">
        <v>669</v>
      </c>
      <c r="G442" s="192" t="s">
        <v>213</v>
      </c>
      <c r="H442" s="193">
        <v>2</v>
      </c>
      <c r="I442" s="194"/>
      <c r="J442" s="195">
        <f>ROUND(I442*H442,2)</f>
        <v>0</v>
      </c>
      <c r="K442" s="196"/>
      <c r="L442" s="40"/>
      <c r="M442" s="197" t="s">
        <v>1</v>
      </c>
      <c r="N442" s="198" t="s">
        <v>43</v>
      </c>
      <c r="O442" s="72"/>
      <c r="P442" s="199">
        <f>O442*H442</f>
        <v>0</v>
      </c>
      <c r="Q442" s="199">
        <v>0</v>
      </c>
      <c r="R442" s="199">
        <f>Q442*H442</f>
        <v>0</v>
      </c>
      <c r="S442" s="199">
        <v>0</v>
      </c>
      <c r="T442" s="200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1" t="s">
        <v>260</v>
      </c>
      <c r="AT442" s="201" t="s">
        <v>169</v>
      </c>
      <c r="AU442" s="201" t="s">
        <v>89</v>
      </c>
      <c r="AY442" s="18" t="s">
        <v>167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18" t="s">
        <v>86</v>
      </c>
      <c r="BK442" s="202">
        <f>ROUND(I442*H442,2)</f>
        <v>0</v>
      </c>
      <c r="BL442" s="18" t="s">
        <v>260</v>
      </c>
      <c r="BM442" s="201" t="s">
        <v>670</v>
      </c>
    </row>
    <row r="443" spans="1:65" s="2" customFormat="1" ht="21.75" customHeight="1">
      <c r="A443" s="35"/>
      <c r="B443" s="36"/>
      <c r="C443" s="236" t="s">
        <v>671</v>
      </c>
      <c r="D443" s="236" t="s">
        <v>224</v>
      </c>
      <c r="E443" s="237" t="s">
        <v>672</v>
      </c>
      <c r="F443" s="238" t="s">
        <v>673</v>
      </c>
      <c r="G443" s="239" t="s">
        <v>213</v>
      </c>
      <c r="H443" s="240">
        <v>2</v>
      </c>
      <c r="I443" s="241"/>
      <c r="J443" s="242">
        <f>ROUND(I443*H443,2)</f>
        <v>0</v>
      </c>
      <c r="K443" s="243"/>
      <c r="L443" s="244"/>
      <c r="M443" s="245" t="s">
        <v>1</v>
      </c>
      <c r="N443" s="246" t="s">
        <v>43</v>
      </c>
      <c r="O443" s="72"/>
      <c r="P443" s="199">
        <f>O443*H443</f>
        <v>0</v>
      </c>
      <c r="Q443" s="199">
        <v>6.0000000000000002E-5</v>
      </c>
      <c r="R443" s="199">
        <f>Q443*H443</f>
        <v>1.2E-4</v>
      </c>
      <c r="S443" s="199">
        <v>0</v>
      </c>
      <c r="T443" s="200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1" t="s">
        <v>347</v>
      </c>
      <c r="AT443" s="201" t="s">
        <v>224</v>
      </c>
      <c r="AU443" s="201" t="s">
        <v>89</v>
      </c>
      <c r="AY443" s="18" t="s">
        <v>167</v>
      </c>
      <c r="BE443" s="202">
        <f>IF(N443="základní",J443,0)</f>
        <v>0</v>
      </c>
      <c r="BF443" s="202">
        <f>IF(N443="snížená",J443,0)</f>
        <v>0</v>
      </c>
      <c r="BG443" s="202">
        <f>IF(N443="zákl. přenesená",J443,0)</f>
        <v>0</v>
      </c>
      <c r="BH443" s="202">
        <f>IF(N443="sníž. přenesená",J443,0)</f>
        <v>0</v>
      </c>
      <c r="BI443" s="202">
        <f>IF(N443="nulová",J443,0)</f>
        <v>0</v>
      </c>
      <c r="BJ443" s="18" t="s">
        <v>86</v>
      </c>
      <c r="BK443" s="202">
        <f>ROUND(I443*H443,2)</f>
        <v>0</v>
      </c>
      <c r="BL443" s="18" t="s">
        <v>260</v>
      </c>
      <c r="BM443" s="201" t="s">
        <v>674</v>
      </c>
    </row>
    <row r="444" spans="1:65" s="13" customFormat="1">
      <c r="B444" s="203"/>
      <c r="C444" s="204"/>
      <c r="D444" s="205" t="s">
        <v>175</v>
      </c>
      <c r="E444" s="206" t="s">
        <v>1</v>
      </c>
      <c r="F444" s="207" t="s">
        <v>215</v>
      </c>
      <c r="G444" s="204"/>
      <c r="H444" s="208">
        <v>2</v>
      </c>
      <c r="I444" s="209"/>
      <c r="J444" s="204"/>
      <c r="K444" s="204"/>
      <c r="L444" s="210"/>
      <c r="M444" s="211"/>
      <c r="N444" s="212"/>
      <c r="O444" s="212"/>
      <c r="P444" s="212"/>
      <c r="Q444" s="212"/>
      <c r="R444" s="212"/>
      <c r="S444" s="212"/>
      <c r="T444" s="213"/>
      <c r="AT444" s="214" t="s">
        <v>175</v>
      </c>
      <c r="AU444" s="214" t="s">
        <v>89</v>
      </c>
      <c r="AV444" s="13" t="s">
        <v>89</v>
      </c>
      <c r="AW444" s="13" t="s">
        <v>34</v>
      </c>
      <c r="AX444" s="13" t="s">
        <v>78</v>
      </c>
      <c r="AY444" s="214" t="s">
        <v>167</v>
      </c>
    </row>
    <row r="445" spans="1:65" s="14" customFormat="1">
      <c r="B445" s="215"/>
      <c r="C445" s="216"/>
      <c r="D445" s="205" t="s">
        <v>175</v>
      </c>
      <c r="E445" s="217" t="s">
        <v>1</v>
      </c>
      <c r="F445" s="218" t="s">
        <v>177</v>
      </c>
      <c r="G445" s="216"/>
      <c r="H445" s="219">
        <v>2</v>
      </c>
      <c r="I445" s="220"/>
      <c r="J445" s="216"/>
      <c r="K445" s="216"/>
      <c r="L445" s="221"/>
      <c r="M445" s="222"/>
      <c r="N445" s="223"/>
      <c r="O445" s="223"/>
      <c r="P445" s="223"/>
      <c r="Q445" s="223"/>
      <c r="R445" s="223"/>
      <c r="S445" s="223"/>
      <c r="T445" s="224"/>
      <c r="AT445" s="225" t="s">
        <v>175</v>
      </c>
      <c r="AU445" s="225" t="s">
        <v>89</v>
      </c>
      <c r="AV445" s="14" t="s">
        <v>173</v>
      </c>
      <c r="AW445" s="14" t="s">
        <v>34</v>
      </c>
      <c r="AX445" s="14" t="s">
        <v>86</v>
      </c>
      <c r="AY445" s="225" t="s">
        <v>167</v>
      </c>
    </row>
    <row r="446" spans="1:65" s="2" customFormat="1" ht="24.15" customHeight="1">
      <c r="A446" s="35"/>
      <c r="B446" s="36"/>
      <c r="C446" s="189" t="s">
        <v>675</v>
      </c>
      <c r="D446" s="189" t="s">
        <v>169</v>
      </c>
      <c r="E446" s="190" t="s">
        <v>676</v>
      </c>
      <c r="F446" s="191" t="s">
        <v>677</v>
      </c>
      <c r="G446" s="192" t="s">
        <v>206</v>
      </c>
      <c r="H446" s="193">
        <v>7.6999999999999999E-2</v>
      </c>
      <c r="I446" s="194"/>
      <c r="J446" s="195">
        <f>ROUND(I446*H446,2)</f>
        <v>0</v>
      </c>
      <c r="K446" s="196"/>
      <c r="L446" s="40"/>
      <c r="M446" s="197" t="s">
        <v>1</v>
      </c>
      <c r="N446" s="198" t="s">
        <v>43</v>
      </c>
      <c r="O446" s="72"/>
      <c r="P446" s="199">
        <f>O446*H446</f>
        <v>0</v>
      </c>
      <c r="Q446" s="199">
        <v>0</v>
      </c>
      <c r="R446" s="199">
        <f>Q446*H446</f>
        <v>0</v>
      </c>
      <c r="S446" s="199">
        <v>0</v>
      </c>
      <c r="T446" s="200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1" t="s">
        <v>260</v>
      </c>
      <c r="AT446" s="201" t="s">
        <v>169</v>
      </c>
      <c r="AU446" s="201" t="s">
        <v>89</v>
      </c>
      <c r="AY446" s="18" t="s">
        <v>167</v>
      </c>
      <c r="BE446" s="202">
        <f>IF(N446="základní",J446,0)</f>
        <v>0</v>
      </c>
      <c r="BF446" s="202">
        <f>IF(N446="snížená",J446,0)</f>
        <v>0</v>
      </c>
      <c r="BG446" s="202">
        <f>IF(N446="zákl. přenesená",J446,0)</f>
        <v>0</v>
      </c>
      <c r="BH446" s="202">
        <f>IF(N446="sníž. přenesená",J446,0)</f>
        <v>0</v>
      </c>
      <c r="BI446" s="202">
        <f>IF(N446="nulová",J446,0)</f>
        <v>0</v>
      </c>
      <c r="BJ446" s="18" t="s">
        <v>86</v>
      </c>
      <c r="BK446" s="202">
        <f>ROUND(I446*H446,2)</f>
        <v>0</v>
      </c>
      <c r="BL446" s="18" t="s">
        <v>260</v>
      </c>
      <c r="BM446" s="201" t="s">
        <v>678</v>
      </c>
    </row>
    <row r="447" spans="1:65" s="12" customFormat="1" ht="22.95" customHeight="1">
      <c r="B447" s="173"/>
      <c r="C447" s="174"/>
      <c r="D447" s="175" t="s">
        <v>77</v>
      </c>
      <c r="E447" s="187" t="s">
        <v>679</v>
      </c>
      <c r="F447" s="187" t="s">
        <v>680</v>
      </c>
      <c r="G447" s="174"/>
      <c r="H447" s="174"/>
      <c r="I447" s="177"/>
      <c r="J447" s="188">
        <f>BK447</f>
        <v>0</v>
      </c>
      <c r="K447" s="174"/>
      <c r="L447" s="179"/>
      <c r="M447" s="180"/>
      <c r="N447" s="181"/>
      <c r="O447" s="181"/>
      <c r="P447" s="182">
        <f>SUM(P448:P456)</f>
        <v>0</v>
      </c>
      <c r="Q447" s="181"/>
      <c r="R447" s="182">
        <f>SUM(R448:R456)</f>
        <v>8.8544399999999999E-3</v>
      </c>
      <c r="S447" s="181"/>
      <c r="T447" s="183">
        <f>SUM(T448:T456)</f>
        <v>0</v>
      </c>
      <c r="AR447" s="184" t="s">
        <v>89</v>
      </c>
      <c r="AT447" s="185" t="s">
        <v>77</v>
      </c>
      <c r="AU447" s="185" t="s">
        <v>86</v>
      </c>
      <c r="AY447" s="184" t="s">
        <v>167</v>
      </c>
      <c r="BK447" s="186">
        <f>SUM(BK448:BK456)</f>
        <v>0</v>
      </c>
    </row>
    <row r="448" spans="1:65" s="2" customFormat="1" ht="24.15" customHeight="1">
      <c r="A448" s="35"/>
      <c r="B448" s="36"/>
      <c r="C448" s="189" t="s">
        <v>681</v>
      </c>
      <c r="D448" s="189" t="s">
        <v>169</v>
      </c>
      <c r="E448" s="190" t="s">
        <v>682</v>
      </c>
      <c r="F448" s="191" t="s">
        <v>683</v>
      </c>
      <c r="G448" s="192" t="s">
        <v>190</v>
      </c>
      <c r="H448" s="193">
        <v>16.047000000000001</v>
      </c>
      <c r="I448" s="194"/>
      <c r="J448" s="195">
        <f>ROUND(I448*H448,2)</f>
        <v>0</v>
      </c>
      <c r="K448" s="196"/>
      <c r="L448" s="40"/>
      <c r="M448" s="197" t="s">
        <v>1</v>
      </c>
      <c r="N448" s="198" t="s">
        <v>43</v>
      </c>
      <c r="O448" s="72"/>
      <c r="P448" s="199">
        <f>O448*H448</f>
        <v>0</v>
      </c>
      <c r="Q448" s="199">
        <v>1.2E-4</v>
      </c>
      <c r="R448" s="199">
        <f>Q448*H448</f>
        <v>1.9256400000000002E-3</v>
      </c>
      <c r="S448" s="199">
        <v>0</v>
      </c>
      <c r="T448" s="200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1" t="s">
        <v>260</v>
      </c>
      <c r="AT448" s="201" t="s">
        <v>169</v>
      </c>
      <c r="AU448" s="201" t="s">
        <v>89</v>
      </c>
      <c r="AY448" s="18" t="s">
        <v>167</v>
      </c>
      <c r="BE448" s="202">
        <f>IF(N448="základní",J448,0)</f>
        <v>0</v>
      </c>
      <c r="BF448" s="202">
        <f>IF(N448="snížená",J448,0)</f>
        <v>0</v>
      </c>
      <c r="BG448" s="202">
        <f>IF(N448="zákl. přenesená",J448,0)</f>
        <v>0</v>
      </c>
      <c r="BH448" s="202">
        <f>IF(N448="sníž. přenesená",J448,0)</f>
        <v>0</v>
      </c>
      <c r="BI448" s="202">
        <f>IF(N448="nulová",J448,0)</f>
        <v>0</v>
      </c>
      <c r="BJ448" s="18" t="s">
        <v>86</v>
      </c>
      <c r="BK448" s="202">
        <f>ROUND(I448*H448,2)</f>
        <v>0</v>
      </c>
      <c r="BL448" s="18" t="s">
        <v>260</v>
      </c>
      <c r="BM448" s="201" t="s">
        <v>684</v>
      </c>
    </row>
    <row r="449" spans="1:65" s="13" customFormat="1" ht="30.6">
      <c r="B449" s="203"/>
      <c r="C449" s="204"/>
      <c r="D449" s="205" t="s">
        <v>175</v>
      </c>
      <c r="E449" s="206" t="s">
        <v>1</v>
      </c>
      <c r="F449" s="207" t="s">
        <v>685</v>
      </c>
      <c r="G449" s="204"/>
      <c r="H449" s="208">
        <v>16.047000000000001</v>
      </c>
      <c r="I449" s="209"/>
      <c r="J449" s="204"/>
      <c r="K449" s="204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175</v>
      </c>
      <c r="AU449" s="214" t="s">
        <v>89</v>
      </c>
      <c r="AV449" s="13" t="s">
        <v>89</v>
      </c>
      <c r="AW449" s="13" t="s">
        <v>34</v>
      </c>
      <c r="AX449" s="13" t="s">
        <v>78</v>
      </c>
      <c r="AY449" s="214" t="s">
        <v>167</v>
      </c>
    </row>
    <row r="450" spans="1:65" s="14" customFormat="1">
      <c r="B450" s="215"/>
      <c r="C450" s="216"/>
      <c r="D450" s="205" t="s">
        <v>175</v>
      </c>
      <c r="E450" s="217" t="s">
        <v>1</v>
      </c>
      <c r="F450" s="218" t="s">
        <v>177</v>
      </c>
      <c r="G450" s="216"/>
      <c r="H450" s="219">
        <v>16.047000000000001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175</v>
      </c>
      <c r="AU450" s="225" t="s">
        <v>89</v>
      </c>
      <c r="AV450" s="14" t="s">
        <v>173</v>
      </c>
      <c r="AW450" s="14" t="s">
        <v>34</v>
      </c>
      <c r="AX450" s="14" t="s">
        <v>86</v>
      </c>
      <c r="AY450" s="225" t="s">
        <v>167</v>
      </c>
    </row>
    <row r="451" spans="1:65" s="2" customFormat="1" ht="24.15" customHeight="1">
      <c r="A451" s="35"/>
      <c r="B451" s="36"/>
      <c r="C451" s="189" t="s">
        <v>686</v>
      </c>
      <c r="D451" s="189" t="s">
        <v>169</v>
      </c>
      <c r="E451" s="190" t="s">
        <v>687</v>
      </c>
      <c r="F451" s="191" t="s">
        <v>688</v>
      </c>
      <c r="G451" s="192" t="s">
        <v>190</v>
      </c>
      <c r="H451" s="193">
        <v>7.68</v>
      </c>
      <c r="I451" s="194"/>
      <c r="J451" s="195">
        <f>ROUND(I451*H451,2)</f>
        <v>0</v>
      </c>
      <c r="K451" s="196"/>
      <c r="L451" s="40"/>
      <c r="M451" s="197" t="s">
        <v>1</v>
      </c>
      <c r="N451" s="198" t="s">
        <v>43</v>
      </c>
      <c r="O451" s="72"/>
      <c r="P451" s="199">
        <f>O451*H451</f>
        <v>0</v>
      </c>
      <c r="Q451" s="199">
        <v>1.7000000000000001E-4</v>
      </c>
      <c r="R451" s="199">
        <f>Q451*H451</f>
        <v>1.3056000000000001E-3</v>
      </c>
      <c r="S451" s="199">
        <v>0</v>
      </c>
      <c r="T451" s="200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1" t="s">
        <v>260</v>
      </c>
      <c r="AT451" s="201" t="s">
        <v>169</v>
      </c>
      <c r="AU451" s="201" t="s">
        <v>89</v>
      </c>
      <c r="AY451" s="18" t="s">
        <v>167</v>
      </c>
      <c r="BE451" s="202">
        <f>IF(N451="základní",J451,0)</f>
        <v>0</v>
      </c>
      <c r="BF451" s="202">
        <f>IF(N451="snížená",J451,0)</f>
        <v>0</v>
      </c>
      <c r="BG451" s="202">
        <f>IF(N451="zákl. přenesená",J451,0)</f>
        <v>0</v>
      </c>
      <c r="BH451" s="202">
        <f>IF(N451="sníž. přenesená",J451,0)</f>
        <v>0</v>
      </c>
      <c r="BI451" s="202">
        <f>IF(N451="nulová",J451,0)</f>
        <v>0</v>
      </c>
      <c r="BJ451" s="18" t="s">
        <v>86</v>
      </c>
      <c r="BK451" s="202">
        <f>ROUND(I451*H451,2)</f>
        <v>0</v>
      </c>
      <c r="BL451" s="18" t="s">
        <v>260</v>
      </c>
      <c r="BM451" s="201" t="s">
        <v>689</v>
      </c>
    </row>
    <row r="452" spans="1:65" s="13" customFormat="1">
      <c r="B452" s="203"/>
      <c r="C452" s="204"/>
      <c r="D452" s="205" t="s">
        <v>175</v>
      </c>
      <c r="E452" s="206" t="s">
        <v>1</v>
      </c>
      <c r="F452" s="207" t="s">
        <v>690</v>
      </c>
      <c r="G452" s="204"/>
      <c r="H452" s="208">
        <v>7.68</v>
      </c>
      <c r="I452" s="209"/>
      <c r="J452" s="204"/>
      <c r="K452" s="204"/>
      <c r="L452" s="210"/>
      <c r="M452" s="211"/>
      <c r="N452" s="212"/>
      <c r="O452" s="212"/>
      <c r="P452" s="212"/>
      <c r="Q452" s="212"/>
      <c r="R452" s="212"/>
      <c r="S452" s="212"/>
      <c r="T452" s="213"/>
      <c r="AT452" s="214" t="s">
        <v>175</v>
      </c>
      <c r="AU452" s="214" t="s">
        <v>89</v>
      </c>
      <c r="AV452" s="13" t="s">
        <v>89</v>
      </c>
      <c r="AW452" s="13" t="s">
        <v>34</v>
      </c>
      <c r="AX452" s="13" t="s">
        <v>78</v>
      </c>
      <c r="AY452" s="214" t="s">
        <v>167</v>
      </c>
    </row>
    <row r="453" spans="1:65" s="14" customFormat="1">
      <c r="B453" s="215"/>
      <c r="C453" s="216"/>
      <c r="D453" s="205" t="s">
        <v>175</v>
      </c>
      <c r="E453" s="217" t="s">
        <v>1</v>
      </c>
      <c r="F453" s="218" t="s">
        <v>177</v>
      </c>
      <c r="G453" s="216"/>
      <c r="H453" s="219">
        <v>7.68</v>
      </c>
      <c r="I453" s="220"/>
      <c r="J453" s="216"/>
      <c r="K453" s="216"/>
      <c r="L453" s="221"/>
      <c r="M453" s="222"/>
      <c r="N453" s="223"/>
      <c r="O453" s="223"/>
      <c r="P453" s="223"/>
      <c r="Q453" s="223"/>
      <c r="R453" s="223"/>
      <c r="S453" s="223"/>
      <c r="T453" s="224"/>
      <c r="AT453" s="225" t="s">
        <v>175</v>
      </c>
      <c r="AU453" s="225" t="s">
        <v>89</v>
      </c>
      <c r="AV453" s="14" t="s">
        <v>173</v>
      </c>
      <c r="AW453" s="14" t="s">
        <v>34</v>
      </c>
      <c r="AX453" s="14" t="s">
        <v>86</v>
      </c>
      <c r="AY453" s="225" t="s">
        <v>167</v>
      </c>
    </row>
    <row r="454" spans="1:65" s="2" customFormat="1" ht="24.15" customHeight="1">
      <c r="A454" s="35"/>
      <c r="B454" s="36"/>
      <c r="C454" s="189" t="s">
        <v>691</v>
      </c>
      <c r="D454" s="189" t="s">
        <v>169</v>
      </c>
      <c r="E454" s="190" t="s">
        <v>692</v>
      </c>
      <c r="F454" s="191" t="s">
        <v>693</v>
      </c>
      <c r="G454" s="192" t="s">
        <v>190</v>
      </c>
      <c r="H454" s="193">
        <v>15.62</v>
      </c>
      <c r="I454" s="194"/>
      <c r="J454" s="195">
        <f>ROUND(I454*H454,2)</f>
        <v>0</v>
      </c>
      <c r="K454" s="196"/>
      <c r="L454" s="40"/>
      <c r="M454" s="197" t="s">
        <v>1</v>
      </c>
      <c r="N454" s="198" t="s">
        <v>43</v>
      </c>
      <c r="O454" s="72"/>
      <c r="P454" s="199">
        <f>O454*H454</f>
        <v>0</v>
      </c>
      <c r="Q454" s="199">
        <v>3.6000000000000002E-4</v>
      </c>
      <c r="R454" s="199">
        <f>Q454*H454</f>
        <v>5.6232000000000001E-3</v>
      </c>
      <c r="S454" s="199">
        <v>0</v>
      </c>
      <c r="T454" s="200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1" t="s">
        <v>260</v>
      </c>
      <c r="AT454" s="201" t="s">
        <v>169</v>
      </c>
      <c r="AU454" s="201" t="s">
        <v>89</v>
      </c>
      <c r="AY454" s="18" t="s">
        <v>167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8" t="s">
        <v>86</v>
      </c>
      <c r="BK454" s="202">
        <f>ROUND(I454*H454,2)</f>
        <v>0</v>
      </c>
      <c r="BL454" s="18" t="s">
        <v>260</v>
      </c>
      <c r="BM454" s="201" t="s">
        <v>694</v>
      </c>
    </row>
    <row r="455" spans="1:65" s="13" customFormat="1" ht="20.399999999999999">
      <c r="B455" s="203"/>
      <c r="C455" s="204"/>
      <c r="D455" s="205" t="s">
        <v>175</v>
      </c>
      <c r="E455" s="206" t="s">
        <v>1</v>
      </c>
      <c r="F455" s="207" t="s">
        <v>326</v>
      </c>
      <c r="G455" s="204"/>
      <c r="H455" s="208">
        <v>15.62</v>
      </c>
      <c r="I455" s="209"/>
      <c r="J455" s="204"/>
      <c r="K455" s="204"/>
      <c r="L455" s="210"/>
      <c r="M455" s="211"/>
      <c r="N455" s="212"/>
      <c r="O455" s="212"/>
      <c r="P455" s="212"/>
      <c r="Q455" s="212"/>
      <c r="R455" s="212"/>
      <c r="S455" s="212"/>
      <c r="T455" s="213"/>
      <c r="AT455" s="214" t="s">
        <v>175</v>
      </c>
      <c r="AU455" s="214" t="s">
        <v>89</v>
      </c>
      <c r="AV455" s="13" t="s">
        <v>89</v>
      </c>
      <c r="AW455" s="13" t="s">
        <v>34</v>
      </c>
      <c r="AX455" s="13" t="s">
        <v>78</v>
      </c>
      <c r="AY455" s="214" t="s">
        <v>167</v>
      </c>
    </row>
    <row r="456" spans="1:65" s="14" customFormat="1">
      <c r="B456" s="215"/>
      <c r="C456" s="216"/>
      <c r="D456" s="205" t="s">
        <v>175</v>
      </c>
      <c r="E456" s="217" t="s">
        <v>1</v>
      </c>
      <c r="F456" s="218" t="s">
        <v>177</v>
      </c>
      <c r="G456" s="216"/>
      <c r="H456" s="219">
        <v>15.62</v>
      </c>
      <c r="I456" s="220"/>
      <c r="J456" s="216"/>
      <c r="K456" s="216"/>
      <c r="L456" s="221"/>
      <c r="M456" s="262"/>
      <c r="N456" s="263"/>
      <c r="O456" s="263"/>
      <c r="P456" s="263"/>
      <c r="Q456" s="263"/>
      <c r="R456" s="263"/>
      <c r="S456" s="263"/>
      <c r="T456" s="264"/>
      <c r="AT456" s="225" t="s">
        <v>175</v>
      </c>
      <c r="AU456" s="225" t="s">
        <v>89</v>
      </c>
      <c r="AV456" s="14" t="s">
        <v>173</v>
      </c>
      <c r="AW456" s="14" t="s">
        <v>34</v>
      </c>
      <c r="AX456" s="14" t="s">
        <v>86</v>
      </c>
      <c r="AY456" s="225" t="s">
        <v>167</v>
      </c>
    </row>
    <row r="457" spans="1:65" s="2" customFormat="1" ht="6.9" customHeight="1">
      <c r="A457" s="35"/>
      <c r="B457" s="55"/>
      <c r="C457" s="56"/>
      <c r="D457" s="56"/>
      <c r="E457" s="56"/>
      <c r="F457" s="56"/>
      <c r="G457" s="56"/>
      <c r="H457" s="56"/>
      <c r="I457" s="56"/>
      <c r="J457" s="56"/>
      <c r="K457" s="56"/>
      <c r="L457" s="40"/>
      <c r="M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</row>
  </sheetData>
  <sheetProtection algorithmName="SHA-512" hashValue="+M+xyX80IMxLY37euxkZj9lPQqj/iPYJ9R6ZXWBQ6b6MmryZ9xn4dhc8NTbW3UikvEuZTJrxKRb14L5ckHVILg==" saltValue="Xk+B8ObCQw0Gtl4JNYArISxsJ70yheNKotTqCkO8XDwRN3oY1JHTykrPDefjGbr2GesN+2d6/10TeuS9P9vj+Q==" spinCount="100000" sheet="1" objects="1" scenarios="1" formatColumns="0" formatRows="0" autoFilter="0"/>
  <autoFilter ref="C135:K456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57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92</v>
      </c>
      <c r="AZ2" s="109" t="s">
        <v>695</v>
      </c>
      <c r="BA2" s="109" t="s">
        <v>696</v>
      </c>
      <c r="BB2" s="109" t="s">
        <v>1</v>
      </c>
      <c r="BC2" s="109" t="s">
        <v>697</v>
      </c>
      <c r="BD2" s="109" t="s">
        <v>89</v>
      </c>
    </row>
    <row r="3" spans="1:5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  <c r="AZ3" s="109" t="s">
        <v>698</v>
      </c>
      <c r="BA3" s="109" t="s">
        <v>698</v>
      </c>
      <c r="BB3" s="109" t="s">
        <v>1</v>
      </c>
      <c r="BC3" s="109" t="s">
        <v>699</v>
      </c>
      <c r="BD3" s="109" t="s">
        <v>89</v>
      </c>
    </row>
    <row r="4" spans="1:56" s="1" customFormat="1" ht="24.9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56" s="1" customFormat="1" ht="6.9" customHeight="1">
      <c r="B5" s="21"/>
      <c r="L5" s="21"/>
    </row>
    <row r="6" spans="1:56" s="1" customFormat="1" ht="12" customHeight="1">
      <c r="B6" s="21"/>
      <c r="D6" s="114" t="s">
        <v>16</v>
      </c>
      <c r="L6" s="21"/>
    </row>
    <row r="7" spans="1:56" s="1" customFormat="1" ht="16.5" customHeight="1">
      <c r="B7" s="21"/>
      <c r="E7" s="317" t="str">
        <f>'Rekapitulace stavby'!K6</f>
        <v>Rekonstrukce limnigrafické stanice VD Těrlicko</v>
      </c>
      <c r="F7" s="318"/>
      <c r="G7" s="318"/>
      <c r="H7" s="318"/>
      <c r="L7" s="21"/>
    </row>
    <row r="8" spans="1:5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56" s="2" customFormat="1" ht="16.5" customHeight="1">
      <c r="A9" s="35"/>
      <c r="B9" s="40"/>
      <c r="C9" s="35"/>
      <c r="D9" s="35"/>
      <c r="E9" s="319" t="s">
        <v>700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2" customHeight="1">
      <c r="A11" s="35"/>
      <c r="B11" s="40"/>
      <c r="C11" s="35"/>
      <c r="D11" s="114" t="s">
        <v>18</v>
      </c>
      <c r="E11" s="35"/>
      <c r="F11" s="115" t="s">
        <v>93</v>
      </c>
      <c r="G11" s="35"/>
      <c r="H11" s="35"/>
      <c r="I11" s="114" t="s">
        <v>20</v>
      </c>
      <c r="J11" s="115" t="s">
        <v>701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2" customHeight="1">
      <c r="A12" s="35"/>
      <c r="B12" s="40"/>
      <c r="C12" s="35"/>
      <c r="D12" s="114" t="s">
        <v>22</v>
      </c>
      <c r="E12" s="35"/>
      <c r="F12" s="115" t="s">
        <v>23</v>
      </c>
      <c r="G12" s="35"/>
      <c r="H12" s="35"/>
      <c r="I12" s="114" t="s">
        <v>24</v>
      </c>
      <c r="J12" s="116" t="str">
        <f>'Rekapitulace stavby'!AN8</f>
        <v>7. 1. 2022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40"/>
      <c r="C14" s="35"/>
      <c r="D14" s="114" t="s">
        <v>26</v>
      </c>
      <c r="E14" s="35"/>
      <c r="F14" s="35"/>
      <c r="G14" s="35"/>
      <c r="H14" s="35"/>
      <c r="I14" s="114" t="s">
        <v>27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8" customHeight="1">
      <c r="A15" s="35"/>
      <c r="B15" s="40"/>
      <c r="C15" s="35"/>
      <c r="D15" s="35"/>
      <c r="E15" s="115" t="str">
        <f>IF('Rekapitulace stavby'!E11="","",'Rekapitulace stavby'!E11)</f>
        <v>Povodí Odry, státní podnik</v>
      </c>
      <c r="F15" s="35"/>
      <c r="G15" s="35"/>
      <c r="H15" s="35"/>
      <c r="I15" s="114" t="s">
        <v>29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30</v>
      </c>
      <c r="E17" s="35"/>
      <c r="F17" s="35"/>
      <c r="G17" s="35"/>
      <c r="H17" s="35"/>
      <c r="I17" s="114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29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32</v>
      </c>
      <c r="E20" s="35"/>
      <c r="F20" s="35"/>
      <c r="G20" s="35"/>
      <c r="H20" s="35"/>
      <c r="I20" s="114" t="s">
        <v>27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33</v>
      </c>
      <c r="F21" s="35"/>
      <c r="G21" s="35"/>
      <c r="H21" s="35"/>
      <c r="I21" s="114" t="s">
        <v>29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35</v>
      </c>
      <c r="E23" s="35"/>
      <c r="F23" s="35"/>
      <c r="G23" s="35"/>
      <c r="H23" s="35"/>
      <c r="I23" s="114" t="s">
        <v>27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36</v>
      </c>
      <c r="F24" s="35"/>
      <c r="G24" s="35"/>
      <c r="H24" s="35"/>
      <c r="I24" s="114" t="s">
        <v>29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38</v>
      </c>
      <c r="E30" s="35"/>
      <c r="F30" s="35"/>
      <c r="G30" s="35"/>
      <c r="H30" s="35"/>
      <c r="I30" s="35"/>
      <c r="J30" s="122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40</v>
      </c>
      <c r="G32" s="35"/>
      <c r="H32" s="35"/>
      <c r="I32" s="123" t="s">
        <v>39</v>
      </c>
      <c r="J32" s="123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42</v>
      </c>
      <c r="E33" s="114" t="s">
        <v>43</v>
      </c>
      <c r="F33" s="125">
        <f>ROUND((SUM(BE121:BE156)),  2)</f>
        <v>0</v>
      </c>
      <c r="G33" s="35"/>
      <c r="H33" s="35"/>
      <c r="I33" s="126">
        <v>0.21</v>
      </c>
      <c r="J33" s="125">
        <f>ROUND(((SUM(BE121:BE156))*I33),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44</v>
      </c>
      <c r="F34" s="125">
        <f>ROUND((SUM(BF121:BF156)),  2)</f>
        <v>0</v>
      </c>
      <c r="G34" s="35"/>
      <c r="H34" s="35"/>
      <c r="I34" s="126">
        <v>0.15</v>
      </c>
      <c r="J34" s="125">
        <f>ROUND(((SUM(BF121:BF156))*I34),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45</v>
      </c>
      <c r="F35" s="125">
        <f>ROUND((SUM(BG121:BG156)),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46</v>
      </c>
      <c r="F36" s="125">
        <f>ROUND((SUM(BH121:BH156)),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47</v>
      </c>
      <c r="F37" s="125">
        <f>ROUND((SUM(BI121:BI156)),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51</v>
      </c>
      <c r="E50" s="135"/>
      <c r="F50" s="135"/>
      <c r="G50" s="134" t="s">
        <v>52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53</v>
      </c>
      <c r="E61" s="137"/>
      <c r="F61" s="138" t="s">
        <v>54</v>
      </c>
      <c r="G61" s="136" t="s">
        <v>53</v>
      </c>
      <c r="H61" s="137"/>
      <c r="I61" s="137"/>
      <c r="J61" s="139" t="s">
        <v>54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55</v>
      </c>
      <c r="E65" s="140"/>
      <c r="F65" s="140"/>
      <c r="G65" s="134" t="s">
        <v>56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53</v>
      </c>
      <c r="E76" s="137"/>
      <c r="F76" s="138" t="s">
        <v>54</v>
      </c>
      <c r="G76" s="136" t="s">
        <v>53</v>
      </c>
      <c r="H76" s="137"/>
      <c r="I76" s="137"/>
      <c r="J76" s="139" t="s">
        <v>54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hidden="1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5" t="str">
        <f>E7</f>
        <v>Rekonstrukce limnigrafické stanice VD Těrlicko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SO 02 - Zpevnění terénu pro příjezd</v>
      </c>
      <c r="F87" s="314"/>
      <c r="G87" s="314"/>
      <c r="H87" s="31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22</v>
      </c>
      <c r="D89" s="37"/>
      <c r="E89" s="37"/>
      <c r="F89" s="28" t="str">
        <f>F12</f>
        <v xml:space="preserve">Albrechtice </v>
      </c>
      <c r="G89" s="37"/>
      <c r="H89" s="37"/>
      <c r="I89" s="30" t="s">
        <v>24</v>
      </c>
      <c r="J89" s="67" t="str">
        <f>IF(J12="","",J12)</f>
        <v>7. 1. 2022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26</v>
      </c>
      <c r="D91" s="37"/>
      <c r="E91" s="37"/>
      <c r="F91" s="28" t="str">
        <f>E15</f>
        <v>Povodí Odry, státní podnik</v>
      </c>
      <c r="G91" s="37"/>
      <c r="H91" s="37"/>
      <c r="I91" s="30" t="s">
        <v>32</v>
      </c>
      <c r="J91" s="33" t="str">
        <f>E21</f>
        <v>Ing. Martin Lepík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>Ing. M. Lepík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5" t="s">
        <v>128</v>
      </c>
      <c r="D94" s="146"/>
      <c r="E94" s="146"/>
      <c r="F94" s="146"/>
      <c r="G94" s="146"/>
      <c r="H94" s="146"/>
      <c r="I94" s="146"/>
      <c r="J94" s="147" t="s">
        <v>129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hidden="1" customHeight="1">
      <c r="A96" s="35"/>
      <c r="B96" s="36"/>
      <c r="C96" s="148" t="s">
        <v>130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131</v>
      </c>
    </row>
    <row r="97" spans="1:31" s="9" customFormat="1" ht="24.9" hidden="1" customHeight="1">
      <c r="B97" s="149"/>
      <c r="C97" s="150"/>
      <c r="D97" s="151" t="s">
        <v>132</v>
      </c>
      <c r="E97" s="152"/>
      <c r="F97" s="152"/>
      <c r="G97" s="152"/>
      <c r="H97" s="152"/>
      <c r="I97" s="152"/>
      <c r="J97" s="153">
        <f>J122</f>
        <v>0</v>
      </c>
      <c r="K97" s="150"/>
      <c r="L97" s="154"/>
    </row>
    <row r="98" spans="1:31" s="10" customFormat="1" ht="19.95" hidden="1" customHeight="1">
      <c r="B98" s="155"/>
      <c r="C98" s="156"/>
      <c r="D98" s="157" t="s">
        <v>133</v>
      </c>
      <c r="E98" s="158"/>
      <c r="F98" s="158"/>
      <c r="G98" s="158"/>
      <c r="H98" s="158"/>
      <c r="I98" s="158"/>
      <c r="J98" s="159">
        <f>J123</f>
        <v>0</v>
      </c>
      <c r="K98" s="156"/>
      <c r="L98" s="160"/>
    </row>
    <row r="99" spans="1:31" s="10" customFormat="1" ht="19.95" hidden="1" customHeight="1">
      <c r="B99" s="155"/>
      <c r="C99" s="156"/>
      <c r="D99" s="157" t="s">
        <v>134</v>
      </c>
      <c r="E99" s="158"/>
      <c r="F99" s="158"/>
      <c r="G99" s="158"/>
      <c r="H99" s="158"/>
      <c r="I99" s="158"/>
      <c r="J99" s="159">
        <f>J142</f>
        <v>0</v>
      </c>
      <c r="K99" s="156"/>
      <c r="L99" s="160"/>
    </row>
    <row r="100" spans="1:31" s="10" customFormat="1" ht="19.95" hidden="1" customHeight="1">
      <c r="B100" s="155"/>
      <c r="C100" s="156"/>
      <c r="D100" s="157" t="s">
        <v>136</v>
      </c>
      <c r="E100" s="158"/>
      <c r="F100" s="158"/>
      <c r="G100" s="158"/>
      <c r="H100" s="158"/>
      <c r="I100" s="158"/>
      <c r="J100" s="159">
        <f>J151</f>
        <v>0</v>
      </c>
      <c r="K100" s="156"/>
      <c r="L100" s="160"/>
    </row>
    <row r="101" spans="1:31" s="10" customFormat="1" ht="19.95" hidden="1" customHeight="1">
      <c r="B101" s="155"/>
      <c r="C101" s="156"/>
      <c r="D101" s="157" t="s">
        <v>702</v>
      </c>
      <c r="E101" s="158"/>
      <c r="F101" s="158"/>
      <c r="G101" s="158"/>
      <c r="H101" s="158"/>
      <c r="I101" s="158"/>
      <c r="J101" s="159">
        <f>J155</f>
        <v>0</v>
      </c>
      <c r="K101" s="156"/>
      <c r="L101" s="160"/>
    </row>
    <row r="102" spans="1:31" s="2" customFormat="1" ht="21.75" hidden="1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" hidden="1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hidden="1"/>
    <row r="105" spans="1:31" hidden="1"/>
    <row r="106" spans="1:31" hidden="1"/>
    <row r="107" spans="1:31" s="2" customFormat="1" ht="6.9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" customHeight="1">
      <c r="A108" s="35"/>
      <c r="B108" s="36"/>
      <c r="C108" s="24" t="s">
        <v>152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15" t="str">
        <f>E7</f>
        <v>Rekonstrukce limnigrafické stanice VD Těrlicko</v>
      </c>
      <c r="F111" s="316"/>
      <c r="G111" s="316"/>
      <c r="H111" s="31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114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84" t="str">
        <f>E9</f>
        <v>SO 02 - Zpevnění terénu pro příjezd</v>
      </c>
      <c r="F113" s="314"/>
      <c r="G113" s="314"/>
      <c r="H113" s="31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</v>
      </c>
      <c r="D115" s="37"/>
      <c r="E115" s="37"/>
      <c r="F115" s="28" t="str">
        <f>F12</f>
        <v xml:space="preserve">Albrechtice </v>
      </c>
      <c r="G115" s="37"/>
      <c r="H115" s="37"/>
      <c r="I115" s="30" t="s">
        <v>24</v>
      </c>
      <c r="J115" s="67" t="str">
        <f>IF(J12="","",J12)</f>
        <v>7. 1. 2022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15" customHeight="1">
      <c r="A117" s="35"/>
      <c r="B117" s="36"/>
      <c r="C117" s="30" t="s">
        <v>26</v>
      </c>
      <c r="D117" s="37"/>
      <c r="E117" s="37"/>
      <c r="F117" s="28" t="str">
        <f>E15</f>
        <v>Povodí Odry, státní podnik</v>
      </c>
      <c r="G117" s="37"/>
      <c r="H117" s="37"/>
      <c r="I117" s="30" t="s">
        <v>32</v>
      </c>
      <c r="J117" s="33" t="str">
        <f>E21</f>
        <v>Ing. Martin Lepík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30</v>
      </c>
      <c r="D118" s="37"/>
      <c r="E118" s="37"/>
      <c r="F118" s="28" t="str">
        <f>IF(E18="","",E18)</f>
        <v>Vyplň údaj</v>
      </c>
      <c r="G118" s="37"/>
      <c r="H118" s="37"/>
      <c r="I118" s="30" t="s">
        <v>35</v>
      </c>
      <c r="J118" s="33" t="str">
        <f>E24</f>
        <v>Ing. M. Lepík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1"/>
      <c r="B120" s="162"/>
      <c r="C120" s="163" t="s">
        <v>153</v>
      </c>
      <c r="D120" s="164" t="s">
        <v>63</v>
      </c>
      <c r="E120" s="164" t="s">
        <v>59</v>
      </c>
      <c r="F120" s="164" t="s">
        <v>60</v>
      </c>
      <c r="G120" s="164" t="s">
        <v>154</v>
      </c>
      <c r="H120" s="164" t="s">
        <v>155</v>
      </c>
      <c r="I120" s="164" t="s">
        <v>156</v>
      </c>
      <c r="J120" s="165" t="s">
        <v>129</v>
      </c>
      <c r="K120" s="166" t="s">
        <v>157</v>
      </c>
      <c r="L120" s="167"/>
      <c r="M120" s="76" t="s">
        <v>1</v>
      </c>
      <c r="N120" s="77" t="s">
        <v>42</v>
      </c>
      <c r="O120" s="77" t="s">
        <v>158</v>
      </c>
      <c r="P120" s="77" t="s">
        <v>159</v>
      </c>
      <c r="Q120" s="77" t="s">
        <v>160</v>
      </c>
      <c r="R120" s="77" t="s">
        <v>161</v>
      </c>
      <c r="S120" s="77" t="s">
        <v>162</v>
      </c>
      <c r="T120" s="78" t="s">
        <v>163</v>
      </c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1:65" s="2" customFormat="1" ht="22.95" customHeight="1">
      <c r="A121" s="35"/>
      <c r="B121" s="36"/>
      <c r="C121" s="83" t="s">
        <v>164</v>
      </c>
      <c r="D121" s="37"/>
      <c r="E121" s="37"/>
      <c r="F121" s="37"/>
      <c r="G121" s="37"/>
      <c r="H121" s="37"/>
      <c r="I121" s="37"/>
      <c r="J121" s="168">
        <f>BK121</f>
        <v>0</v>
      </c>
      <c r="K121" s="37"/>
      <c r="L121" s="40"/>
      <c r="M121" s="79"/>
      <c r="N121" s="169"/>
      <c r="O121" s="80"/>
      <c r="P121" s="170">
        <f>P122</f>
        <v>0</v>
      </c>
      <c r="Q121" s="80"/>
      <c r="R121" s="170">
        <f>R122</f>
        <v>282.98544119999997</v>
      </c>
      <c r="S121" s="80"/>
      <c r="T121" s="171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77</v>
      </c>
      <c r="AU121" s="18" t="s">
        <v>131</v>
      </c>
      <c r="BK121" s="172">
        <f>BK122</f>
        <v>0</v>
      </c>
    </row>
    <row r="122" spans="1:65" s="12" customFormat="1" ht="25.95" customHeight="1">
      <c r="B122" s="173"/>
      <c r="C122" s="174"/>
      <c r="D122" s="175" t="s">
        <v>77</v>
      </c>
      <c r="E122" s="176" t="s">
        <v>165</v>
      </c>
      <c r="F122" s="176" t="s">
        <v>166</v>
      </c>
      <c r="G122" s="174"/>
      <c r="H122" s="174"/>
      <c r="I122" s="177"/>
      <c r="J122" s="178">
        <f>BK122</f>
        <v>0</v>
      </c>
      <c r="K122" s="174"/>
      <c r="L122" s="179"/>
      <c r="M122" s="180"/>
      <c r="N122" s="181"/>
      <c r="O122" s="181"/>
      <c r="P122" s="182">
        <f>P123+P142+P151+P155</f>
        <v>0</v>
      </c>
      <c r="Q122" s="181"/>
      <c r="R122" s="182">
        <f>R123+R142+R151+R155</f>
        <v>282.98544119999997</v>
      </c>
      <c r="S122" s="181"/>
      <c r="T122" s="183">
        <f>T123+T142+T151+T155</f>
        <v>0</v>
      </c>
      <c r="AR122" s="184" t="s">
        <v>86</v>
      </c>
      <c r="AT122" s="185" t="s">
        <v>77</v>
      </c>
      <c r="AU122" s="185" t="s">
        <v>78</v>
      </c>
      <c r="AY122" s="184" t="s">
        <v>167</v>
      </c>
      <c r="BK122" s="186">
        <f>BK123+BK142+BK151+BK155</f>
        <v>0</v>
      </c>
    </row>
    <row r="123" spans="1:65" s="12" customFormat="1" ht="22.95" customHeight="1">
      <c r="B123" s="173"/>
      <c r="C123" s="174"/>
      <c r="D123" s="175" t="s">
        <v>77</v>
      </c>
      <c r="E123" s="187" t="s">
        <v>86</v>
      </c>
      <c r="F123" s="187" t="s">
        <v>168</v>
      </c>
      <c r="G123" s="174"/>
      <c r="H123" s="174"/>
      <c r="I123" s="177"/>
      <c r="J123" s="188">
        <f>BK123</f>
        <v>0</v>
      </c>
      <c r="K123" s="174"/>
      <c r="L123" s="179"/>
      <c r="M123" s="180"/>
      <c r="N123" s="181"/>
      <c r="O123" s="181"/>
      <c r="P123" s="182">
        <f>SUM(P124:P141)</f>
        <v>0</v>
      </c>
      <c r="Q123" s="181"/>
      <c r="R123" s="182">
        <f>SUM(R124:R141)</f>
        <v>0</v>
      </c>
      <c r="S123" s="181"/>
      <c r="T123" s="183">
        <f>SUM(T124:T141)</f>
        <v>0</v>
      </c>
      <c r="AR123" s="184" t="s">
        <v>86</v>
      </c>
      <c r="AT123" s="185" t="s">
        <v>77</v>
      </c>
      <c r="AU123" s="185" t="s">
        <v>86</v>
      </c>
      <c r="AY123" s="184" t="s">
        <v>167</v>
      </c>
      <c r="BK123" s="186">
        <f>SUM(BK124:BK141)</f>
        <v>0</v>
      </c>
    </row>
    <row r="124" spans="1:65" s="2" customFormat="1" ht="24.15" customHeight="1">
      <c r="A124" s="35"/>
      <c r="B124" s="36"/>
      <c r="C124" s="189" t="s">
        <v>86</v>
      </c>
      <c r="D124" s="189" t="s">
        <v>169</v>
      </c>
      <c r="E124" s="190" t="s">
        <v>703</v>
      </c>
      <c r="F124" s="191" t="s">
        <v>704</v>
      </c>
      <c r="G124" s="192" t="s">
        <v>190</v>
      </c>
      <c r="H124" s="193">
        <v>6.3109999999999999</v>
      </c>
      <c r="I124" s="194"/>
      <c r="J124" s="195">
        <f>ROUND(I124*H124,2)</f>
        <v>0</v>
      </c>
      <c r="K124" s="196"/>
      <c r="L124" s="40"/>
      <c r="M124" s="197" t="s">
        <v>1</v>
      </c>
      <c r="N124" s="198" t="s">
        <v>43</v>
      </c>
      <c r="O124" s="72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1" t="s">
        <v>173</v>
      </c>
      <c r="AT124" s="201" t="s">
        <v>169</v>
      </c>
      <c r="AU124" s="201" t="s">
        <v>89</v>
      </c>
      <c r="AY124" s="18" t="s">
        <v>167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8" t="s">
        <v>86</v>
      </c>
      <c r="BK124" s="202">
        <f>ROUND(I124*H124,2)</f>
        <v>0</v>
      </c>
      <c r="BL124" s="18" t="s">
        <v>173</v>
      </c>
      <c r="BM124" s="201" t="s">
        <v>705</v>
      </c>
    </row>
    <row r="125" spans="1:65" s="13" customFormat="1" ht="20.399999999999999">
      <c r="B125" s="203"/>
      <c r="C125" s="204"/>
      <c r="D125" s="205" t="s">
        <v>175</v>
      </c>
      <c r="E125" s="206" t="s">
        <v>1</v>
      </c>
      <c r="F125" s="207" t="s">
        <v>706</v>
      </c>
      <c r="G125" s="204"/>
      <c r="H125" s="208">
        <v>6.3109999999999999</v>
      </c>
      <c r="I125" s="209"/>
      <c r="J125" s="204"/>
      <c r="K125" s="204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175</v>
      </c>
      <c r="AU125" s="214" t="s">
        <v>89</v>
      </c>
      <c r="AV125" s="13" t="s">
        <v>89</v>
      </c>
      <c r="AW125" s="13" t="s">
        <v>34</v>
      </c>
      <c r="AX125" s="13" t="s">
        <v>78</v>
      </c>
      <c r="AY125" s="214" t="s">
        <v>167</v>
      </c>
    </row>
    <row r="126" spans="1:65" s="14" customFormat="1">
      <c r="B126" s="215"/>
      <c r="C126" s="216"/>
      <c r="D126" s="205" t="s">
        <v>175</v>
      </c>
      <c r="E126" s="217" t="s">
        <v>1</v>
      </c>
      <c r="F126" s="218" t="s">
        <v>177</v>
      </c>
      <c r="G126" s="216"/>
      <c r="H126" s="219">
        <v>6.3109999999999999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175</v>
      </c>
      <c r="AU126" s="225" t="s">
        <v>89</v>
      </c>
      <c r="AV126" s="14" t="s">
        <v>173</v>
      </c>
      <c r="AW126" s="14" t="s">
        <v>34</v>
      </c>
      <c r="AX126" s="14" t="s">
        <v>86</v>
      </c>
      <c r="AY126" s="225" t="s">
        <v>167</v>
      </c>
    </row>
    <row r="127" spans="1:65" s="2" customFormat="1" ht="24.15" customHeight="1">
      <c r="A127" s="35"/>
      <c r="B127" s="36"/>
      <c r="C127" s="189" t="s">
        <v>89</v>
      </c>
      <c r="D127" s="189" t="s">
        <v>169</v>
      </c>
      <c r="E127" s="190" t="s">
        <v>707</v>
      </c>
      <c r="F127" s="191" t="s">
        <v>708</v>
      </c>
      <c r="G127" s="192" t="s">
        <v>190</v>
      </c>
      <c r="H127" s="193">
        <v>924</v>
      </c>
      <c r="I127" s="194"/>
      <c r="J127" s="195">
        <f>ROUND(I127*H127,2)</f>
        <v>0</v>
      </c>
      <c r="K127" s="196"/>
      <c r="L127" s="40"/>
      <c r="M127" s="197" t="s">
        <v>1</v>
      </c>
      <c r="N127" s="198" t="s">
        <v>43</v>
      </c>
      <c r="O127" s="72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1" t="s">
        <v>173</v>
      </c>
      <c r="AT127" s="201" t="s">
        <v>169</v>
      </c>
      <c r="AU127" s="201" t="s">
        <v>89</v>
      </c>
      <c r="AY127" s="18" t="s">
        <v>167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8" t="s">
        <v>86</v>
      </c>
      <c r="BK127" s="202">
        <f>ROUND(I127*H127,2)</f>
        <v>0</v>
      </c>
      <c r="BL127" s="18" t="s">
        <v>173</v>
      </c>
      <c r="BM127" s="201" t="s">
        <v>709</v>
      </c>
    </row>
    <row r="128" spans="1:65" s="13" customFormat="1">
      <c r="B128" s="203"/>
      <c r="C128" s="204"/>
      <c r="D128" s="205" t="s">
        <v>175</v>
      </c>
      <c r="E128" s="206" t="s">
        <v>1</v>
      </c>
      <c r="F128" s="207" t="s">
        <v>710</v>
      </c>
      <c r="G128" s="204"/>
      <c r="H128" s="208">
        <v>924</v>
      </c>
      <c r="I128" s="209"/>
      <c r="J128" s="204"/>
      <c r="K128" s="204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175</v>
      </c>
      <c r="AU128" s="214" t="s">
        <v>89</v>
      </c>
      <c r="AV128" s="13" t="s">
        <v>89</v>
      </c>
      <c r="AW128" s="13" t="s">
        <v>34</v>
      </c>
      <c r="AX128" s="13" t="s">
        <v>78</v>
      </c>
      <c r="AY128" s="214" t="s">
        <v>167</v>
      </c>
    </row>
    <row r="129" spans="1:65" s="14" customFormat="1">
      <c r="B129" s="215"/>
      <c r="C129" s="216"/>
      <c r="D129" s="205" t="s">
        <v>175</v>
      </c>
      <c r="E129" s="217" t="s">
        <v>1</v>
      </c>
      <c r="F129" s="218" t="s">
        <v>177</v>
      </c>
      <c r="G129" s="216"/>
      <c r="H129" s="219">
        <v>924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175</v>
      </c>
      <c r="AU129" s="225" t="s">
        <v>89</v>
      </c>
      <c r="AV129" s="14" t="s">
        <v>173</v>
      </c>
      <c r="AW129" s="14" t="s">
        <v>34</v>
      </c>
      <c r="AX129" s="14" t="s">
        <v>86</v>
      </c>
      <c r="AY129" s="225" t="s">
        <v>167</v>
      </c>
    </row>
    <row r="130" spans="1:65" s="2" customFormat="1" ht="37.950000000000003" customHeight="1">
      <c r="A130" s="35"/>
      <c r="B130" s="36"/>
      <c r="C130" s="189" t="s">
        <v>182</v>
      </c>
      <c r="D130" s="189" t="s">
        <v>169</v>
      </c>
      <c r="E130" s="190" t="s">
        <v>178</v>
      </c>
      <c r="F130" s="191" t="s">
        <v>179</v>
      </c>
      <c r="G130" s="192" t="s">
        <v>172</v>
      </c>
      <c r="H130" s="193">
        <v>131.97499999999999</v>
      </c>
      <c r="I130" s="194"/>
      <c r="J130" s="195">
        <f>ROUND(I130*H130,2)</f>
        <v>0</v>
      </c>
      <c r="K130" s="196"/>
      <c r="L130" s="40"/>
      <c r="M130" s="197" t="s">
        <v>1</v>
      </c>
      <c r="N130" s="198" t="s">
        <v>43</v>
      </c>
      <c r="O130" s="72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1" t="s">
        <v>173</v>
      </c>
      <c r="AT130" s="201" t="s">
        <v>169</v>
      </c>
      <c r="AU130" s="201" t="s">
        <v>89</v>
      </c>
      <c r="AY130" s="18" t="s">
        <v>167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86</v>
      </c>
      <c r="BK130" s="202">
        <f>ROUND(I130*H130,2)</f>
        <v>0</v>
      </c>
      <c r="BL130" s="18" t="s">
        <v>173</v>
      </c>
      <c r="BM130" s="201" t="s">
        <v>711</v>
      </c>
    </row>
    <row r="131" spans="1:65" s="13" customFormat="1">
      <c r="B131" s="203"/>
      <c r="C131" s="204"/>
      <c r="D131" s="205" t="s">
        <v>175</v>
      </c>
      <c r="E131" s="206" t="s">
        <v>698</v>
      </c>
      <c r="F131" s="207" t="s">
        <v>712</v>
      </c>
      <c r="G131" s="204"/>
      <c r="H131" s="208">
        <v>131.97499999999999</v>
      </c>
      <c r="I131" s="209"/>
      <c r="J131" s="204"/>
      <c r="K131" s="204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175</v>
      </c>
      <c r="AU131" s="214" t="s">
        <v>89</v>
      </c>
      <c r="AV131" s="13" t="s">
        <v>89</v>
      </c>
      <c r="AW131" s="13" t="s">
        <v>34</v>
      </c>
      <c r="AX131" s="13" t="s">
        <v>78</v>
      </c>
      <c r="AY131" s="214" t="s">
        <v>167</v>
      </c>
    </row>
    <row r="132" spans="1:65" s="14" customFormat="1">
      <c r="B132" s="215"/>
      <c r="C132" s="216"/>
      <c r="D132" s="205" t="s">
        <v>175</v>
      </c>
      <c r="E132" s="217" t="s">
        <v>1</v>
      </c>
      <c r="F132" s="218" t="s">
        <v>177</v>
      </c>
      <c r="G132" s="216"/>
      <c r="H132" s="219">
        <v>131.97499999999999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175</v>
      </c>
      <c r="AU132" s="225" t="s">
        <v>89</v>
      </c>
      <c r="AV132" s="14" t="s">
        <v>173</v>
      </c>
      <c r="AW132" s="14" t="s">
        <v>34</v>
      </c>
      <c r="AX132" s="14" t="s">
        <v>86</v>
      </c>
      <c r="AY132" s="225" t="s">
        <v>167</v>
      </c>
    </row>
    <row r="133" spans="1:65" s="2" customFormat="1" ht="24.15" customHeight="1">
      <c r="A133" s="35"/>
      <c r="B133" s="36"/>
      <c r="C133" s="189" t="s">
        <v>173</v>
      </c>
      <c r="D133" s="189" t="s">
        <v>169</v>
      </c>
      <c r="E133" s="190" t="s">
        <v>713</v>
      </c>
      <c r="F133" s="191" t="s">
        <v>714</v>
      </c>
      <c r="G133" s="192" t="s">
        <v>172</v>
      </c>
      <c r="H133" s="193">
        <v>131.97499999999999</v>
      </c>
      <c r="I133" s="194"/>
      <c r="J133" s="195">
        <f>ROUND(I133*H133,2)</f>
        <v>0</v>
      </c>
      <c r="K133" s="196"/>
      <c r="L133" s="40"/>
      <c r="M133" s="197" t="s">
        <v>1</v>
      </c>
      <c r="N133" s="198" t="s">
        <v>43</v>
      </c>
      <c r="O133" s="72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1" t="s">
        <v>173</v>
      </c>
      <c r="AT133" s="201" t="s">
        <v>169</v>
      </c>
      <c r="AU133" s="201" t="s">
        <v>89</v>
      </c>
      <c r="AY133" s="18" t="s">
        <v>167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8" t="s">
        <v>86</v>
      </c>
      <c r="BK133" s="202">
        <f>ROUND(I133*H133,2)</f>
        <v>0</v>
      </c>
      <c r="BL133" s="18" t="s">
        <v>173</v>
      </c>
      <c r="BM133" s="201" t="s">
        <v>715</v>
      </c>
    </row>
    <row r="134" spans="1:65" s="13" customFormat="1">
      <c r="B134" s="203"/>
      <c r="C134" s="204"/>
      <c r="D134" s="205" t="s">
        <v>175</v>
      </c>
      <c r="E134" s="206" t="s">
        <v>1</v>
      </c>
      <c r="F134" s="207" t="s">
        <v>698</v>
      </c>
      <c r="G134" s="204"/>
      <c r="H134" s="208">
        <v>131.97499999999999</v>
      </c>
      <c r="I134" s="209"/>
      <c r="J134" s="204"/>
      <c r="K134" s="204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175</v>
      </c>
      <c r="AU134" s="214" t="s">
        <v>89</v>
      </c>
      <c r="AV134" s="13" t="s">
        <v>89</v>
      </c>
      <c r="AW134" s="13" t="s">
        <v>34</v>
      </c>
      <c r="AX134" s="13" t="s">
        <v>78</v>
      </c>
      <c r="AY134" s="214" t="s">
        <v>167</v>
      </c>
    </row>
    <row r="135" spans="1:65" s="14" customFormat="1">
      <c r="B135" s="215"/>
      <c r="C135" s="216"/>
      <c r="D135" s="205" t="s">
        <v>175</v>
      </c>
      <c r="E135" s="217" t="s">
        <v>1</v>
      </c>
      <c r="F135" s="218" t="s">
        <v>177</v>
      </c>
      <c r="G135" s="216"/>
      <c r="H135" s="219">
        <v>131.97499999999999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175</v>
      </c>
      <c r="AU135" s="225" t="s">
        <v>89</v>
      </c>
      <c r="AV135" s="14" t="s">
        <v>173</v>
      </c>
      <c r="AW135" s="14" t="s">
        <v>34</v>
      </c>
      <c r="AX135" s="14" t="s">
        <v>86</v>
      </c>
      <c r="AY135" s="225" t="s">
        <v>167</v>
      </c>
    </row>
    <row r="136" spans="1:65" s="2" customFormat="1" ht="24.15" customHeight="1">
      <c r="A136" s="35"/>
      <c r="B136" s="36"/>
      <c r="C136" s="189" t="s">
        <v>193</v>
      </c>
      <c r="D136" s="189" t="s">
        <v>169</v>
      </c>
      <c r="E136" s="190" t="s">
        <v>716</v>
      </c>
      <c r="F136" s="191" t="s">
        <v>717</v>
      </c>
      <c r="G136" s="192" t="s">
        <v>172</v>
      </c>
      <c r="H136" s="193">
        <v>6.625</v>
      </c>
      <c r="I136" s="194"/>
      <c r="J136" s="195">
        <f>ROUND(I136*H136,2)</f>
        <v>0</v>
      </c>
      <c r="K136" s="196"/>
      <c r="L136" s="40"/>
      <c r="M136" s="197" t="s">
        <v>1</v>
      </c>
      <c r="N136" s="198" t="s">
        <v>43</v>
      </c>
      <c r="O136" s="72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1" t="s">
        <v>173</v>
      </c>
      <c r="AT136" s="201" t="s">
        <v>169</v>
      </c>
      <c r="AU136" s="201" t="s">
        <v>89</v>
      </c>
      <c r="AY136" s="18" t="s">
        <v>167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8" t="s">
        <v>86</v>
      </c>
      <c r="BK136" s="202">
        <f>ROUND(I136*H136,2)</f>
        <v>0</v>
      </c>
      <c r="BL136" s="18" t="s">
        <v>173</v>
      </c>
      <c r="BM136" s="201" t="s">
        <v>718</v>
      </c>
    </row>
    <row r="137" spans="1:65" s="13" customFormat="1" ht="20.399999999999999">
      <c r="B137" s="203"/>
      <c r="C137" s="204"/>
      <c r="D137" s="205" t="s">
        <v>175</v>
      </c>
      <c r="E137" s="206" t="s">
        <v>695</v>
      </c>
      <c r="F137" s="207" t="s">
        <v>719</v>
      </c>
      <c r="G137" s="204"/>
      <c r="H137" s="208">
        <v>6.625</v>
      </c>
      <c r="I137" s="209"/>
      <c r="J137" s="204"/>
      <c r="K137" s="204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175</v>
      </c>
      <c r="AU137" s="214" t="s">
        <v>89</v>
      </c>
      <c r="AV137" s="13" t="s">
        <v>89</v>
      </c>
      <c r="AW137" s="13" t="s">
        <v>34</v>
      </c>
      <c r="AX137" s="13" t="s">
        <v>78</v>
      </c>
      <c r="AY137" s="214" t="s">
        <v>167</v>
      </c>
    </row>
    <row r="138" spans="1:65" s="14" customFormat="1">
      <c r="B138" s="215"/>
      <c r="C138" s="216"/>
      <c r="D138" s="205" t="s">
        <v>175</v>
      </c>
      <c r="E138" s="217" t="s">
        <v>1</v>
      </c>
      <c r="F138" s="218" t="s">
        <v>177</v>
      </c>
      <c r="G138" s="216"/>
      <c r="H138" s="219">
        <v>6.625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175</v>
      </c>
      <c r="AU138" s="225" t="s">
        <v>89</v>
      </c>
      <c r="AV138" s="14" t="s">
        <v>173</v>
      </c>
      <c r="AW138" s="14" t="s">
        <v>34</v>
      </c>
      <c r="AX138" s="14" t="s">
        <v>86</v>
      </c>
      <c r="AY138" s="225" t="s">
        <v>167</v>
      </c>
    </row>
    <row r="139" spans="1:65" s="2" customFormat="1" ht="24.15" customHeight="1">
      <c r="A139" s="35"/>
      <c r="B139" s="36"/>
      <c r="C139" s="189" t="s">
        <v>198</v>
      </c>
      <c r="D139" s="189" t="s">
        <v>169</v>
      </c>
      <c r="E139" s="190" t="s">
        <v>720</v>
      </c>
      <c r="F139" s="191" t="s">
        <v>721</v>
      </c>
      <c r="G139" s="192" t="s">
        <v>190</v>
      </c>
      <c r="H139" s="193">
        <v>924</v>
      </c>
      <c r="I139" s="194"/>
      <c r="J139" s="195">
        <f>ROUND(I139*H139,2)</f>
        <v>0</v>
      </c>
      <c r="K139" s="196"/>
      <c r="L139" s="40"/>
      <c r="M139" s="197" t="s">
        <v>1</v>
      </c>
      <c r="N139" s="198" t="s">
        <v>43</v>
      </c>
      <c r="O139" s="72"/>
      <c r="P139" s="199">
        <f>O139*H139</f>
        <v>0</v>
      </c>
      <c r="Q139" s="199">
        <v>0</v>
      </c>
      <c r="R139" s="199">
        <f>Q139*H139</f>
        <v>0</v>
      </c>
      <c r="S139" s="199">
        <v>0</v>
      </c>
      <c r="T139" s="20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1" t="s">
        <v>173</v>
      </c>
      <c r="AT139" s="201" t="s">
        <v>169</v>
      </c>
      <c r="AU139" s="201" t="s">
        <v>89</v>
      </c>
      <c r="AY139" s="18" t="s">
        <v>167</v>
      </c>
      <c r="BE139" s="202">
        <f>IF(N139="základní",J139,0)</f>
        <v>0</v>
      </c>
      <c r="BF139" s="202">
        <f>IF(N139="snížená",J139,0)</f>
        <v>0</v>
      </c>
      <c r="BG139" s="202">
        <f>IF(N139="zákl. přenesená",J139,0)</f>
        <v>0</v>
      </c>
      <c r="BH139" s="202">
        <f>IF(N139="sníž. přenesená",J139,0)</f>
        <v>0</v>
      </c>
      <c r="BI139" s="202">
        <f>IF(N139="nulová",J139,0)</f>
        <v>0</v>
      </c>
      <c r="BJ139" s="18" t="s">
        <v>86</v>
      </c>
      <c r="BK139" s="202">
        <f>ROUND(I139*H139,2)</f>
        <v>0</v>
      </c>
      <c r="BL139" s="18" t="s">
        <v>173</v>
      </c>
      <c r="BM139" s="201" t="s">
        <v>722</v>
      </c>
    </row>
    <row r="140" spans="1:65" s="13" customFormat="1">
      <c r="B140" s="203"/>
      <c r="C140" s="204"/>
      <c r="D140" s="205" t="s">
        <v>175</v>
      </c>
      <c r="E140" s="206" t="s">
        <v>1</v>
      </c>
      <c r="F140" s="207" t="s">
        <v>723</v>
      </c>
      <c r="G140" s="204"/>
      <c r="H140" s="208">
        <v>924</v>
      </c>
      <c r="I140" s="209"/>
      <c r="J140" s="204"/>
      <c r="K140" s="204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175</v>
      </c>
      <c r="AU140" s="214" t="s">
        <v>89</v>
      </c>
      <c r="AV140" s="13" t="s">
        <v>89</v>
      </c>
      <c r="AW140" s="13" t="s">
        <v>34</v>
      </c>
      <c r="AX140" s="13" t="s">
        <v>78</v>
      </c>
      <c r="AY140" s="214" t="s">
        <v>167</v>
      </c>
    </row>
    <row r="141" spans="1:65" s="14" customFormat="1">
      <c r="B141" s="215"/>
      <c r="C141" s="216"/>
      <c r="D141" s="205" t="s">
        <v>175</v>
      </c>
      <c r="E141" s="217" t="s">
        <v>1</v>
      </c>
      <c r="F141" s="218" t="s">
        <v>177</v>
      </c>
      <c r="G141" s="216"/>
      <c r="H141" s="219">
        <v>924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175</v>
      </c>
      <c r="AU141" s="225" t="s">
        <v>89</v>
      </c>
      <c r="AV141" s="14" t="s">
        <v>173</v>
      </c>
      <c r="AW141" s="14" t="s">
        <v>34</v>
      </c>
      <c r="AX141" s="14" t="s">
        <v>86</v>
      </c>
      <c r="AY141" s="225" t="s">
        <v>167</v>
      </c>
    </row>
    <row r="142" spans="1:65" s="12" customFormat="1" ht="22.95" customHeight="1">
      <c r="B142" s="173"/>
      <c r="C142" s="174"/>
      <c r="D142" s="175" t="s">
        <v>77</v>
      </c>
      <c r="E142" s="187" t="s">
        <v>89</v>
      </c>
      <c r="F142" s="187" t="s">
        <v>181</v>
      </c>
      <c r="G142" s="174"/>
      <c r="H142" s="174"/>
      <c r="I142" s="177"/>
      <c r="J142" s="188">
        <f>BK142</f>
        <v>0</v>
      </c>
      <c r="K142" s="174"/>
      <c r="L142" s="179"/>
      <c r="M142" s="180"/>
      <c r="N142" s="181"/>
      <c r="O142" s="181"/>
      <c r="P142" s="182">
        <f>SUM(P143:P150)</f>
        <v>0</v>
      </c>
      <c r="Q142" s="181"/>
      <c r="R142" s="182">
        <f>SUM(R143:R150)</f>
        <v>268.20144119999998</v>
      </c>
      <c r="S142" s="181"/>
      <c r="T142" s="183">
        <f>SUM(T143:T150)</f>
        <v>0</v>
      </c>
      <c r="AR142" s="184" t="s">
        <v>86</v>
      </c>
      <c r="AT142" s="185" t="s">
        <v>77</v>
      </c>
      <c r="AU142" s="185" t="s">
        <v>86</v>
      </c>
      <c r="AY142" s="184" t="s">
        <v>167</v>
      </c>
      <c r="BK142" s="186">
        <f>SUM(BK143:BK150)</f>
        <v>0</v>
      </c>
    </row>
    <row r="143" spans="1:65" s="2" customFormat="1" ht="24.15" customHeight="1">
      <c r="A143" s="35"/>
      <c r="B143" s="36"/>
      <c r="C143" s="189" t="s">
        <v>203</v>
      </c>
      <c r="D143" s="189" t="s">
        <v>169</v>
      </c>
      <c r="E143" s="190" t="s">
        <v>724</v>
      </c>
      <c r="F143" s="191" t="s">
        <v>725</v>
      </c>
      <c r="G143" s="192" t="s">
        <v>190</v>
      </c>
      <c r="H143" s="193">
        <v>924</v>
      </c>
      <c r="I143" s="194"/>
      <c r="J143" s="195">
        <f>ROUND(I143*H143,2)</f>
        <v>0</v>
      </c>
      <c r="K143" s="196"/>
      <c r="L143" s="40"/>
      <c r="M143" s="197" t="s">
        <v>1</v>
      </c>
      <c r="N143" s="198" t="s">
        <v>43</v>
      </c>
      <c r="O143" s="72"/>
      <c r="P143" s="199">
        <f>O143*H143</f>
        <v>0</v>
      </c>
      <c r="Q143" s="199">
        <v>1E-4</v>
      </c>
      <c r="R143" s="199">
        <f>Q143*H143</f>
        <v>9.240000000000001E-2</v>
      </c>
      <c r="S143" s="199">
        <v>0</v>
      </c>
      <c r="T143" s="20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1" t="s">
        <v>173</v>
      </c>
      <c r="AT143" s="201" t="s">
        <v>169</v>
      </c>
      <c r="AU143" s="201" t="s">
        <v>89</v>
      </c>
      <c r="AY143" s="18" t="s">
        <v>167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8" t="s">
        <v>86</v>
      </c>
      <c r="BK143" s="202">
        <f>ROUND(I143*H143,2)</f>
        <v>0</v>
      </c>
      <c r="BL143" s="18" t="s">
        <v>173</v>
      </c>
      <c r="BM143" s="201" t="s">
        <v>726</v>
      </c>
    </row>
    <row r="144" spans="1:65" s="13" customFormat="1">
      <c r="B144" s="203"/>
      <c r="C144" s="204"/>
      <c r="D144" s="205" t="s">
        <v>175</v>
      </c>
      <c r="E144" s="206" t="s">
        <v>1</v>
      </c>
      <c r="F144" s="207" t="s">
        <v>727</v>
      </c>
      <c r="G144" s="204"/>
      <c r="H144" s="208">
        <v>924</v>
      </c>
      <c r="I144" s="209"/>
      <c r="J144" s="204"/>
      <c r="K144" s="204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175</v>
      </c>
      <c r="AU144" s="214" t="s">
        <v>89</v>
      </c>
      <c r="AV144" s="13" t="s">
        <v>89</v>
      </c>
      <c r="AW144" s="13" t="s">
        <v>34</v>
      </c>
      <c r="AX144" s="13" t="s">
        <v>78</v>
      </c>
      <c r="AY144" s="214" t="s">
        <v>167</v>
      </c>
    </row>
    <row r="145" spans="1:65" s="14" customFormat="1">
      <c r="B145" s="215"/>
      <c r="C145" s="216"/>
      <c r="D145" s="205" t="s">
        <v>175</v>
      </c>
      <c r="E145" s="217" t="s">
        <v>1</v>
      </c>
      <c r="F145" s="218" t="s">
        <v>177</v>
      </c>
      <c r="G145" s="216"/>
      <c r="H145" s="219">
        <v>924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175</v>
      </c>
      <c r="AU145" s="225" t="s">
        <v>89</v>
      </c>
      <c r="AV145" s="14" t="s">
        <v>173</v>
      </c>
      <c r="AW145" s="14" t="s">
        <v>34</v>
      </c>
      <c r="AX145" s="14" t="s">
        <v>86</v>
      </c>
      <c r="AY145" s="225" t="s">
        <v>167</v>
      </c>
    </row>
    <row r="146" spans="1:65" s="2" customFormat="1" ht="24.15" customHeight="1">
      <c r="A146" s="35"/>
      <c r="B146" s="36"/>
      <c r="C146" s="236" t="s">
        <v>210</v>
      </c>
      <c r="D146" s="236" t="s">
        <v>224</v>
      </c>
      <c r="E146" s="237" t="s">
        <v>728</v>
      </c>
      <c r="F146" s="238" t="s">
        <v>729</v>
      </c>
      <c r="G146" s="239" t="s">
        <v>190</v>
      </c>
      <c r="H146" s="240">
        <v>1094.4780000000001</v>
      </c>
      <c r="I146" s="241"/>
      <c r="J146" s="242">
        <f>ROUND(I146*H146,2)</f>
        <v>0</v>
      </c>
      <c r="K146" s="243"/>
      <c r="L146" s="244"/>
      <c r="M146" s="245" t="s">
        <v>1</v>
      </c>
      <c r="N146" s="246" t="s">
        <v>43</v>
      </c>
      <c r="O146" s="72"/>
      <c r="P146" s="199">
        <f>O146*H146</f>
        <v>0</v>
      </c>
      <c r="Q146" s="199">
        <v>4.0000000000000002E-4</v>
      </c>
      <c r="R146" s="199">
        <f>Q146*H146</f>
        <v>0.43779120000000005</v>
      </c>
      <c r="S146" s="199">
        <v>0</v>
      </c>
      <c r="T146" s="20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1" t="s">
        <v>210</v>
      </c>
      <c r="AT146" s="201" t="s">
        <v>224</v>
      </c>
      <c r="AU146" s="201" t="s">
        <v>89</v>
      </c>
      <c r="AY146" s="18" t="s">
        <v>167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8" t="s">
        <v>86</v>
      </c>
      <c r="BK146" s="202">
        <f>ROUND(I146*H146,2)</f>
        <v>0</v>
      </c>
      <c r="BL146" s="18" t="s">
        <v>173</v>
      </c>
      <c r="BM146" s="201" t="s">
        <v>730</v>
      </c>
    </row>
    <row r="147" spans="1:65" s="13" customFormat="1">
      <c r="B147" s="203"/>
      <c r="C147" s="204"/>
      <c r="D147" s="205" t="s">
        <v>175</v>
      </c>
      <c r="E147" s="204"/>
      <c r="F147" s="207" t="s">
        <v>731</v>
      </c>
      <c r="G147" s="204"/>
      <c r="H147" s="208">
        <v>1094.4780000000001</v>
      </c>
      <c r="I147" s="209"/>
      <c r="J147" s="204"/>
      <c r="K147" s="204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175</v>
      </c>
      <c r="AU147" s="214" t="s">
        <v>89</v>
      </c>
      <c r="AV147" s="13" t="s">
        <v>89</v>
      </c>
      <c r="AW147" s="13" t="s">
        <v>4</v>
      </c>
      <c r="AX147" s="13" t="s">
        <v>86</v>
      </c>
      <c r="AY147" s="214" t="s">
        <v>167</v>
      </c>
    </row>
    <row r="148" spans="1:65" s="2" customFormat="1" ht="24.15" customHeight="1">
      <c r="A148" s="35"/>
      <c r="B148" s="36"/>
      <c r="C148" s="189" t="s">
        <v>216</v>
      </c>
      <c r="D148" s="189" t="s">
        <v>169</v>
      </c>
      <c r="E148" s="190" t="s">
        <v>732</v>
      </c>
      <c r="F148" s="191" t="s">
        <v>733</v>
      </c>
      <c r="G148" s="192" t="s">
        <v>172</v>
      </c>
      <c r="H148" s="193">
        <v>138.6</v>
      </c>
      <c r="I148" s="194"/>
      <c r="J148" s="195">
        <f>ROUND(I148*H148,2)</f>
        <v>0</v>
      </c>
      <c r="K148" s="196"/>
      <c r="L148" s="40"/>
      <c r="M148" s="197" t="s">
        <v>1</v>
      </c>
      <c r="N148" s="198" t="s">
        <v>43</v>
      </c>
      <c r="O148" s="72"/>
      <c r="P148" s="199">
        <f>O148*H148</f>
        <v>0</v>
      </c>
      <c r="Q148" s="199">
        <v>1.9312499999999999</v>
      </c>
      <c r="R148" s="199">
        <f>Q148*H148</f>
        <v>267.67124999999999</v>
      </c>
      <c r="S148" s="199">
        <v>0</v>
      </c>
      <c r="T148" s="20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1" t="s">
        <v>173</v>
      </c>
      <c r="AT148" s="201" t="s">
        <v>169</v>
      </c>
      <c r="AU148" s="201" t="s">
        <v>89</v>
      </c>
      <c r="AY148" s="18" t="s">
        <v>167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8" t="s">
        <v>86</v>
      </c>
      <c r="BK148" s="202">
        <f>ROUND(I148*H148,2)</f>
        <v>0</v>
      </c>
      <c r="BL148" s="18" t="s">
        <v>173</v>
      </c>
      <c r="BM148" s="201" t="s">
        <v>734</v>
      </c>
    </row>
    <row r="149" spans="1:65" s="13" customFormat="1">
      <c r="B149" s="203"/>
      <c r="C149" s="204"/>
      <c r="D149" s="205" t="s">
        <v>175</v>
      </c>
      <c r="E149" s="206" t="s">
        <v>1</v>
      </c>
      <c r="F149" s="207" t="s">
        <v>735</v>
      </c>
      <c r="G149" s="204"/>
      <c r="H149" s="208">
        <v>138.6</v>
      </c>
      <c r="I149" s="209"/>
      <c r="J149" s="204"/>
      <c r="K149" s="204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175</v>
      </c>
      <c r="AU149" s="214" t="s">
        <v>89</v>
      </c>
      <c r="AV149" s="13" t="s">
        <v>89</v>
      </c>
      <c r="AW149" s="13" t="s">
        <v>34</v>
      </c>
      <c r="AX149" s="13" t="s">
        <v>78</v>
      </c>
      <c r="AY149" s="214" t="s">
        <v>167</v>
      </c>
    </row>
    <row r="150" spans="1:65" s="14" customFormat="1">
      <c r="B150" s="215"/>
      <c r="C150" s="216"/>
      <c r="D150" s="205" t="s">
        <v>175</v>
      </c>
      <c r="E150" s="217" t="s">
        <v>1</v>
      </c>
      <c r="F150" s="218" t="s">
        <v>177</v>
      </c>
      <c r="G150" s="216"/>
      <c r="H150" s="219">
        <v>138.6</v>
      </c>
      <c r="I150" s="220"/>
      <c r="J150" s="216"/>
      <c r="K150" s="216"/>
      <c r="L150" s="221"/>
      <c r="M150" s="222"/>
      <c r="N150" s="223"/>
      <c r="O150" s="223"/>
      <c r="P150" s="223"/>
      <c r="Q150" s="223"/>
      <c r="R150" s="223"/>
      <c r="S150" s="223"/>
      <c r="T150" s="224"/>
      <c r="AT150" s="225" t="s">
        <v>175</v>
      </c>
      <c r="AU150" s="225" t="s">
        <v>89</v>
      </c>
      <c r="AV150" s="14" t="s">
        <v>173</v>
      </c>
      <c r="AW150" s="14" t="s">
        <v>34</v>
      </c>
      <c r="AX150" s="14" t="s">
        <v>86</v>
      </c>
      <c r="AY150" s="225" t="s">
        <v>167</v>
      </c>
    </row>
    <row r="151" spans="1:65" s="12" customFormat="1" ht="22.95" customHeight="1">
      <c r="B151" s="173"/>
      <c r="C151" s="174"/>
      <c r="D151" s="175" t="s">
        <v>77</v>
      </c>
      <c r="E151" s="187" t="s">
        <v>173</v>
      </c>
      <c r="F151" s="187" t="s">
        <v>270</v>
      </c>
      <c r="G151" s="174"/>
      <c r="H151" s="174"/>
      <c r="I151" s="177"/>
      <c r="J151" s="188">
        <f>BK151</f>
        <v>0</v>
      </c>
      <c r="K151" s="174"/>
      <c r="L151" s="179"/>
      <c r="M151" s="180"/>
      <c r="N151" s="181"/>
      <c r="O151" s="181"/>
      <c r="P151" s="182">
        <f>SUM(P152:P154)</f>
        <v>0</v>
      </c>
      <c r="Q151" s="181"/>
      <c r="R151" s="182">
        <f>SUM(R152:R154)</f>
        <v>14.784000000000001</v>
      </c>
      <c r="S151" s="181"/>
      <c r="T151" s="183">
        <f>SUM(T152:T154)</f>
        <v>0</v>
      </c>
      <c r="AR151" s="184" t="s">
        <v>86</v>
      </c>
      <c r="AT151" s="185" t="s">
        <v>77</v>
      </c>
      <c r="AU151" s="185" t="s">
        <v>86</v>
      </c>
      <c r="AY151" s="184" t="s">
        <v>167</v>
      </c>
      <c r="BK151" s="186">
        <f>SUM(BK152:BK154)</f>
        <v>0</v>
      </c>
    </row>
    <row r="152" spans="1:65" s="2" customFormat="1" ht="33" customHeight="1">
      <c r="A152" s="35"/>
      <c r="B152" s="36"/>
      <c r="C152" s="189" t="s">
        <v>223</v>
      </c>
      <c r="D152" s="189" t="s">
        <v>169</v>
      </c>
      <c r="E152" s="190" t="s">
        <v>736</v>
      </c>
      <c r="F152" s="191" t="s">
        <v>737</v>
      </c>
      <c r="G152" s="192" t="s">
        <v>172</v>
      </c>
      <c r="H152" s="193">
        <v>8</v>
      </c>
      <c r="I152" s="194"/>
      <c r="J152" s="195">
        <f>ROUND(I152*H152,2)</f>
        <v>0</v>
      </c>
      <c r="K152" s="196"/>
      <c r="L152" s="40"/>
      <c r="M152" s="197" t="s">
        <v>1</v>
      </c>
      <c r="N152" s="198" t="s">
        <v>43</v>
      </c>
      <c r="O152" s="72"/>
      <c r="P152" s="199">
        <f>O152*H152</f>
        <v>0</v>
      </c>
      <c r="Q152" s="199">
        <v>1.8480000000000001</v>
      </c>
      <c r="R152" s="199">
        <f>Q152*H152</f>
        <v>14.784000000000001</v>
      </c>
      <c r="S152" s="199">
        <v>0</v>
      </c>
      <c r="T152" s="20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1" t="s">
        <v>173</v>
      </c>
      <c r="AT152" s="201" t="s">
        <v>169</v>
      </c>
      <c r="AU152" s="201" t="s">
        <v>89</v>
      </c>
      <c r="AY152" s="18" t="s">
        <v>167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8" t="s">
        <v>86</v>
      </c>
      <c r="BK152" s="202">
        <f>ROUND(I152*H152,2)</f>
        <v>0</v>
      </c>
      <c r="BL152" s="18" t="s">
        <v>173</v>
      </c>
      <c r="BM152" s="201" t="s">
        <v>738</v>
      </c>
    </row>
    <row r="153" spans="1:65" s="13" customFormat="1">
      <c r="B153" s="203"/>
      <c r="C153" s="204"/>
      <c r="D153" s="205" t="s">
        <v>175</v>
      </c>
      <c r="E153" s="206" t="s">
        <v>1</v>
      </c>
      <c r="F153" s="207" t="s">
        <v>739</v>
      </c>
      <c r="G153" s="204"/>
      <c r="H153" s="208">
        <v>8</v>
      </c>
      <c r="I153" s="209"/>
      <c r="J153" s="204"/>
      <c r="K153" s="204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175</v>
      </c>
      <c r="AU153" s="214" t="s">
        <v>89</v>
      </c>
      <c r="AV153" s="13" t="s">
        <v>89</v>
      </c>
      <c r="AW153" s="13" t="s">
        <v>34</v>
      </c>
      <c r="AX153" s="13" t="s">
        <v>78</v>
      </c>
      <c r="AY153" s="214" t="s">
        <v>167</v>
      </c>
    </row>
    <row r="154" spans="1:65" s="14" customFormat="1">
      <c r="B154" s="215"/>
      <c r="C154" s="216"/>
      <c r="D154" s="205" t="s">
        <v>175</v>
      </c>
      <c r="E154" s="217" t="s">
        <v>1</v>
      </c>
      <c r="F154" s="218" t="s">
        <v>177</v>
      </c>
      <c r="G154" s="216"/>
      <c r="H154" s="219">
        <v>8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175</v>
      </c>
      <c r="AU154" s="225" t="s">
        <v>89</v>
      </c>
      <c r="AV154" s="14" t="s">
        <v>173</v>
      </c>
      <c r="AW154" s="14" t="s">
        <v>34</v>
      </c>
      <c r="AX154" s="14" t="s">
        <v>86</v>
      </c>
      <c r="AY154" s="225" t="s">
        <v>167</v>
      </c>
    </row>
    <row r="155" spans="1:65" s="12" customFormat="1" ht="22.95" customHeight="1">
      <c r="B155" s="173"/>
      <c r="C155" s="174"/>
      <c r="D155" s="175" t="s">
        <v>77</v>
      </c>
      <c r="E155" s="187" t="s">
        <v>740</v>
      </c>
      <c r="F155" s="187" t="s">
        <v>388</v>
      </c>
      <c r="G155" s="174"/>
      <c r="H155" s="174"/>
      <c r="I155" s="177"/>
      <c r="J155" s="188">
        <f>BK155</f>
        <v>0</v>
      </c>
      <c r="K155" s="174"/>
      <c r="L155" s="179"/>
      <c r="M155" s="180"/>
      <c r="N155" s="181"/>
      <c r="O155" s="181"/>
      <c r="P155" s="182">
        <f>P156</f>
        <v>0</v>
      </c>
      <c r="Q155" s="181"/>
      <c r="R155" s="182">
        <f>R156</f>
        <v>0</v>
      </c>
      <c r="S155" s="181"/>
      <c r="T155" s="183">
        <f>T156</f>
        <v>0</v>
      </c>
      <c r="AR155" s="184" t="s">
        <v>86</v>
      </c>
      <c r="AT155" s="185" t="s">
        <v>77</v>
      </c>
      <c r="AU155" s="185" t="s">
        <v>86</v>
      </c>
      <c r="AY155" s="184" t="s">
        <v>167</v>
      </c>
      <c r="BK155" s="186">
        <f>BK156</f>
        <v>0</v>
      </c>
    </row>
    <row r="156" spans="1:65" s="2" customFormat="1" ht="33" customHeight="1">
      <c r="A156" s="35"/>
      <c r="B156" s="36"/>
      <c r="C156" s="189" t="s">
        <v>231</v>
      </c>
      <c r="D156" s="189" t="s">
        <v>169</v>
      </c>
      <c r="E156" s="190" t="s">
        <v>741</v>
      </c>
      <c r="F156" s="191" t="s">
        <v>742</v>
      </c>
      <c r="G156" s="192" t="s">
        <v>206</v>
      </c>
      <c r="H156" s="193">
        <v>282.98500000000001</v>
      </c>
      <c r="I156" s="194"/>
      <c r="J156" s="195">
        <f>ROUND(I156*H156,2)</f>
        <v>0</v>
      </c>
      <c r="K156" s="196"/>
      <c r="L156" s="40"/>
      <c r="M156" s="265" t="s">
        <v>1</v>
      </c>
      <c r="N156" s="266" t="s">
        <v>43</v>
      </c>
      <c r="O156" s="267"/>
      <c r="P156" s="268">
        <f>O156*H156</f>
        <v>0</v>
      </c>
      <c r="Q156" s="268">
        <v>0</v>
      </c>
      <c r="R156" s="268">
        <f>Q156*H156</f>
        <v>0</v>
      </c>
      <c r="S156" s="268">
        <v>0</v>
      </c>
      <c r="T156" s="269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1" t="s">
        <v>173</v>
      </c>
      <c r="AT156" s="201" t="s">
        <v>169</v>
      </c>
      <c r="AU156" s="201" t="s">
        <v>89</v>
      </c>
      <c r="AY156" s="18" t="s">
        <v>167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8" t="s">
        <v>86</v>
      </c>
      <c r="BK156" s="202">
        <f>ROUND(I156*H156,2)</f>
        <v>0</v>
      </c>
      <c r="BL156" s="18" t="s">
        <v>173</v>
      </c>
      <c r="BM156" s="201" t="s">
        <v>743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upXcEfn2554+cObjGXfh2UJqL3BH/A7ZIh0EaZp1r+mNTKxXHzU1LMTeWfwmC3tVVjrBunuh8Oi5c+VxYSEzNg==" saltValue="62rSzQNtoSQiFm3mXu6mbjoIGQyyo3XBomoU2jhQ7GrGS03OLZlbBqk2mOKtmK3um4nczdPZRfUcIgrV9mKjLQ==" spinCount="100000" sheet="1" objects="1" scenarios="1" formatColumns="0" formatRows="0" autoFilter="0"/>
  <autoFilter ref="C120:K156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2"/>
  <sheetViews>
    <sheetView showGridLines="0" workbookViewId="0"/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8" t="s">
        <v>96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1"/>
      <c r="AT3" s="18" t="s">
        <v>89</v>
      </c>
    </row>
    <row r="4" spans="1:46" s="1" customFormat="1" ht="24.9" customHeight="1">
      <c r="B4" s="21"/>
      <c r="D4" s="112" t="s">
        <v>102</v>
      </c>
      <c r="L4" s="21"/>
      <c r="M4" s="113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14" t="s">
        <v>16</v>
      </c>
      <c r="L6" s="21"/>
    </row>
    <row r="7" spans="1:46" s="1" customFormat="1" ht="16.5" customHeight="1">
      <c r="B7" s="21"/>
      <c r="E7" s="317" t="str">
        <f>'Rekapitulace stavby'!K6</f>
        <v>Rekonstrukce limnigrafické stanice VD Těrlicko</v>
      </c>
      <c r="F7" s="318"/>
      <c r="G7" s="318"/>
      <c r="H7" s="318"/>
      <c r="L7" s="21"/>
    </row>
    <row r="8" spans="1:46" s="2" customFormat="1" ht="12" customHeight="1">
      <c r="A8" s="35"/>
      <c r="B8" s="40"/>
      <c r="C8" s="35"/>
      <c r="D8" s="114" t="s">
        <v>114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19" t="s">
        <v>744</v>
      </c>
      <c r="F9" s="320"/>
      <c r="G9" s="320"/>
      <c r="H9" s="320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4" t="s">
        <v>18</v>
      </c>
      <c r="E11" s="35"/>
      <c r="F11" s="115" t="s">
        <v>1</v>
      </c>
      <c r="G11" s="35"/>
      <c r="H11" s="35"/>
      <c r="I11" s="114" t="s">
        <v>20</v>
      </c>
      <c r="J11" s="115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4" t="s">
        <v>22</v>
      </c>
      <c r="E12" s="35"/>
      <c r="F12" s="115" t="s">
        <v>23</v>
      </c>
      <c r="G12" s="35"/>
      <c r="H12" s="35"/>
      <c r="I12" s="114" t="s">
        <v>24</v>
      </c>
      <c r="J12" s="116" t="str">
        <f>'Rekapitulace stavby'!AN8</f>
        <v>7. 1. 2022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5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4" t="s">
        <v>26</v>
      </c>
      <c r="E14" s="35"/>
      <c r="F14" s="35"/>
      <c r="G14" s="35"/>
      <c r="H14" s="35"/>
      <c r="I14" s="114" t="s">
        <v>27</v>
      </c>
      <c r="J14" s="115" t="str">
        <f>IF('Rekapitulace stavby'!AN10="","",'Rekapitulace stavby'!AN10)</f>
        <v/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5" t="str">
        <f>IF('Rekapitulace stavby'!E11="","",'Rekapitulace stavby'!E11)</f>
        <v>Povodí Odry, státní podnik</v>
      </c>
      <c r="F15" s="35"/>
      <c r="G15" s="35"/>
      <c r="H15" s="35"/>
      <c r="I15" s="114" t="s">
        <v>29</v>
      </c>
      <c r="J15" s="115" t="str">
        <f>IF('Rekapitulace stavby'!AN11="","",'Rekapitulace stavby'!AN11)</f>
        <v/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4" t="s">
        <v>30</v>
      </c>
      <c r="E17" s="35"/>
      <c r="F17" s="35"/>
      <c r="G17" s="35"/>
      <c r="H17" s="35"/>
      <c r="I17" s="114" t="s">
        <v>27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1" t="str">
        <f>'Rekapitulace stavby'!E14</f>
        <v>Vyplň údaj</v>
      </c>
      <c r="F18" s="322"/>
      <c r="G18" s="322"/>
      <c r="H18" s="322"/>
      <c r="I18" s="114" t="s">
        <v>29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4" t="s">
        <v>32</v>
      </c>
      <c r="E20" s="35"/>
      <c r="F20" s="35"/>
      <c r="G20" s="35"/>
      <c r="H20" s="35"/>
      <c r="I20" s="114" t="s">
        <v>27</v>
      </c>
      <c r="J20" s="115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5" t="s">
        <v>33</v>
      </c>
      <c r="F21" s="35"/>
      <c r="G21" s="35"/>
      <c r="H21" s="35"/>
      <c r="I21" s="114" t="s">
        <v>29</v>
      </c>
      <c r="J21" s="115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4" t="s">
        <v>35</v>
      </c>
      <c r="E23" s="35"/>
      <c r="F23" s="35"/>
      <c r="G23" s="35"/>
      <c r="H23" s="35"/>
      <c r="I23" s="114" t="s">
        <v>27</v>
      </c>
      <c r="J23" s="115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5" t="s">
        <v>36</v>
      </c>
      <c r="F24" s="35"/>
      <c r="G24" s="35"/>
      <c r="H24" s="35"/>
      <c r="I24" s="114" t="s">
        <v>29</v>
      </c>
      <c r="J24" s="115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4" t="s">
        <v>37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7"/>
      <c r="B27" s="118"/>
      <c r="C27" s="117"/>
      <c r="D27" s="117"/>
      <c r="E27" s="323" t="s">
        <v>1</v>
      </c>
      <c r="F27" s="323"/>
      <c r="G27" s="323"/>
      <c r="H27" s="323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120"/>
      <c r="E29" s="120"/>
      <c r="F29" s="120"/>
      <c r="G29" s="120"/>
      <c r="H29" s="120"/>
      <c r="I29" s="120"/>
      <c r="J29" s="120"/>
      <c r="K29" s="12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1" t="s">
        <v>38</v>
      </c>
      <c r="E30" s="35"/>
      <c r="F30" s="35"/>
      <c r="G30" s="35"/>
      <c r="H30" s="35"/>
      <c r="I30" s="35"/>
      <c r="J30" s="122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0"/>
      <c r="E31" s="120"/>
      <c r="F31" s="120"/>
      <c r="G31" s="120"/>
      <c r="H31" s="120"/>
      <c r="I31" s="120"/>
      <c r="J31" s="120"/>
      <c r="K31" s="12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>
      <c r="A32" s="35"/>
      <c r="B32" s="40"/>
      <c r="C32" s="35"/>
      <c r="D32" s="35"/>
      <c r="E32" s="35"/>
      <c r="F32" s="123" t="s">
        <v>40</v>
      </c>
      <c r="G32" s="35"/>
      <c r="H32" s="35"/>
      <c r="I32" s="123" t="s">
        <v>39</v>
      </c>
      <c r="J32" s="123" t="s">
        <v>41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customHeight="1">
      <c r="A33" s="35"/>
      <c r="B33" s="40"/>
      <c r="C33" s="35"/>
      <c r="D33" s="124" t="s">
        <v>42</v>
      </c>
      <c r="E33" s="114" t="s">
        <v>43</v>
      </c>
      <c r="F33" s="125">
        <f>ROUND((SUM(BE123:BE141)),  2)</f>
        <v>0</v>
      </c>
      <c r="G33" s="35"/>
      <c r="H33" s="35"/>
      <c r="I33" s="126">
        <v>0.21</v>
      </c>
      <c r="J33" s="125">
        <f>ROUND(((SUM(BE123:BE141))*I33),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114" t="s">
        <v>44</v>
      </c>
      <c r="F34" s="125">
        <f>ROUND((SUM(BF123:BF141)),  2)</f>
        <v>0</v>
      </c>
      <c r="G34" s="35"/>
      <c r="H34" s="35"/>
      <c r="I34" s="126">
        <v>0.15</v>
      </c>
      <c r="J34" s="125">
        <f>ROUND(((SUM(BF123:BF141))*I34),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35"/>
      <c r="E35" s="114" t="s">
        <v>45</v>
      </c>
      <c r="F35" s="125">
        <f>ROUND((SUM(BG123:BG141)),  2)</f>
        <v>0</v>
      </c>
      <c r="G35" s="35"/>
      <c r="H35" s="35"/>
      <c r="I35" s="126">
        <v>0.21</v>
      </c>
      <c r="J35" s="125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4" t="s">
        <v>46</v>
      </c>
      <c r="F36" s="125">
        <f>ROUND((SUM(BH123:BH141)),  2)</f>
        <v>0</v>
      </c>
      <c r="G36" s="35"/>
      <c r="H36" s="35"/>
      <c r="I36" s="126">
        <v>0.15</v>
      </c>
      <c r="J36" s="125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4" t="s">
        <v>47</v>
      </c>
      <c r="F37" s="125">
        <f>ROUND((SUM(BI123:BI141)),  2)</f>
        <v>0</v>
      </c>
      <c r="G37" s="35"/>
      <c r="H37" s="35"/>
      <c r="I37" s="126">
        <v>0</v>
      </c>
      <c r="J37" s="125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48</v>
      </c>
      <c r="E39" s="129"/>
      <c r="F39" s="129"/>
      <c r="G39" s="130" t="s">
        <v>49</v>
      </c>
      <c r="H39" s="131" t="s">
        <v>50</v>
      </c>
      <c r="I39" s="129"/>
      <c r="J39" s="132">
        <f>SUM(J30:J37)</f>
        <v>0</v>
      </c>
      <c r="K39" s="133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4" t="s">
        <v>51</v>
      </c>
      <c r="E50" s="135"/>
      <c r="F50" s="135"/>
      <c r="G50" s="134" t="s">
        <v>52</v>
      </c>
      <c r="H50" s="135"/>
      <c r="I50" s="135"/>
      <c r="J50" s="135"/>
      <c r="K50" s="135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5"/>
      <c r="B61" s="40"/>
      <c r="C61" s="35"/>
      <c r="D61" s="136" t="s">
        <v>53</v>
      </c>
      <c r="E61" s="137"/>
      <c r="F61" s="138" t="s">
        <v>54</v>
      </c>
      <c r="G61" s="136" t="s">
        <v>53</v>
      </c>
      <c r="H61" s="137"/>
      <c r="I61" s="137"/>
      <c r="J61" s="139" t="s">
        <v>54</v>
      </c>
      <c r="K61" s="137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5"/>
      <c r="B65" s="40"/>
      <c r="C65" s="35"/>
      <c r="D65" s="134" t="s">
        <v>55</v>
      </c>
      <c r="E65" s="140"/>
      <c r="F65" s="140"/>
      <c r="G65" s="134" t="s">
        <v>56</v>
      </c>
      <c r="H65" s="140"/>
      <c r="I65" s="140"/>
      <c r="J65" s="140"/>
      <c r="K65" s="140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5"/>
      <c r="B76" s="40"/>
      <c r="C76" s="35"/>
      <c r="D76" s="136" t="s">
        <v>53</v>
      </c>
      <c r="E76" s="137"/>
      <c r="F76" s="138" t="s">
        <v>54</v>
      </c>
      <c r="G76" s="136" t="s">
        <v>53</v>
      </c>
      <c r="H76" s="137"/>
      <c r="I76" s="137"/>
      <c r="J76" s="139" t="s">
        <v>54</v>
      </c>
      <c r="K76" s="137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" hidden="1" customHeight="1">
      <c r="A81" s="35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" hidden="1" customHeight="1">
      <c r="A82" s="35"/>
      <c r="B82" s="36"/>
      <c r="C82" s="24" t="s">
        <v>127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" hidden="1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hidden="1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hidden="1" customHeight="1">
      <c r="A85" s="35"/>
      <c r="B85" s="36"/>
      <c r="C85" s="37"/>
      <c r="D85" s="37"/>
      <c r="E85" s="315" t="str">
        <f>E7</f>
        <v>Rekonstrukce limnigrafické stanice VD Těrlicko</v>
      </c>
      <c r="F85" s="316"/>
      <c r="G85" s="316"/>
      <c r="H85" s="316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hidden="1" customHeight="1">
      <c r="A86" s="35"/>
      <c r="B86" s="36"/>
      <c r="C86" s="30" t="s">
        <v>114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hidden="1" customHeight="1">
      <c r="A87" s="35"/>
      <c r="B87" s="36"/>
      <c r="C87" s="37"/>
      <c r="D87" s="37"/>
      <c r="E87" s="284" t="str">
        <f>E9</f>
        <v>VON - Vedlejší a ostatní náklady</v>
      </c>
      <c r="F87" s="314"/>
      <c r="G87" s="314"/>
      <c r="H87" s="31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" hidden="1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hidden="1" customHeight="1">
      <c r="A89" s="35"/>
      <c r="B89" s="36"/>
      <c r="C89" s="30" t="s">
        <v>22</v>
      </c>
      <c r="D89" s="37"/>
      <c r="E89" s="37"/>
      <c r="F89" s="28" t="str">
        <f>F12</f>
        <v xml:space="preserve">Albrechtice </v>
      </c>
      <c r="G89" s="37"/>
      <c r="H89" s="37"/>
      <c r="I89" s="30" t="s">
        <v>24</v>
      </c>
      <c r="J89" s="67" t="str">
        <f>IF(J12="","",J12)</f>
        <v>7. 1. 2022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" hidden="1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15" hidden="1" customHeight="1">
      <c r="A91" s="35"/>
      <c r="B91" s="36"/>
      <c r="C91" s="30" t="s">
        <v>26</v>
      </c>
      <c r="D91" s="37"/>
      <c r="E91" s="37"/>
      <c r="F91" s="28" t="str">
        <f>E15</f>
        <v>Povodí Odry, státní podnik</v>
      </c>
      <c r="G91" s="37"/>
      <c r="H91" s="37"/>
      <c r="I91" s="30" t="s">
        <v>32</v>
      </c>
      <c r="J91" s="33" t="str">
        <f>E21</f>
        <v>Ing. Martin Lepík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15" hidden="1" customHeight="1">
      <c r="A92" s="35"/>
      <c r="B92" s="36"/>
      <c r="C92" s="30" t="s">
        <v>30</v>
      </c>
      <c r="D92" s="37"/>
      <c r="E92" s="37"/>
      <c r="F92" s="28" t="str">
        <f>IF(E18="","",E18)</f>
        <v>Vyplň údaj</v>
      </c>
      <c r="G92" s="37"/>
      <c r="H92" s="37"/>
      <c r="I92" s="30" t="s">
        <v>35</v>
      </c>
      <c r="J92" s="33" t="str">
        <f>E24</f>
        <v>Ing. M. Lepík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hidden="1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hidden="1" customHeight="1">
      <c r="A94" s="35"/>
      <c r="B94" s="36"/>
      <c r="C94" s="145" t="s">
        <v>128</v>
      </c>
      <c r="D94" s="146"/>
      <c r="E94" s="146"/>
      <c r="F94" s="146"/>
      <c r="G94" s="146"/>
      <c r="H94" s="146"/>
      <c r="I94" s="146"/>
      <c r="J94" s="147" t="s">
        <v>129</v>
      </c>
      <c r="K94" s="146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hidden="1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5" hidden="1" customHeight="1">
      <c r="A96" s="35"/>
      <c r="B96" s="36"/>
      <c r="C96" s="148" t="s">
        <v>130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131</v>
      </c>
    </row>
    <row r="97" spans="1:31" s="9" customFormat="1" ht="24.9" hidden="1" customHeight="1">
      <c r="B97" s="149"/>
      <c r="C97" s="150"/>
      <c r="D97" s="151" t="s">
        <v>132</v>
      </c>
      <c r="E97" s="152"/>
      <c r="F97" s="152"/>
      <c r="G97" s="152"/>
      <c r="H97" s="152"/>
      <c r="I97" s="152"/>
      <c r="J97" s="153">
        <f>J124</f>
        <v>0</v>
      </c>
      <c r="K97" s="150"/>
      <c r="L97" s="154"/>
    </row>
    <row r="98" spans="1:31" s="10" customFormat="1" ht="19.95" hidden="1" customHeight="1">
      <c r="B98" s="155"/>
      <c r="C98" s="156"/>
      <c r="D98" s="157" t="s">
        <v>135</v>
      </c>
      <c r="E98" s="158"/>
      <c r="F98" s="158"/>
      <c r="G98" s="158"/>
      <c r="H98" s="158"/>
      <c r="I98" s="158"/>
      <c r="J98" s="159">
        <f>J125</f>
        <v>0</v>
      </c>
      <c r="K98" s="156"/>
      <c r="L98" s="160"/>
    </row>
    <row r="99" spans="1:31" s="9" customFormat="1" ht="24.9" hidden="1" customHeight="1">
      <c r="B99" s="149"/>
      <c r="C99" s="150"/>
      <c r="D99" s="151" t="s">
        <v>745</v>
      </c>
      <c r="E99" s="152"/>
      <c r="F99" s="152"/>
      <c r="G99" s="152"/>
      <c r="H99" s="152"/>
      <c r="I99" s="152"/>
      <c r="J99" s="153">
        <f>J126</f>
        <v>0</v>
      </c>
      <c r="K99" s="150"/>
      <c r="L99" s="154"/>
    </row>
    <row r="100" spans="1:31" s="10" customFormat="1" ht="19.95" hidden="1" customHeight="1">
      <c r="B100" s="155"/>
      <c r="C100" s="156"/>
      <c r="D100" s="157" t="s">
        <v>746</v>
      </c>
      <c r="E100" s="158"/>
      <c r="F100" s="158"/>
      <c r="G100" s="158"/>
      <c r="H100" s="158"/>
      <c r="I100" s="158"/>
      <c r="J100" s="159">
        <f>J127</f>
        <v>0</v>
      </c>
      <c r="K100" s="156"/>
      <c r="L100" s="160"/>
    </row>
    <row r="101" spans="1:31" s="10" customFormat="1" ht="19.95" hidden="1" customHeight="1">
      <c r="B101" s="155"/>
      <c r="C101" s="156"/>
      <c r="D101" s="157" t="s">
        <v>747</v>
      </c>
      <c r="E101" s="158"/>
      <c r="F101" s="158"/>
      <c r="G101" s="158"/>
      <c r="H101" s="158"/>
      <c r="I101" s="158"/>
      <c r="J101" s="159">
        <f>J131</f>
        <v>0</v>
      </c>
      <c r="K101" s="156"/>
      <c r="L101" s="160"/>
    </row>
    <row r="102" spans="1:31" s="10" customFormat="1" ht="19.95" hidden="1" customHeight="1">
      <c r="B102" s="155"/>
      <c r="C102" s="156"/>
      <c r="D102" s="157" t="s">
        <v>748</v>
      </c>
      <c r="E102" s="158"/>
      <c r="F102" s="158"/>
      <c r="G102" s="158"/>
      <c r="H102" s="158"/>
      <c r="I102" s="158"/>
      <c r="J102" s="159">
        <f>J136</f>
        <v>0</v>
      </c>
      <c r="K102" s="156"/>
      <c r="L102" s="160"/>
    </row>
    <row r="103" spans="1:31" s="10" customFormat="1" ht="19.95" hidden="1" customHeight="1">
      <c r="B103" s="155"/>
      <c r="C103" s="156"/>
      <c r="D103" s="157" t="s">
        <v>749</v>
      </c>
      <c r="E103" s="158"/>
      <c r="F103" s="158"/>
      <c r="G103" s="158"/>
      <c r="H103" s="158"/>
      <c r="I103" s="158"/>
      <c r="J103" s="159">
        <f>J139</f>
        <v>0</v>
      </c>
      <c r="K103" s="156"/>
      <c r="L103" s="160"/>
    </row>
    <row r="104" spans="1:31" s="2" customFormat="1" ht="21.75" hidden="1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" hidden="1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hidden="1"/>
    <row r="107" spans="1:31" hidden="1"/>
    <row r="108" spans="1:31" hidden="1"/>
    <row r="109" spans="1:31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" customHeight="1">
      <c r="A110" s="35"/>
      <c r="B110" s="36"/>
      <c r="C110" s="24" t="s">
        <v>152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15" t="str">
        <f>E7</f>
        <v>Rekonstrukce limnigrafické stanice VD Těrlicko</v>
      </c>
      <c r="F113" s="316"/>
      <c r="G113" s="316"/>
      <c r="H113" s="31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114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84" t="str">
        <f>E9</f>
        <v>VON - Vedlejší a ostatní náklady</v>
      </c>
      <c r="F115" s="314"/>
      <c r="G115" s="314"/>
      <c r="H115" s="31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22</v>
      </c>
      <c r="D117" s="37"/>
      <c r="E117" s="37"/>
      <c r="F117" s="28" t="str">
        <f>F12</f>
        <v xml:space="preserve">Albrechtice </v>
      </c>
      <c r="G117" s="37"/>
      <c r="H117" s="37"/>
      <c r="I117" s="30" t="s">
        <v>24</v>
      </c>
      <c r="J117" s="67" t="str">
        <f>IF(J12="","",J12)</f>
        <v>7. 1. 2022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26</v>
      </c>
      <c r="D119" s="37"/>
      <c r="E119" s="37"/>
      <c r="F119" s="28" t="str">
        <f>E15</f>
        <v>Povodí Odry, státní podnik</v>
      </c>
      <c r="G119" s="37"/>
      <c r="H119" s="37"/>
      <c r="I119" s="30" t="s">
        <v>32</v>
      </c>
      <c r="J119" s="33" t="str">
        <f>E21</f>
        <v>Ing. Martin Lepík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30</v>
      </c>
      <c r="D120" s="37"/>
      <c r="E120" s="37"/>
      <c r="F120" s="28" t="str">
        <f>IF(E18="","",E18)</f>
        <v>Vyplň údaj</v>
      </c>
      <c r="G120" s="37"/>
      <c r="H120" s="37"/>
      <c r="I120" s="30" t="s">
        <v>35</v>
      </c>
      <c r="J120" s="33" t="str">
        <f>E24</f>
        <v>Ing. M. Lepík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1"/>
      <c r="B122" s="162"/>
      <c r="C122" s="163" t="s">
        <v>153</v>
      </c>
      <c r="D122" s="164" t="s">
        <v>63</v>
      </c>
      <c r="E122" s="164" t="s">
        <v>59</v>
      </c>
      <c r="F122" s="164" t="s">
        <v>60</v>
      </c>
      <c r="G122" s="164" t="s">
        <v>154</v>
      </c>
      <c r="H122" s="164" t="s">
        <v>155</v>
      </c>
      <c r="I122" s="164" t="s">
        <v>156</v>
      </c>
      <c r="J122" s="165" t="s">
        <v>129</v>
      </c>
      <c r="K122" s="166" t="s">
        <v>157</v>
      </c>
      <c r="L122" s="167"/>
      <c r="M122" s="76" t="s">
        <v>1</v>
      </c>
      <c r="N122" s="77" t="s">
        <v>42</v>
      </c>
      <c r="O122" s="77" t="s">
        <v>158</v>
      </c>
      <c r="P122" s="77" t="s">
        <v>159</v>
      </c>
      <c r="Q122" s="77" t="s">
        <v>160</v>
      </c>
      <c r="R122" s="77" t="s">
        <v>161</v>
      </c>
      <c r="S122" s="77" t="s">
        <v>162</v>
      </c>
      <c r="T122" s="78" t="s">
        <v>163</v>
      </c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1:65" s="2" customFormat="1" ht="22.95" customHeight="1">
      <c r="A123" s="35"/>
      <c r="B123" s="36"/>
      <c r="C123" s="83" t="s">
        <v>164</v>
      </c>
      <c r="D123" s="37"/>
      <c r="E123" s="37"/>
      <c r="F123" s="37"/>
      <c r="G123" s="37"/>
      <c r="H123" s="37"/>
      <c r="I123" s="37"/>
      <c r="J123" s="168">
        <f>BK123</f>
        <v>0</v>
      </c>
      <c r="K123" s="37"/>
      <c r="L123" s="40"/>
      <c r="M123" s="79"/>
      <c r="N123" s="169"/>
      <c r="O123" s="80"/>
      <c r="P123" s="170">
        <f>P124+P126</f>
        <v>0</v>
      </c>
      <c r="Q123" s="80"/>
      <c r="R123" s="170">
        <f>R124+R126</f>
        <v>0</v>
      </c>
      <c r="S123" s="80"/>
      <c r="T123" s="171">
        <f>T124+T126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77</v>
      </c>
      <c r="AU123" s="18" t="s">
        <v>131</v>
      </c>
      <c r="BK123" s="172">
        <f>BK124+BK126</f>
        <v>0</v>
      </c>
    </row>
    <row r="124" spans="1:65" s="12" customFormat="1" ht="25.95" customHeight="1">
      <c r="B124" s="173"/>
      <c r="C124" s="174"/>
      <c r="D124" s="175" t="s">
        <v>77</v>
      </c>
      <c r="E124" s="176" t="s">
        <v>165</v>
      </c>
      <c r="F124" s="176" t="s">
        <v>166</v>
      </c>
      <c r="G124" s="174"/>
      <c r="H124" s="174"/>
      <c r="I124" s="177"/>
      <c r="J124" s="178">
        <f>BK124</f>
        <v>0</v>
      </c>
      <c r="K124" s="174"/>
      <c r="L124" s="179"/>
      <c r="M124" s="180"/>
      <c r="N124" s="181"/>
      <c r="O124" s="181"/>
      <c r="P124" s="182">
        <f>P125</f>
        <v>0</v>
      </c>
      <c r="Q124" s="181"/>
      <c r="R124" s="182">
        <f>R125</f>
        <v>0</v>
      </c>
      <c r="S124" s="181"/>
      <c r="T124" s="183">
        <f>T125</f>
        <v>0</v>
      </c>
      <c r="AR124" s="184" t="s">
        <v>86</v>
      </c>
      <c r="AT124" s="185" t="s">
        <v>77</v>
      </c>
      <c r="AU124" s="185" t="s">
        <v>78</v>
      </c>
      <c r="AY124" s="184" t="s">
        <v>167</v>
      </c>
      <c r="BK124" s="186">
        <f>BK125</f>
        <v>0</v>
      </c>
    </row>
    <row r="125" spans="1:65" s="12" customFormat="1" ht="22.95" customHeight="1">
      <c r="B125" s="173"/>
      <c r="C125" s="174"/>
      <c r="D125" s="175" t="s">
        <v>77</v>
      </c>
      <c r="E125" s="187" t="s">
        <v>182</v>
      </c>
      <c r="F125" s="187" t="s">
        <v>187</v>
      </c>
      <c r="G125" s="174"/>
      <c r="H125" s="174"/>
      <c r="I125" s="177"/>
      <c r="J125" s="188">
        <f>BK125</f>
        <v>0</v>
      </c>
      <c r="K125" s="174"/>
      <c r="L125" s="179"/>
      <c r="M125" s="180"/>
      <c r="N125" s="181"/>
      <c r="O125" s="181"/>
      <c r="P125" s="182">
        <v>0</v>
      </c>
      <c r="Q125" s="181"/>
      <c r="R125" s="182">
        <v>0</v>
      </c>
      <c r="S125" s="181"/>
      <c r="T125" s="183">
        <v>0</v>
      </c>
      <c r="AR125" s="184" t="s">
        <v>86</v>
      </c>
      <c r="AT125" s="185" t="s">
        <v>77</v>
      </c>
      <c r="AU125" s="185" t="s">
        <v>86</v>
      </c>
      <c r="AY125" s="184" t="s">
        <v>167</v>
      </c>
      <c r="BK125" s="186">
        <v>0</v>
      </c>
    </row>
    <row r="126" spans="1:65" s="12" customFormat="1" ht="25.95" customHeight="1">
      <c r="B126" s="173"/>
      <c r="C126" s="174"/>
      <c r="D126" s="175" t="s">
        <v>77</v>
      </c>
      <c r="E126" s="176" t="s">
        <v>750</v>
      </c>
      <c r="F126" s="176" t="s">
        <v>751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P127+P131+P136+P139</f>
        <v>0</v>
      </c>
      <c r="Q126" s="181"/>
      <c r="R126" s="182">
        <f>R127+R131+R136+R139</f>
        <v>0</v>
      </c>
      <c r="S126" s="181"/>
      <c r="T126" s="183">
        <f>T127+T131+T136+T139</f>
        <v>0</v>
      </c>
      <c r="AR126" s="184" t="s">
        <v>193</v>
      </c>
      <c r="AT126" s="185" t="s">
        <v>77</v>
      </c>
      <c r="AU126" s="185" t="s">
        <v>78</v>
      </c>
      <c r="AY126" s="184" t="s">
        <v>167</v>
      </c>
      <c r="BK126" s="186">
        <f>BK127+BK131+BK136+BK139</f>
        <v>0</v>
      </c>
    </row>
    <row r="127" spans="1:65" s="12" customFormat="1" ht="22.95" customHeight="1">
      <c r="B127" s="173"/>
      <c r="C127" s="174"/>
      <c r="D127" s="175" t="s">
        <v>77</v>
      </c>
      <c r="E127" s="187" t="s">
        <v>752</v>
      </c>
      <c r="F127" s="187" t="s">
        <v>753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SUM(P128:P130)</f>
        <v>0</v>
      </c>
      <c r="Q127" s="181"/>
      <c r="R127" s="182">
        <f>SUM(R128:R130)</f>
        <v>0</v>
      </c>
      <c r="S127" s="181"/>
      <c r="T127" s="183">
        <f>SUM(T128:T130)</f>
        <v>0</v>
      </c>
      <c r="AR127" s="184" t="s">
        <v>193</v>
      </c>
      <c r="AT127" s="185" t="s">
        <v>77</v>
      </c>
      <c r="AU127" s="185" t="s">
        <v>86</v>
      </c>
      <c r="AY127" s="184" t="s">
        <v>167</v>
      </c>
      <c r="BK127" s="186">
        <f>SUM(BK128:BK130)</f>
        <v>0</v>
      </c>
    </row>
    <row r="128" spans="1:65" s="2" customFormat="1" ht="16.5" customHeight="1">
      <c r="A128" s="35"/>
      <c r="B128" s="36"/>
      <c r="C128" s="189" t="s">
        <v>86</v>
      </c>
      <c r="D128" s="189" t="s">
        <v>169</v>
      </c>
      <c r="E128" s="190" t="s">
        <v>754</v>
      </c>
      <c r="F128" s="191" t="s">
        <v>753</v>
      </c>
      <c r="G128" s="192" t="s">
        <v>755</v>
      </c>
      <c r="H128" s="193">
        <v>1</v>
      </c>
      <c r="I128" s="194"/>
      <c r="J128" s="195">
        <f>ROUND(I128*H128,2)</f>
        <v>0</v>
      </c>
      <c r="K128" s="196"/>
      <c r="L128" s="40"/>
      <c r="M128" s="197" t="s">
        <v>1</v>
      </c>
      <c r="N128" s="198" t="s">
        <v>43</v>
      </c>
      <c r="O128" s="72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1" t="s">
        <v>756</v>
      </c>
      <c r="AT128" s="201" t="s">
        <v>169</v>
      </c>
      <c r="AU128" s="201" t="s">
        <v>89</v>
      </c>
      <c r="AY128" s="18" t="s">
        <v>167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8" t="s">
        <v>86</v>
      </c>
      <c r="BK128" s="202">
        <f>ROUND(I128*H128,2)</f>
        <v>0</v>
      </c>
      <c r="BL128" s="18" t="s">
        <v>756</v>
      </c>
      <c r="BM128" s="201" t="s">
        <v>757</v>
      </c>
    </row>
    <row r="129" spans="1:65" s="2" customFormat="1" ht="28.8">
      <c r="A129" s="35"/>
      <c r="B129" s="36"/>
      <c r="C129" s="37"/>
      <c r="D129" s="205" t="s">
        <v>228</v>
      </c>
      <c r="E129" s="37"/>
      <c r="F129" s="247" t="s">
        <v>758</v>
      </c>
      <c r="G129" s="37"/>
      <c r="H129" s="37"/>
      <c r="I129" s="248"/>
      <c r="J129" s="37"/>
      <c r="K129" s="37"/>
      <c r="L129" s="40"/>
      <c r="M129" s="249"/>
      <c r="N129" s="25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228</v>
      </c>
      <c r="AU129" s="18" t="s">
        <v>89</v>
      </c>
    </row>
    <row r="130" spans="1:65" s="2" customFormat="1" ht="16.5" customHeight="1">
      <c r="A130" s="35"/>
      <c r="B130" s="36"/>
      <c r="C130" s="189" t="s">
        <v>89</v>
      </c>
      <c r="D130" s="189" t="s">
        <v>169</v>
      </c>
      <c r="E130" s="190" t="s">
        <v>759</v>
      </c>
      <c r="F130" s="191" t="s">
        <v>760</v>
      </c>
      <c r="G130" s="192" t="s">
        <v>755</v>
      </c>
      <c r="H130" s="193">
        <v>1</v>
      </c>
      <c r="I130" s="194"/>
      <c r="J130" s="195">
        <f>ROUND(I130*H130,2)</f>
        <v>0</v>
      </c>
      <c r="K130" s="196"/>
      <c r="L130" s="40"/>
      <c r="M130" s="197" t="s">
        <v>1</v>
      </c>
      <c r="N130" s="198" t="s">
        <v>43</v>
      </c>
      <c r="O130" s="72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1" t="s">
        <v>756</v>
      </c>
      <c r="AT130" s="201" t="s">
        <v>169</v>
      </c>
      <c r="AU130" s="201" t="s">
        <v>89</v>
      </c>
      <c r="AY130" s="18" t="s">
        <v>167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8" t="s">
        <v>86</v>
      </c>
      <c r="BK130" s="202">
        <f>ROUND(I130*H130,2)</f>
        <v>0</v>
      </c>
      <c r="BL130" s="18" t="s">
        <v>756</v>
      </c>
      <c r="BM130" s="201" t="s">
        <v>761</v>
      </c>
    </row>
    <row r="131" spans="1:65" s="12" customFormat="1" ht="22.95" customHeight="1">
      <c r="B131" s="173"/>
      <c r="C131" s="174"/>
      <c r="D131" s="175" t="s">
        <v>77</v>
      </c>
      <c r="E131" s="187" t="s">
        <v>762</v>
      </c>
      <c r="F131" s="187" t="s">
        <v>763</v>
      </c>
      <c r="G131" s="174"/>
      <c r="H131" s="174"/>
      <c r="I131" s="177"/>
      <c r="J131" s="188">
        <f>BK131</f>
        <v>0</v>
      </c>
      <c r="K131" s="174"/>
      <c r="L131" s="179"/>
      <c r="M131" s="180"/>
      <c r="N131" s="181"/>
      <c r="O131" s="181"/>
      <c r="P131" s="182">
        <f>SUM(P132:P135)</f>
        <v>0</v>
      </c>
      <c r="Q131" s="181"/>
      <c r="R131" s="182">
        <f>SUM(R132:R135)</f>
        <v>0</v>
      </c>
      <c r="S131" s="181"/>
      <c r="T131" s="183">
        <f>SUM(T132:T135)</f>
        <v>0</v>
      </c>
      <c r="AR131" s="184" t="s">
        <v>193</v>
      </c>
      <c r="AT131" s="185" t="s">
        <v>77</v>
      </c>
      <c r="AU131" s="185" t="s">
        <v>86</v>
      </c>
      <c r="AY131" s="184" t="s">
        <v>167</v>
      </c>
      <c r="BK131" s="186">
        <f>SUM(BK132:BK135)</f>
        <v>0</v>
      </c>
    </row>
    <row r="132" spans="1:65" s="2" customFormat="1" ht="16.5" customHeight="1">
      <c r="A132" s="35"/>
      <c r="B132" s="36"/>
      <c r="C132" s="189" t="s">
        <v>182</v>
      </c>
      <c r="D132" s="189" t="s">
        <v>169</v>
      </c>
      <c r="E132" s="190" t="s">
        <v>764</v>
      </c>
      <c r="F132" s="191" t="s">
        <v>763</v>
      </c>
      <c r="G132" s="192" t="s">
        <v>755</v>
      </c>
      <c r="H132" s="193">
        <v>1</v>
      </c>
      <c r="I132" s="194"/>
      <c r="J132" s="195">
        <f>ROUND(I132*H132,2)</f>
        <v>0</v>
      </c>
      <c r="K132" s="196"/>
      <c r="L132" s="40"/>
      <c r="M132" s="197" t="s">
        <v>1</v>
      </c>
      <c r="N132" s="198" t="s">
        <v>43</v>
      </c>
      <c r="O132" s="72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1" t="s">
        <v>756</v>
      </c>
      <c r="AT132" s="201" t="s">
        <v>169</v>
      </c>
      <c r="AU132" s="201" t="s">
        <v>89</v>
      </c>
      <c r="AY132" s="18" t="s">
        <v>167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8" t="s">
        <v>86</v>
      </c>
      <c r="BK132" s="202">
        <f>ROUND(I132*H132,2)</f>
        <v>0</v>
      </c>
      <c r="BL132" s="18" t="s">
        <v>756</v>
      </c>
      <c r="BM132" s="201" t="s">
        <v>765</v>
      </c>
    </row>
    <row r="133" spans="1:65" s="2" customFormat="1" ht="38.4">
      <c r="A133" s="35"/>
      <c r="B133" s="36"/>
      <c r="C133" s="37"/>
      <c r="D133" s="205" t="s">
        <v>228</v>
      </c>
      <c r="E133" s="37"/>
      <c r="F133" s="247" t="s">
        <v>766</v>
      </c>
      <c r="G133" s="37"/>
      <c r="H133" s="37"/>
      <c r="I133" s="248"/>
      <c r="J133" s="37"/>
      <c r="K133" s="37"/>
      <c r="L133" s="40"/>
      <c r="M133" s="249"/>
      <c r="N133" s="25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228</v>
      </c>
      <c r="AU133" s="18" t="s">
        <v>89</v>
      </c>
    </row>
    <row r="134" spans="1:65" s="2" customFormat="1" ht="16.5" customHeight="1">
      <c r="A134" s="35"/>
      <c r="B134" s="36"/>
      <c r="C134" s="189" t="s">
        <v>173</v>
      </c>
      <c r="D134" s="189" t="s">
        <v>169</v>
      </c>
      <c r="E134" s="190" t="s">
        <v>767</v>
      </c>
      <c r="F134" s="191" t="s">
        <v>768</v>
      </c>
      <c r="G134" s="192" t="s">
        <v>755</v>
      </c>
      <c r="H134" s="193">
        <v>1</v>
      </c>
      <c r="I134" s="194"/>
      <c r="J134" s="195">
        <f>ROUND(I134*H134,2)</f>
        <v>0</v>
      </c>
      <c r="K134" s="196"/>
      <c r="L134" s="40"/>
      <c r="M134" s="197" t="s">
        <v>1</v>
      </c>
      <c r="N134" s="198" t="s">
        <v>43</v>
      </c>
      <c r="O134" s="72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1" t="s">
        <v>756</v>
      </c>
      <c r="AT134" s="201" t="s">
        <v>169</v>
      </c>
      <c r="AU134" s="201" t="s">
        <v>89</v>
      </c>
      <c r="AY134" s="18" t="s">
        <v>167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8" t="s">
        <v>86</v>
      </c>
      <c r="BK134" s="202">
        <f>ROUND(I134*H134,2)</f>
        <v>0</v>
      </c>
      <c r="BL134" s="18" t="s">
        <v>756</v>
      </c>
      <c r="BM134" s="201" t="s">
        <v>769</v>
      </c>
    </row>
    <row r="135" spans="1:65" s="2" customFormat="1" ht="28.8">
      <c r="A135" s="35"/>
      <c r="B135" s="36"/>
      <c r="C135" s="37"/>
      <c r="D135" s="205" t="s">
        <v>228</v>
      </c>
      <c r="E135" s="37"/>
      <c r="F135" s="247" t="s">
        <v>770</v>
      </c>
      <c r="G135" s="37"/>
      <c r="H135" s="37"/>
      <c r="I135" s="248"/>
      <c r="J135" s="37"/>
      <c r="K135" s="37"/>
      <c r="L135" s="40"/>
      <c r="M135" s="249"/>
      <c r="N135" s="25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228</v>
      </c>
      <c r="AU135" s="18" t="s">
        <v>89</v>
      </c>
    </row>
    <row r="136" spans="1:65" s="12" customFormat="1" ht="22.95" customHeight="1">
      <c r="B136" s="173"/>
      <c r="C136" s="174"/>
      <c r="D136" s="175" t="s">
        <v>77</v>
      </c>
      <c r="E136" s="187" t="s">
        <v>771</v>
      </c>
      <c r="F136" s="187" t="s">
        <v>772</v>
      </c>
      <c r="G136" s="174"/>
      <c r="H136" s="174"/>
      <c r="I136" s="177"/>
      <c r="J136" s="188">
        <f>BK136</f>
        <v>0</v>
      </c>
      <c r="K136" s="174"/>
      <c r="L136" s="179"/>
      <c r="M136" s="180"/>
      <c r="N136" s="181"/>
      <c r="O136" s="181"/>
      <c r="P136" s="182">
        <f>SUM(P137:P138)</f>
        <v>0</v>
      </c>
      <c r="Q136" s="181"/>
      <c r="R136" s="182">
        <f>SUM(R137:R138)</f>
        <v>0</v>
      </c>
      <c r="S136" s="181"/>
      <c r="T136" s="183">
        <f>SUM(T137:T138)</f>
        <v>0</v>
      </c>
      <c r="AR136" s="184" t="s">
        <v>193</v>
      </c>
      <c r="AT136" s="185" t="s">
        <v>77</v>
      </c>
      <c r="AU136" s="185" t="s">
        <v>86</v>
      </c>
      <c r="AY136" s="184" t="s">
        <v>167</v>
      </c>
      <c r="BK136" s="186">
        <f>SUM(BK137:BK138)</f>
        <v>0</v>
      </c>
    </row>
    <row r="137" spans="1:65" s="2" customFormat="1" ht="16.5" customHeight="1">
      <c r="A137" s="35"/>
      <c r="B137" s="36"/>
      <c r="C137" s="189" t="s">
        <v>193</v>
      </c>
      <c r="D137" s="189" t="s">
        <v>169</v>
      </c>
      <c r="E137" s="190" t="s">
        <v>773</v>
      </c>
      <c r="F137" s="191" t="s">
        <v>774</v>
      </c>
      <c r="G137" s="192" t="s">
        <v>755</v>
      </c>
      <c r="H137" s="193">
        <v>1</v>
      </c>
      <c r="I137" s="194"/>
      <c r="J137" s="195">
        <f>ROUND(I137*H137,2)</f>
        <v>0</v>
      </c>
      <c r="K137" s="196"/>
      <c r="L137" s="40"/>
      <c r="M137" s="197" t="s">
        <v>1</v>
      </c>
      <c r="N137" s="198" t="s">
        <v>43</v>
      </c>
      <c r="O137" s="72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1" t="s">
        <v>756</v>
      </c>
      <c r="AT137" s="201" t="s">
        <v>169</v>
      </c>
      <c r="AU137" s="201" t="s">
        <v>89</v>
      </c>
      <c r="AY137" s="18" t="s">
        <v>167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8" t="s">
        <v>86</v>
      </c>
      <c r="BK137" s="202">
        <f>ROUND(I137*H137,2)</f>
        <v>0</v>
      </c>
      <c r="BL137" s="18" t="s">
        <v>756</v>
      </c>
      <c r="BM137" s="201" t="s">
        <v>775</v>
      </c>
    </row>
    <row r="138" spans="1:65" s="2" customFormat="1" ht="28.8">
      <c r="A138" s="35"/>
      <c r="B138" s="36"/>
      <c r="C138" s="37"/>
      <c r="D138" s="205" t="s">
        <v>228</v>
      </c>
      <c r="E138" s="37"/>
      <c r="F138" s="247" t="s">
        <v>776</v>
      </c>
      <c r="G138" s="37"/>
      <c r="H138" s="37"/>
      <c r="I138" s="248"/>
      <c r="J138" s="37"/>
      <c r="K138" s="37"/>
      <c r="L138" s="40"/>
      <c r="M138" s="249"/>
      <c r="N138" s="25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228</v>
      </c>
      <c r="AU138" s="18" t="s">
        <v>89</v>
      </c>
    </row>
    <row r="139" spans="1:65" s="12" customFormat="1" ht="22.95" customHeight="1">
      <c r="B139" s="173"/>
      <c r="C139" s="174"/>
      <c r="D139" s="175" t="s">
        <v>77</v>
      </c>
      <c r="E139" s="187" t="s">
        <v>777</v>
      </c>
      <c r="F139" s="187" t="s">
        <v>778</v>
      </c>
      <c r="G139" s="174"/>
      <c r="H139" s="174"/>
      <c r="I139" s="177"/>
      <c r="J139" s="188">
        <f>BK139</f>
        <v>0</v>
      </c>
      <c r="K139" s="174"/>
      <c r="L139" s="179"/>
      <c r="M139" s="180"/>
      <c r="N139" s="181"/>
      <c r="O139" s="181"/>
      <c r="P139" s="182">
        <f>SUM(P140:P141)</f>
        <v>0</v>
      </c>
      <c r="Q139" s="181"/>
      <c r="R139" s="182">
        <f>SUM(R140:R141)</f>
        <v>0</v>
      </c>
      <c r="S139" s="181"/>
      <c r="T139" s="183">
        <f>SUM(T140:T141)</f>
        <v>0</v>
      </c>
      <c r="AR139" s="184" t="s">
        <v>193</v>
      </c>
      <c r="AT139" s="185" t="s">
        <v>77</v>
      </c>
      <c r="AU139" s="185" t="s">
        <v>86</v>
      </c>
      <c r="AY139" s="184" t="s">
        <v>167</v>
      </c>
      <c r="BK139" s="186">
        <f>SUM(BK140:BK141)</f>
        <v>0</v>
      </c>
    </row>
    <row r="140" spans="1:65" s="2" customFormat="1" ht="16.5" customHeight="1">
      <c r="A140" s="35"/>
      <c r="B140" s="36"/>
      <c r="C140" s="189" t="s">
        <v>198</v>
      </c>
      <c r="D140" s="189" t="s">
        <v>169</v>
      </c>
      <c r="E140" s="190" t="s">
        <v>779</v>
      </c>
      <c r="F140" s="191" t="s">
        <v>780</v>
      </c>
      <c r="G140" s="192" t="s">
        <v>755</v>
      </c>
      <c r="H140" s="193">
        <v>1</v>
      </c>
      <c r="I140" s="194"/>
      <c r="J140" s="195">
        <f>ROUND(I140*H140,2)</f>
        <v>0</v>
      </c>
      <c r="K140" s="196"/>
      <c r="L140" s="40"/>
      <c r="M140" s="197" t="s">
        <v>1</v>
      </c>
      <c r="N140" s="198" t="s">
        <v>43</v>
      </c>
      <c r="O140" s="72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1" t="s">
        <v>756</v>
      </c>
      <c r="AT140" s="201" t="s">
        <v>169</v>
      </c>
      <c r="AU140" s="201" t="s">
        <v>89</v>
      </c>
      <c r="AY140" s="18" t="s">
        <v>167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8" t="s">
        <v>86</v>
      </c>
      <c r="BK140" s="202">
        <f>ROUND(I140*H140,2)</f>
        <v>0</v>
      </c>
      <c r="BL140" s="18" t="s">
        <v>756</v>
      </c>
      <c r="BM140" s="201" t="s">
        <v>781</v>
      </c>
    </row>
    <row r="141" spans="1:65" s="2" customFormat="1" ht="19.2">
      <c r="A141" s="35"/>
      <c r="B141" s="36"/>
      <c r="C141" s="37"/>
      <c r="D141" s="205" t="s">
        <v>228</v>
      </c>
      <c r="E141" s="37"/>
      <c r="F141" s="247" t="s">
        <v>782</v>
      </c>
      <c r="G141" s="37"/>
      <c r="H141" s="37"/>
      <c r="I141" s="248"/>
      <c r="J141" s="37"/>
      <c r="K141" s="37"/>
      <c r="L141" s="40"/>
      <c r="M141" s="270"/>
      <c r="N141" s="271"/>
      <c r="O141" s="267"/>
      <c r="P141" s="267"/>
      <c r="Q141" s="267"/>
      <c r="R141" s="267"/>
      <c r="S141" s="267"/>
      <c r="T141" s="27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228</v>
      </c>
      <c r="AU141" s="18" t="s">
        <v>89</v>
      </c>
    </row>
    <row r="142" spans="1:65" s="2" customFormat="1" ht="6.9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H4UEnA+5MUFkbVoAv3d0hlioUB2RZgX48OlMDBzQ7/K5nnxl7nHiWv9ZwEmCssH75SbstY0+zztjtsayiBmk+A==" saltValue="IYPkH2BaKWMKufhhlGH25kS3CxKkwY05eMC8WAqEZKenS3nO1Edcr6qMQqsFzV7SiPsMJ6JZTjSkj8l3CYUFlQ==" spinCount="100000" sheet="1" objects="1" scenarios="1" formatColumns="0" formatRows="0" autoFilter="0"/>
  <autoFilter ref="C122:K14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 01 - Limnigrafická sta...</vt:lpstr>
      <vt:lpstr>SO 02 - Zpevnění terénu p...</vt:lpstr>
      <vt:lpstr>VON - Vedlejší a ostatní ...</vt:lpstr>
      <vt:lpstr>'Rekapitulace stavby'!Názvy_tisku</vt:lpstr>
      <vt:lpstr>'SO 01 - Limnigrafická sta...'!Názvy_tisku</vt:lpstr>
      <vt:lpstr>'SO 02 - Zpevnění terénu p...'!Názvy_tisku</vt:lpstr>
      <vt:lpstr>'VON - Vedlejší a ostatní ...'!Názvy_tisku</vt:lpstr>
      <vt:lpstr>'Rekapitulace stavby'!Oblast_tisku</vt:lpstr>
      <vt:lpstr>'SO 01 - Limnigrafická sta...'!Oblast_tisku</vt:lpstr>
      <vt:lpstr>'SO 02 - Zpevnění terénu p...'!Oblast_tisku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Lepik</dc:creator>
  <cp:lastModifiedBy>Banot</cp:lastModifiedBy>
  <dcterms:created xsi:type="dcterms:W3CDTF">2022-03-07T08:42:28Z</dcterms:created>
  <dcterms:modified xsi:type="dcterms:W3CDTF">2022-03-25T11:52:44Z</dcterms:modified>
</cp:coreProperties>
</file>