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240" yWindow="525" windowWidth="28455" windowHeight="13995" activeTab="0"/>
  </bookViews>
  <sheets>
    <sheet name="Rekapitulace stavby" sheetId="1" r:id="rId1"/>
    <sheet name="LHOTA 1 - SO-01-Vlastní b..." sheetId="2" r:id="rId2"/>
    <sheet name="RR - UT1" sheetId="3" r:id="rId3"/>
    <sheet name="RR - UT2" sheetId="4" r:id="rId4"/>
    <sheet name="RR - VZT1" sheetId="5" r:id="rId5"/>
    <sheet name="RR - VZT2" sheetId="6" r:id="rId6"/>
    <sheet name="RR_EL - Souhrn" sheetId="7" r:id="rId7"/>
    <sheet name="RR_EL - Položky" sheetId="8" r:id="rId8"/>
    <sheet name="RR - ZTI VNITRNI1" sheetId="9" r:id="rId9"/>
    <sheet name="RR - ZTI VNITRNI2" sheetId="10" r:id="rId10"/>
    <sheet name="RR - ZTI VENKOVNI KANALIZACE1" sheetId="11" r:id="rId11"/>
    <sheet name="RR - ZTI VENKOVNI KANALIZACE2" sheetId="12" r:id="rId12"/>
    <sheet name="RR - ZTI VENKOVNI VODOVOD1" sheetId="13" r:id="rId13"/>
    <sheet name="RR - ZTI VENKOVNI VODOVOD2" sheetId="14" r:id="rId14"/>
  </sheets>
  <externalReferences>
    <externalReference r:id="rId17"/>
  </externalReferences>
  <definedNames>
    <definedName name="_xlnm._FilterDatabase" localSheetId="1" hidden="1">'LHOTA 1 - SO-01-Vlastní b...'!$C$146:$K$495</definedName>
    <definedName name="cisloobjektu">'RR - UT1'!$A$4</definedName>
    <definedName name="cislostavby" localSheetId="5">#REF!</definedName>
    <definedName name="cislostavby">#REF!</definedName>
    <definedName name="Datum">'RR - UT1'!$B$26</definedName>
    <definedName name="Dil">#REF!</definedName>
    <definedName name="Dodavka">#REF!</definedName>
    <definedName name="Dodavka0" localSheetId="5">#REF!</definedName>
    <definedName name="Dodavka0">#REF!</definedName>
    <definedName name="HSV">#REF!</definedName>
    <definedName name="HSV0" localSheetId="5">#REF!</definedName>
    <definedName name="HSV0">#REF!</definedName>
    <definedName name="HZS">#REF!</definedName>
    <definedName name="HZS0" localSheetId="5">#REF!</definedName>
    <definedName name="HZS0">#REF!</definedName>
    <definedName name="JKSO">'RR - UT1'!$F$4</definedName>
    <definedName name="MJ">'RR - UT1'!$G$4</definedName>
    <definedName name="Mont">#REF!</definedName>
    <definedName name="Montaz0" localSheetId="5">#REF!</definedName>
    <definedName name="Montaz0">#REF!</definedName>
    <definedName name="NazevDilu">#REF!</definedName>
    <definedName name="nazevobjektu" localSheetId="5">'[1]RR - VZT1'!$C$4</definedName>
    <definedName name="nazevobjektu">'RR - UT1'!$C$4</definedName>
    <definedName name="nazevstavby" localSheetId="5">'[1]RR - VZT1'!$A$6</definedName>
    <definedName name="nazevstavby">'RR - UT1'!$A$6</definedName>
    <definedName name="Objednatel">'RR - UT1'!$C$8</definedName>
    <definedName name="_xlnm.Print_Area" localSheetId="1">'LHOTA 1 - SO-01-Vlastní b...'!$C$4:$J$76,'LHOTA 1 - SO-01-Vlastní b...'!$C$82:$J$128,'LHOTA 1 - SO-01-Vlastní b...'!$C$134:$K$495</definedName>
    <definedName name="_xlnm.Print_Area" localSheetId="0">'Rekapitulace stavby'!$D$4:$AO$76,'Rekapitulace stavby'!$C$82:$AQ$96</definedName>
    <definedName name="_xlnm.Print_Area" localSheetId="2">'RR - UT1'!$A$1:$G$39</definedName>
    <definedName name="_xlnm.Print_Area" localSheetId="3">'RR - UT2'!$A$1:$H$27</definedName>
    <definedName name="_xlnm.Print_Area" localSheetId="4">'RR - VZT1'!$A$1:$G$39</definedName>
    <definedName name="_xlnm.Print_Area" localSheetId="5">'RR - VZT2'!$A$1:$H$31</definedName>
    <definedName name="_xlnm.Print_Area" localSheetId="10">'RR - ZTI VENKOVNI KANALIZACE1'!$A$1:$G$39</definedName>
    <definedName name="_xlnm.Print_Area" localSheetId="11">'RR - ZTI VENKOVNI KANALIZACE2'!$A$1:$H$45</definedName>
    <definedName name="_xlnm.Print_Area" localSheetId="12">'RR - ZTI VENKOVNI VODOVOD1'!$A$1:$G$39</definedName>
    <definedName name="_xlnm.Print_Area" localSheetId="13">'RR - ZTI VENKOVNI VODOVOD2'!$A$1:$H$38</definedName>
    <definedName name="_xlnm.Print_Area" localSheetId="8">'RR - ZTI VNITRNI1'!$A$1:$G$39</definedName>
    <definedName name="_xlnm.Print_Area" localSheetId="9">'RR - ZTI VNITRNI2'!$A$1:$H$79</definedName>
    <definedName name="_xlnm.Print_Area" localSheetId="7">'RR_EL - Položky'!$A$1:$J$101</definedName>
    <definedName name="_xlnm.Print_Area" localSheetId="6">'RR_EL - Souhrn'!$A$1:$N$43</definedName>
    <definedName name="PocetMJ" localSheetId="5">'[1]RR - VZT1'!$G$7</definedName>
    <definedName name="PocetMJ">'RR - UT1'!$G$7</definedName>
    <definedName name="Poznamka">'RR - UT1'!$B$32</definedName>
    <definedName name="Projektant">'RR - UT1'!$C$7</definedName>
    <definedName name="PSV">#REF!</definedName>
    <definedName name="PSV0" localSheetId="5">#REF!</definedName>
    <definedName name="PSV0">#REF!</definedName>
    <definedName name="SloupecCC" localSheetId="5">'RR - VZT2'!$H$6</definedName>
    <definedName name="SloupecCC">'RR - UT2'!$H$6</definedName>
    <definedName name="SloupecCisloPol" localSheetId="5">'RR - VZT2'!$C$6</definedName>
    <definedName name="SloupecCisloPol">'RR - UT2'!$C$6</definedName>
    <definedName name="SloupecJC" localSheetId="5">'RR - VZT2'!$G$6</definedName>
    <definedName name="SloupecJC">'RR - UT2'!$G$6</definedName>
    <definedName name="SloupecMJ" localSheetId="5">'RR - VZT2'!$E$6</definedName>
    <definedName name="SloupecMJ">'RR - UT2'!$E$6</definedName>
    <definedName name="SloupecMnozstvi" localSheetId="5">'RR - VZT2'!$F$6</definedName>
    <definedName name="SloupecMnozstvi">'RR - UT2'!$F$6</definedName>
    <definedName name="SloupecNazPol" localSheetId="5">'RR - VZT2'!$D$6</definedName>
    <definedName name="SloupecNazPol">'RR - UT2'!$D$6</definedName>
    <definedName name="SloupecPC" localSheetId="5">'RR - VZT2'!$B$6</definedName>
    <definedName name="SloupecPC">'RR - UT2'!$B$6</definedName>
    <definedName name="solver_lin" localSheetId="3" hidden="1">0</definedName>
    <definedName name="solver_lin" localSheetId="5" hidden="1">0</definedName>
    <definedName name="solver_lin" localSheetId="11" hidden="1">0</definedName>
    <definedName name="solver_lin" localSheetId="13" hidden="1">0</definedName>
    <definedName name="solver_lin" localSheetId="9" hidden="1">0</definedName>
    <definedName name="solver_num" localSheetId="3" hidden="1">0</definedName>
    <definedName name="solver_num" localSheetId="5" hidden="1">0</definedName>
    <definedName name="solver_num" localSheetId="11" hidden="1">0</definedName>
    <definedName name="solver_num" localSheetId="13" hidden="1">0</definedName>
    <definedName name="solver_num" localSheetId="9" hidden="1">0</definedName>
    <definedName name="solver_opt" localSheetId="3" hidden="1">#REF!</definedName>
    <definedName name="solver_opt" localSheetId="5" hidden="1">#REF!</definedName>
    <definedName name="solver_opt" localSheetId="11" hidden="1">#REF!</definedName>
    <definedName name="solver_opt" localSheetId="13" hidden="1">#REF!</definedName>
    <definedName name="solver_opt" localSheetId="9" hidden="1">#REF!</definedName>
    <definedName name="solver_typ" localSheetId="3" hidden="1">1</definedName>
    <definedName name="solver_typ" localSheetId="5" hidden="1">1</definedName>
    <definedName name="solver_typ" localSheetId="11" hidden="1">1</definedName>
    <definedName name="solver_typ" localSheetId="13" hidden="1">1</definedName>
    <definedName name="solver_typ" localSheetId="9" hidden="1">1</definedName>
    <definedName name="solver_val" localSheetId="3" hidden="1">0</definedName>
    <definedName name="solver_val" localSheetId="5" hidden="1">0</definedName>
    <definedName name="solver_val" localSheetId="11" hidden="1">0</definedName>
    <definedName name="solver_val" localSheetId="13" hidden="1">0</definedName>
    <definedName name="solver_val" localSheetId="9" hidden="1">0</definedName>
    <definedName name="Typ" localSheetId="5">#REF!</definedName>
    <definedName name="Typ">#REF!</definedName>
    <definedName name="VRN">#REF!</definedName>
    <definedName name="VRNKc">#REF!</definedName>
    <definedName name="VRNnazev">#REF!</definedName>
    <definedName name="VRNproc">#REF!</definedName>
    <definedName name="VRNzakl">#REF!</definedName>
    <definedName name="Zakazka">'RR - UT1'!$G$9</definedName>
    <definedName name="Zaklad22" localSheetId="5">#REF!</definedName>
    <definedName name="Zaklad22">#REF!</definedName>
    <definedName name="Zaklad5" localSheetId="5">#REF!</definedName>
    <definedName name="Zaklad5">#REF!</definedName>
    <definedName name="Zhotovitel">'RR - UT1'!$E$11</definedName>
    <definedName name="_xlnm.Print_Titles" localSheetId="0">'Rekapitulace stavby'!$92:$92</definedName>
    <definedName name="_xlnm.Print_Titles" localSheetId="1">'LHOTA 1 - SO-01-Vlastní b...'!$146:$146</definedName>
    <definedName name="_xlnm.Print_Titles" localSheetId="3">'RR - UT2'!$1:$6</definedName>
    <definedName name="_xlnm.Print_Titles" localSheetId="5">'RR - VZT2'!$1:$6</definedName>
    <definedName name="_xlnm.Print_Titles" localSheetId="9">'RR - ZTI VNITRNI2'!$1:$6</definedName>
    <definedName name="_xlnm.Print_Titles" localSheetId="11">'RR - ZTI VENKOVNI KANALIZACE2'!$1:$6</definedName>
    <definedName name="_xlnm.Print_Titles" localSheetId="13">'RR - ZTI VENKOVNI VODOVOD2'!$1:$6</definedName>
  </definedNames>
  <calcPr calcId="162913"/>
</workbook>
</file>

<file path=xl/sharedStrings.xml><?xml version="1.0" encoding="utf-8"?>
<sst xmlns="http://schemas.openxmlformats.org/spreadsheetml/2006/main" count="5327" uniqueCount="1371">
  <si>
    <t>Export Komplet</t>
  </si>
  <si>
    <t/>
  </si>
  <si>
    <t>2.0</t>
  </si>
  <si>
    <t>ZAMOK</t>
  </si>
  <si>
    <t>False</t>
  </si>
  <si>
    <t>{9e5400cc-3bee-4c43-b18a-1e1f50e1dceb}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</si>
  <si>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</si>
  <si>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</si>
  <si>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</si>
  <si>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</si>
  <si>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</si>
  <si>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</si>
  <si>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</si>
  <si>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</si>
  <si>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LHOTA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</si>
  <si>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</si>
  <si>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</si>
  <si>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VD Rozkoš-rekonstrukce provozní budovy</t>
  </si>
  <si>
    <t>KSO:</t>
  </si>
  <si>
    <t>CC-CZ:</t>
  </si>
  <si>
    <t>Místo:</t>
  </si>
  <si>
    <t>Lhota u Nahořan parc. č.382,383/1</t>
  </si>
  <si>
    <t>Datum:</t>
  </si>
  <si>
    <t>4. 2. 2021</t>
  </si>
  <si>
    <t>Zadavatel:</t>
  </si>
  <si>
    <t>IČ:</t>
  </si>
  <si>
    <t>Povodí Labe</t>
  </si>
  <si>
    <t>DIČ:</t>
  </si>
  <si>
    <t>Uchazeč:</t>
  </si>
  <si>
    <t>Vyplň údaj</t>
  </si>
  <si>
    <t>Projektant:</t>
  </si>
  <si>
    <t>Pridos Hradec Králové</t>
  </si>
  <si>
    <t>True</t>
  </si>
  <si>
    <t>Zpracovatel:</t>
  </si>
  <si>
    <t>Ing.Pavel Michálek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</si>
  <si>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</si>
  <si>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</si>
  <si>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</si>
  <si>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</si>
  <si>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</si>
  <si>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</si>
  <si>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</si>
  <si>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</si>
  <si>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</si>
  <si>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</si>
  <si>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</si>
  <si>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</si>
  <si>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</si>
  <si>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</si>
  <si>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</si>
  <si>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</si>
  <si>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</si>
  <si>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</si>
  <si>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</si>
  <si>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</si>
  <si>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</si>
  <si>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</si>
  <si>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</si>
  <si>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</si>
  <si>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</si>
  <si>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</si>
  <si>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</si>
  <si>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</si>
  <si>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</si>
  <si>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</si>
  <si>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</si>
  <si>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</si>
  <si>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</si>
  <si>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</si>
  <si>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</si>
  <si>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</si>
  <si>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</si>
  <si>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</si>
  <si>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</si>
  <si>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</si>
  <si>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</si>
  <si>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</si>
  <si>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</si>
  <si>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</si>
  <si>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</si>
  <si>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</si>
  <si>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LHOTA 1</t>
  </si>
  <si>
    <t>SO-01-Vlastní budova</t>
  </si>
  <si>
    <t>STA</t>
  </si>
  <si>
    <t>1</t>
  </si>
  <si>
    <t>{269a7bd1-239f-4f7b-ae39-246cf7a423b8}</t>
  </si>
  <si>
    <t>2</t>
  </si>
  <si>
    <t>KRYCÍ LIST SOUPISU PRACÍ</t>
  </si>
  <si>
    <t>Objekt:</t>
  </si>
  <si>
    <t>LHOTA 1 - SO-01-Vlastní budova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</si>
  <si>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</si>
  <si>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</si>
  <si>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</si>
  <si>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</si>
  <si>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</si>
  <si>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</si>
  <si>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</si>
  <si>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</si>
  <si>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</si>
  <si>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</si>
  <si>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</si>
  <si>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</si>
  <si>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</si>
  <si>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</si>
  <si>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</si>
  <si>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</si>
  <si>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</si>
  <si>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713 - Izolace tepelné</t>
  </si>
  <si>
    <t xml:space="preserve">    721 - Zdravotechnika </t>
  </si>
  <si>
    <t xml:space="preserve">    741 - Elektroinstalace - silnoproud</t>
  </si>
  <si>
    <t xml:space="preserve">    751 - Vzduchotechnika</t>
  </si>
  <si>
    <t xml:space="preserve">    762 - Konstrukce tesařské</t>
  </si>
  <si>
    <t xml:space="preserve">    763 - Konstrukce suché výstavby</t>
  </si>
  <si>
    <t xml:space="preserve">    764 - Konstrukce klempířské</t>
  </si>
  <si>
    <t xml:space="preserve">    765 - Krytina skládaná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</si>
  <si>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</si>
  <si>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</si>
  <si>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</si>
  <si>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781 - Dokončovací práce - obklady</t>
  </si>
  <si>
    <t xml:space="preserve">    782 - Dokončovací práce - obklady z kamene</t>
  </si>
  <si>
    <t xml:space="preserve">    783 - Dokončovací práce - nátěry</t>
  </si>
  <si>
    <t xml:space="preserve">    784 - Dokončovací práce - malby a tapety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</si>
  <si>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</si>
  <si>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</si>
  <si>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</si>
  <si>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</si>
  <si>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</si>
  <si>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</si>
  <si>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</si>
  <si>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</si>
  <si>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</si>
  <si>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</si>
  <si>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</si>
  <si>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</si>
  <si>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</si>
  <si>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</si>
  <si>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</si>
  <si>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</si>
  <si>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</si>
  <si>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</si>
  <si>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</si>
  <si>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</si>
  <si>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</si>
  <si>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</si>
  <si>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132251102</t>
  </si>
  <si>
    <t>Hloubení rýh nezapažených  š do 800 mm v hornině třídy těžitelnosti I, skupiny 3 objem do 50 m3 strojně</t>
  </si>
  <si>
    <t>m3</t>
  </si>
  <si>
    <t>CS ÚRS 2021 01</t>
  </si>
  <si>
    <t>4</t>
  </si>
  <si>
    <t>389612561</t>
  </si>
  <si>
    <t>VV</t>
  </si>
  <si>
    <t>(9,6*2+8,4+5,05*2+0,6*2+3,26*2)*0,6*0,75+0,95*0,4*1,59</t>
  </si>
  <si>
    <t>132251252</t>
  </si>
  <si>
    <t>Hloubení rýh nezapažených š do 2000 mm v hornině třídy těžitelnosti I, skupiny 3 objem do 50 m3 strojně</t>
  </si>
  <si>
    <t>861600281</t>
  </si>
  <si>
    <t>(9,6*2+8,4+5,05*2+0,6*2+3,26*2)*1,2*0,75+1,5*0,85*0,15</t>
  </si>
  <si>
    <t>3</t>
  </si>
  <si>
    <t>139951121</t>
  </si>
  <si>
    <t>Bourání kcí v hloubených vykopávkách ze zdiva z betonu prostého strojně</t>
  </si>
  <si>
    <t>-873683695</t>
  </si>
  <si>
    <t>"základy " (9,8*2+9,4*2)*0,66*0,9*0,9+8,4*0,</t>
  </si>
  <si>
    <t>162251102</t>
  </si>
  <si>
    <t>Vodorovné přemístění do 50 m výkopku/sypaniny z horniny třídy těžitelnosti I, skupiny 1 až 3</t>
  </si>
  <si>
    <t>-2106328153</t>
  </si>
  <si>
    <t>"mezideponie" 21,043+41,069+27,449</t>
  </si>
  <si>
    <t>5</t>
  </si>
  <si>
    <t>162651112</t>
  </si>
  <si>
    <t>Vodorovné přemístění do 5000 m výkopku/sypaniny z horniny třídy těžitelnosti I, skupiny 1 až 3</t>
  </si>
  <si>
    <t>-1499333386</t>
  </si>
  <si>
    <t>21,043+41,069-27,449</t>
  </si>
  <si>
    <t>6</t>
  </si>
  <si>
    <t>167151101</t>
  </si>
  <si>
    <t>Nakládání výkopku z hornin třídy těžitelnosti I, skupiny 1 až 3 do 100 m3</t>
  </si>
  <si>
    <t>-851300413</t>
  </si>
  <si>
    <t>21,043+41,069+21,04+41,069</t>
  </si>
  <si>
    <t>7</t>
  </si>
  <si>
    <t>171201221</t>
  </si>
  <si>
    <t>Poplatek za uložení na skládce (skládkovné) zeminy a kamení kód odpadu 17 05 04</t>
  </si>
  <si>
    <t>t</t>
  </si>
  <si>
    <t>-1170393498</t>
  </si>
  <si>
    <t>34,663*1,8</t>
  </si>
  <si>
    <t>8</t>
  </si>
  <si>
    <t>171251201</t>
  </si>
  <si>
    <t>Uložení sypaniny na skládky nebo meziskládky</t>
  </si>
  <si>
    <t>1299627109</t>
  </si>
  <si>
    <t>9</t>
  </si>
  <si>
    <t>174111101</t>
  </si>
  <si>
    <t>Zásyp jam, šachet rýh nebo kolem objektů sypaninou se zhutněním ručně</t>
  </si>
  <si>
    <t>-808695686</t>
  </si>
  <si>
    <t>41,069-34,05*0,4</t>
  </si>
  <si>
    <t>10</t>
  </si>
  <si>
    <t>181951112</t>
  </si>
  <si>
    <t>Úprava pláně v hornině třídy těžitelnosti I, skupiny 1 až 3 se zhutněním strojně</t>
  </si>
  <si>
    <t>m2</t>
  </si>
  <si>
    <t>720504266</t>
  </si>
  <si>
    <t>Zakládání</t>
  </si>
  <si>
    <t>11</t>
  </si>
  <si>
    <t>274313711</t>
  </si>
  <si>
    <t>Základové pásy z betonu tř. C 20/25</t>
  </si>
  <si>
    <t>-338189406</t>
  </si>
  <si>
    <t>21,043*1,035</t>
  </si>
  <si>
    <t>12</t>
  </si>
  <si>
    <t>279113145</t>
  </si>
  <si>
    <t>Základová zeď tl do 400 mm z tvárnic ztraceného bednění včetně výplně z betonu tř. C 20/25</t>
  </si>
  <si>
    <t>371431058</t>
  </si>
  <si>
    <t>(10,1*2+8,4*3)*0,75</t>
  </si>
  <si>
    <t>13</t>
  </si>
  <si>
    <t>279361821</t>
  </si>
  <si>
    <t>Výztuž základových zdí nosných betonářskou ocelí 10 505</t>
  </si>
  <si>
    <t>1842315322</t>
  </si>
  <si>
    <t>34,05*0,4*0,045</t>
  </si>
  <si>
    <t>Svislé a kompletní konstrukce</t>
  </si>
  <si>
    <t>14</t>
  </si>
  <si>
    <t>311235131</t>
  </si>
  <si>
    <t>Zdivo jednovrstvé z cihel broušenýchdo P10 na tenkovrstvou maltu tl 240 mm</t>
  </si>
  <si>
    <t>-2072998945</t>
  </si>
  <si>
    <t>8,64*(3,005+0,325+1,505-0,25)+8,64*1,27*0,5</t>
  </si>
  <si>
    <t>311235181</t>
  </si>
  <si>
    <t>Zdivo jednovrstvé z cihel broušených do P10 na tenkovrstvou maltu tl 380 mm</t>
  </si>
  <si>
    <t>-403314855</t>
  </si>
  <si>
    <t>5,75*(3,005+0,325+1,505-0,25)*2-4,0*2,5-3,0*2,5</t>
  </si>
  <si>
    <t>16</t>
  </si>
  <si>
    <t>311237121</t>
  </si>
  <si>
    <t>Zdivo jednovrstvé tepelně izolační z cihel broušených na tenkovrstvou maltu U přes 0,22 do 0,26 W/m2K tl zdiva 380 mm</t>
  </si>
  <si>
    <t>-611700225</t>
  </si>
  <si>
    <t>8,64*2,75+(3,49+0,76+3,49+0,76+9,4-0,76)*(3,25+1,255)-1,1*2,07</t>
  </si>
  <si>
    <t>9,4*1,27*0,5-2,0*1,5-0,5*0,84*2-1,5*2,15</t>
  </si>
  <si>
    <t>Součet</t>
  </si>
  <si>
    <t>17</t>
  </si>
  <si>
    <t>317168011</t>
  </si>
  <si>
    <t>Překlad keramický plochý š 115 mm dl 1000 mm</t>
  </si>
  <si>
    <t>kus</t>
  </si>
  <si>
    <t>1568760292</t>
  </si>
  <si>
    <t>18</t>
  </si>
  <si>
    <t>317168012</t>
  </si>
  <si>
    <t>Překlad keramický plochý š 115 mm dl 1250 mm</t>
  </si>
  <si>
    <t>1395173151</t>
  </si>
  <si>
    <t>19</t>
  </si>
  <si>
    <t>317168021</t>
  </si>
  <si>
    <t>Překlad keramický plochý š 145 mm dl 1000 mm</t>
  </si>
  <si>
    <t>1213894589</t>
  </si>
  <si>
    <t>20</t>
  </si>
  <si>
    <t>317168023</t>
  </si>
  <si>
    <t>Překlad keramický plochý š 145 mm dl 1500 mm</t>
  </si>
  <si>
    <t>-1879195961</t>
  </si>
  <si>
    <t>317168024</t>
  </si>
  <si>
    <t>Překlad keramický plochý š 145 mm dl 1750 mm</t>
  </si>
  <si>
    <t>-1113735450</t>
  </si>
  <si>
    <t>22</t>
  </si>
  <si>
    <t>317168057</t>
  </si>
  <si>
    <t>Překlad keramický vysoký v 238 mm dl 2500 mm</t>
  </si>
  <si>
    <t>13025874</t>
  </si>
  <si>
    <t>23</t>
  </si>
  <si>
    <t>317941123</t>
  </si>
  <si>
    <t>Osazování ocelových válcovaných nosníků na zdivu I, IE, U, UE nebo L do č 22</t>
  </si>
  <si>
    <t>671859193</t>
  </si>
  <si>
    <t>"HEB 160"( 4,5+3,5)*0,0426</t>
  </si>
  <si>
    <t>24</t>
  </si>
  <si>
    <t>M</t>
  </si>
  <si>
    <t>13010976</t>
  </si>
  <si>
    <t>ocel profilová HE-B 160 jakost 11 375</t>
  </si>
  <si>
    <t>712733098</t>
  </si>
  <si>
    <t>0,341*1,08</t>
  </si>
  <si>
    <t>25</t>
  </si>
  <si>
    <t>317998114</t>
  </si>
  <si>
    <t>Tepelná izolace mezi překlady v 24 cm z EPS tl 90 mm</t>
  </si>
  <si>
    <t>m</t>
  </si>
  <si>
    <t>-606984645</t>
  </si>
  <si>
    <t>6,0</t>
  </si>
  <si>
    <t>26</t>
  </si>
  <si>
    <t>339921131</t>
  </si>
  <si>
    <t>Osazování betonových palisád do betonového základu v řadě výšky prvku do 0,5 m</t>
  </si>
  <si>
    <t>-1332341233</t>
  </si>
  <si>
    <t>27</t>
  </si>
  <si>
    <t>59228414</t>
  </si>
  <si>
    <t>palisáda betonová tyčová půlkulatá přírodní 175x200x1000mm</t>
  </si>
  <si>
    <t>-1853287827</t>
  </si>
  <si>
    <t>6*2,5 'Přepočtené koeficientem množství</t>
  </si>
  <si>
    <t>28</t>
  </si>
  <si>
    <t>342244201</t>
  </si>
  <si>
    <t>Příčka z cihel broušených na tenkovrstvou maltu tloušťky 80 mm</t>
  </si>
  <si>
    <t>-1075501452</t>
  </si>
  <si>
    <t>(2,615+1,95+1,59)*3,005-0,8*1,97-0,7*1,97</t>
  </si>
  <si>
    <t>29</t>
  </si>
  <si>
    <t>342244211</t>
  </si>
  <si>
    <t>Příčka z cihel broušených na tenkovrstvou maltu tloušťky 115 mm</t>
  </si>
  <si>
    <t>2102939280</t>
  </si>
  <si>
    <t>(3,49+3,49)*3,005-0,7*1,97*2-0,8*1,97</t>
  </si>
  <si>
    <t>"půda" (10,9-0,7-0,83)*0,25*2</t>
  </si>
  <si>
    <t>30</t>
  </si>
  <si>
    <t>346272246</t>
  </si>
  <si>
    <t>Přizdívka z pórobetonových tvárnic tl 125 mm</t>
  </si>
  <si>
    <t>-499066073</t>
  </si>
  <si>
    <t>"předstěna WC"0,9*1,2</t>
  </si>
  <si>
    <t>Vodorovné konstrukce</t>
  </si>
  <si>
    <t>31</t>
  </si>
  <si>
    <t>417351115</t>
  </si>
  <si>
    <t>Zřízení bednění ztužujících věnců</t>
  </si>
  <si>
    <t>1970126157</t>
  </si>
  <si>
    <t>(8,4+67,44)*0,25*2</t>
  </si>
  <si>
    <t>32</t>
  </si>
  <si>
    <t>417351116</t>
  </si>
  <si>
    <t>Odstranění bednění ztužujících věnců</t>
  </si>
  <si>
    <t>-155065168</t>
  </si>
  <si>
    <t>33</t>
  </si>
  <si>
    <t>417388164</t>
  </si>
  <si>
    <t>Ztužující věnec keramických stropů tl 25 cm pro vnitřní zdi š 24 cm</t>
  </si>
  <si>
    <t>-2145021924</t>
  </si>
  <si>
    <t>34</t>
  </si>
  <si>
    <t>417388174</t>
  </si>
  <si>
    <t>Ztužující věnec keramických stropů tl 25 cm pro vnitřní zdi š 30 cm</t>
  </si>
  <si>
    <t>-1927259876</t>
  </si>
  <si>
    <t>10,0*2*2+8,64+9,4*2</t>
  </si>
  <si>
    <t>Komunikace pozemní</t>
  </si>
  <si>
    <t>35</t>
  </si>
  <si>
    <t>564750111</t>
  </si>
  <si>
    <t>Podklad z kameniva hrubého drceného vel. 16-32 mm tl 150 mm</t>
  </si>
  <si>
    <t>-10581418</t>
  </si>
  <si>
    <t>36</t>
  </si>
  <si>
    <t>564751111</t>
  </si>
  <si>
    <t>Podklad z kameniva hrubého drceného vel. 32-63 mm tl 150 mm</t>
  </si>
  <si>
    <t>142638355</t>
  </si>
  <si>
    <t>37</t>
  </si>
  <si>
    <t>596212211</t>
  </si>
  <si>
    <t>Kladení zámkové dlažby pozemních komunikací tl 80 mm skupiny A pl do 100 m2</t>
  </si>
  <si>
    <t>904928717</t>
  </si>
  <si>
    <t>38</t>
  </si>
  <si>
    <t>59245013</t>
  </si>
  <si>
    <t>dlažba zámková tvaru I 200x165x80mm přírodní</t>
  </si>
  <si>
    <t>1779658256</t>
  </si>
  <si>
    <t>56*1,03 'Přepočtené koeficientem množství</t>
  </si>
  <si>
    <t>Úpravy povrchů, podlahy a osazování výplní</t>
  </si>
  <si>
    <t>39</t>
  </si>
  <si>
    <t>612321141</t>
  </si>
  <si>
    <t>Vápenocementová omítka štuková dvouvrstvá vnitřních stěn nanášená ručně</t>
  </si>
  <si>
    <t>538906604</t>
  </si>
  <si>
    <t>45,101+35,228+27,603+8,64*2,8+15,541*2+21,326*2-22,81</t>
  </si>
  <si>
    <t>40</t>
  </si>
  <si>
    <t>612321191</t>
  </si>
  <si>
    <t>Příplatek k vápenocementové omítce vnitřních stěn za každých dalších 5 mm tloušťky ručně</t>
  </si>
  <si>
    <t>784725568</t>
  </si>
  <si>
    <t>41</t>
  </si>
  <si>
    <t>612331111</t>
  </si>
  <si>
    <t>Cementová omítka hrubá jednovrstvá zatřená vnitřních stěn nanášená ručně</t>
  </si>
  <si>
    <t>461982294</t>
  </si>
  <si>
    <t xml:space="preserve">"pod vnitřní obklady" </t>
  </si>
  <si>
    <t>(0,9+1,59)*2*1,8-0,7*1,8+(1,95+1,8)*2*2,0-0,7*1,97+0,55*2,7</t>
  </si>
  <si>
    <t>42</t>
  </si>
  <si>
    <t>613321141</t>
  </si>
  <si>
    <t>Vápenocementová omítka štuková dvouvrstvá vnitřních pilířů nebo sloupů nanášená ručně</t>
  </si>
  <si>
    <t>610966865</t>
  </si>
  <si>
    <t>"ostění" 183,048*0,07</t>
  </si>
  <si>
    <t>43</t>
  </si>
  <si>
    <t>613321191</t>
  </si>
  <si>
    <t>Příplatek k vápenocementové omítce vnitřních sloupů za každých dalších 5 mm tloušťky ručně</t>
  </si>
  <si>
    <t>-1277497161</t>
  </si>
  <si>
    <t>44</t>
  </si>
  <si>
    <t>622143004</t>
  </si>
  <si>
    <t>Montáž omítkových samolepících začišťovacích profilů pro spojení s okenním rámem</t>
  </si>
  <si>
    <t>689958750</t>
  </si>
  <si>
    <t>4,0+2,5*2+2,0+1,5*2+1,5+2,15*2+0,5*2+0,84*4+3,0+2,5*2+1,1+2,07*2</t>
  </si>
  <si>
    <t>37,4</t>
  </si>
  <si>
    <t>45</t>
  </si>
  <si>
    <t>59051476</t>
  </si>
  <si>
    <t>profil začišťovací PVC 9mm s výztužnou tkaninou pro ostění ETICS</t>
  </si>
  <si>
    <t>2132276232</t>
  </si>
  <si>
    <t>74,8*1,05 'Přepočtené koeficientem množství</t>
  </si>
  <si>
    <t>46</t>
  </si>
  <si>
    <t>622321321</t>
  </si>
  <si>
    <t>Vápenocementová omítka hladká jednovrstvá vnějších stěn nanášená strojně</t>
  </si>
  <si>
    <t>-1465297330</t>
  </si>
  <si>
    <t>"pohled západní" 9,4*4,97+0,2*(1,5+2,15*2)+0,2*(0,5+0,84*2)*2-1,5*2,15-0,5*0,84*2</t>
  </si>
  <si>
    <t>"pohled východní" 9,4*1,2*2</t>
  </si>
  <si>
    <t>"pohled jižní" 10,0*4,97-3,0*2,5</t>
  </si>
  <si>
    <t>"pohled severní" 10,0*4,97-4,0*2,5-2,0+1,5+0,2*(2,0+1,5*2)</t>
  </si>
  <si>
    <t>47</t>
  </si>
  <si>
    <t>622531021</t>
  </si>
  <si>
    <t>Tenkovrstvá silikonová zrnitá omítka tl. 2,0 mm včetně penetrace vnějších stěn</t>
  </si>
  <si>
    <t>1226451915</t>
  </si>
  <si>
    <t>149,645-11,586</t>
  </si>
  <si>
    <t>48</t>
  </si>
  <si>
    <t>629135102</t>
  </si>
  <si>
    <t>Vyrovnávací vrstva pod klempířské prvky z MC š do 300 mm</t>
  </si>
  <si>
    <t>1380334371</t>
  </si>
  <si>
    <t>49</t>
  </si>
  <si>
    <t>629991011</t>
  </si>
  <si>
    <t>Zakrytí výplní otvorů a svislých ploch fólií přilepenou lepící páskou</t>
  </si>
  <si>
    <t>-632260027</t>
  </si>
  <si>
    <t>1,1*2,07+4,0*2,5+2,0*1,5+1,5*2,15+0,5*0,84*2+3,0*2,5</t>
  </si>
  <si>
    <t>26,842</t>
  </si>
  <si>
    <t>50</t>
  </si>
  <si>
    <t>631311114</t>
  </si>
  <si>
    <t>Mazanina tl do 80 mm z betonu prostého bez zvýšených nároků na prostředí tř. C 16/20</t>
  </si>
  <si>
    <t>18198519</t>
  </si>
  <si>
    <t>(13,1+3,1+4,15+5,2+3,5)*0,065</t>
  </si>
  <si>
    <t>51</t>
  </si>
  <si>
    <t>631311134</t>
  </si>
  <si>
    <t>Mazanina tl do 240 mm z betonu prostého bez zvýšených nároků na prostředí tř. C 20/25</t>
  </si>
  <si>
    <t>-669252072</t>
  </si>
  <si>
    <t>"garáž" 49,62*0,125</t>
  </si>
  <si>
    <t>52</t>
  </si>
  <si>
    <t>631311135</t>
  </si>
  <si>
    <t>1455414129</t>
  </si>
  <si>
    <t>10,1*9,6*0,15</t>
  </si>
  <si>
    <t>53</t>
  </si>
  <si>
    <t>631319013</t>
  </si>
  <si>
    <t>Příplatek k mazanině tl do 240 mm za přehlazení povrchu</t>
  </si>
  <si>
    <t>194210333</t>
  </si>
  <si>
    <t>54</t>
  </si>
  <si>
    <t>631319171</t>
  </si>
  <si>
    <t>Příplatek k mazanině tl do 80 mm za stržení povrchu spodní vrstvy před vložením výztuže</t>
  </si>
  <si>
    <t>-1815593500</t>
  </si>
  <si>
    <t>55</t>
  </si>
  <si>
    <t>631319175</t>
  </si>
  <si>
    <t>Příplatek k mazanině tl do 240 mm za stržení povrchu spodní vrstvy před vložením výztuže</t>
  </si>
  <si>
    <t>-1896566253</t>
  </si>
  <si>
    <t>56</t>
  </si>
  <si>
    <t>-538224896</t>
  </si>
  <si>
    <t>57</t>
  </si>
  <si>
    <t>631362021</t>
  </si>
  <si>
    <t>Výztuž mazanin svařovanými sítěmi Kari</t>
  </si>
  <si>
    <t>-1941121318</t>
  </si>
  <si>
    <t>10,1*9,6*1,25*0,005398</t>
  </si>
  <si>
    <t>58</t>
  </si>
  <si>
    <t>-116100133</t>
  </si>
  <si>
    <t>49,62*1,25*0,00303*2</t>
  </si>
  <si>
    <t>59</t>
  </si>
  <si>
    <t>827044297</t>
  </si>
  <si>
    <t>29,05*0,00303*1,25</t>
  </si>
  <si>
    <t>60</t>
  </si>
  <si>
    <t>632481213</t>
  </si>
  <si>
    <t>Separační vrstva z PE fólie</t>
  </si>
  <si>
    <t>-342445340</t>
  </si>
  <si>
    <t>4,15+13,1+3,1+5,2+3,5</t>
  </si>
  <si>
    <t>61</t>
  </si>
  <si>
    <t>632481215</t>
  </si>
  <si>
    <t>Separační vrstva z geotextilie</t>
  </si>
  <si>
    <t>-2093136529</t>
  </si>
  <si>
    <t>62</t>
  </si>
  <si>
    <t>634112113</t>
  </si>
  <si>
    <t>Obvodová dilatace podlahovým páskem z pěnového PE mezi stěnou a mazaninou nebo potěrem v 80 mm</t>
  </si>
  <si>
    <t>1241069030</t>
  </si>
  <si>
    <t>(4,15+13,1+3,1+5,2+3,5+49,62)*1,05</t>
  </si>
  <si>
    <t>63</t>
  </si>
  <si>
    <t>635111241</t>
  </si>
  <si>
    <t>Násyp pod podlahy z hrubého kameniva 8-16 se zhutněním</t>
  </si>
  <si>
    <t>-1418142306</t>
  </si>
  <si>
    <t>1,4*0,3</t>
  </si>
  <si>
    <t>64</t>
  </si>
  <si>
    <t>637211121</t>
  </si>
  <si>
    <t>Okapový chodník z betonových dlaždic tl 40 mm kladených do písku se zalitím spár MC</t>
  </si>
  <si>
    <t>190387361</t>
  </si>
  <si>
    <t>10,0*0,5</t>
  </si>
  <si>
    <t>65</t>
  </si>
  <si>
    <t>637211411</t>
  </si>
  <si>
    <t>Okapový chodník z betonových zámkových dlaždic tl 60 mm do kameniva</t>
  </si>
  <si>
    <t>-1041120071</t>
  </si>
  <si>
    <t>1,4</t>
  </si>
  <si>
    <t>66</t>
  </si>
  <si>
    <t>637311131</t>
  </si>
  <si>
    <t>Okapový chodník z betonových záhonových obrubníků lože beton</t>
  </si>
  <si>
    <t>1180762304</t>
  </si>
  <si>
    <t>67</t>
  </si>
  <si>
    <t>1586631233</t>
  </si>
  <si>
    <t>Ostatní konstrukce a práce, bourání</t>
  </si>
  <si>
    <t>68</t>
  </si>
  <si>
    <t>941111121</t>
  </si>
  <si>
    <t>Montáž lešení řadového trubkového lehkého s podlahami zatížení do 200 kg/m2 š do 1,2 m v do 10 m</t>
  </si>
  <si>
    <t>-959871844</t>
  </si>
  <si>
    <t>(10,0*2+9,4+1,2*8+9,4)*5,98</t>
  </si>
  <si>
    <t>69</t>
  </si>
  <si>
    <t>941111221</t>
  </si>
  <si>
    <t>Příplatek k lešení řadovému trubkovému lehkému s podlahami š 1,2 m v 10 m za první a ZKD den použití</t>
  </si>
  <si>
    <t>430673542</t>
  </si>
  <si>
    <t>289,432*30</t>
  </si>
  <si>
    <t>70</t>
  </si>
  <si>
    <t>941111821</t>
  </si>
  <si>
    <t>Demontáž lešení řadového trubkového lehkého s podlahami zatížení do 200 kg/m2 š do 1,2 m v do 10 m</t>
  </si>
  <si>
    <t>-2137707576</t>
  </si>
  <si>
    <t>71</t>
  </si>
  <si>
    <t>949101111</t>
  </si>
  <si>
    <t>Lešení pomocné pro objekty pozemních staveb s lešeňovou podlahou v do 1,9 m zatížení do 150 kg/m2</t>
  </si>
  <si>
    <t>529933032</t>
  </si>
  <si>
    <t>4,15+13,1+3,1+5,2+3,5+49,62</t>
  </si>
  <si>
    <t>72</t>
  </si>
  <si>
    <t>952901111</t>
  </si>
  <si>
    <t>Vyčištění budov bytové a občanské výstavby při výšce podlaží do 4 m</t>
  </si>
  <si>
    <t>-2110522061</t>
  </si>
  <si>
    <t>10,0*9,4</t>
  </si>
  <si>
    <t>73</t>
  </si>
  <si>
    <t>953312112</t>
  </si>
  <si>
    <t>Vložky do svislých dilatačních spár z fasádních polystyrénových desek tl 20 mm</t>
  </si>
  <si>
    <t>-1780325859</t>
  </si>
  <si>
    <t>9,6*(4,85+1,84)</t>
  </si>
  <si>
    <t>74</t>
  </si>
  <si>
    <t>981011112</t>
  </si>
  <si>
    <t>Demolice budov dřevěných ostatních oboustranně obitých nebo omítnutých postupným rozebíráním</t>
  </si>
  <si>
    <t>780067730</t>
  </si>
  <si>
    <t>"zastřešení" 9,8*9,4*1,345*0,5</t>
  </si>
  <si>
    <t>75</t>
  </si>
  <si>
    <t>981011314</t>
  </si>
  <si>
    <t>Demolice budov zděných na MVC podíl konstrukcí do 25 % postupným rozebíráním</t>
  </si>
  <si>
    <t>58199499</t>
  </si>
  <si>
    <t>9,8*9,4*3,72</t>
  </si>
  <si>
    <t>997</t>
  </si>
  <si>
    <t>Přesun sutě</t>
  </si>
  <si>
    <t>76</t>
  </si>
  <si>
    <t>997013151</t>
  </si>
  <si>
    <t>Vnitrostaveništní doprava suti a vybouraných hmot pro budovy v do 6 m s omezením mechanizace</t>
  </si>
  <si>
    <t>-314067311</t>
  </si>
  <si>
    <t>77</t>
  </si>
  <si>
    <t>997013501</t>
  </si>
  <si>
    <t>Odvoz suti a vybouraných hmot na skládku nebo meziskládku do 1 km se složením</t>
  </si>
  <si>
    <t>156575675</t>
  </si>
  <si>
    <t>78</t>
  </si>
  <si>
    <t>997013509</t>
  </si>
  <si>
    <t>Příplatek k odvozu suti a vybouraných hmot na skládku ZKD 1 km přes 1 km</t>
  </si>
  <si>
    <t>1628090002</t>
  </si>
  <si>
    <t>167,962*9</t>
  </si>
  <si>
    <t>79</t>
  </si>
  <si>
    <t>997013631</t>
  </si>
  <si>
    <t>Poplatek za uložení na skládce (skládkovné) stavebního odpadu směsného kód odpadu 17 09 04</t>
  </si>
  <si>
    <t>1235886307</t>
  </si>
  <si>
    <t>998</t>
  </si>
  <si>
    <t>Přesun hmot</t>
  </si>
  <si>
    <t>80</t>
  </si>
  <si>
    <t>998011001</t>
  </si>
  <si>
    <t>Přesun hmot pro budovy zděné v do 6 m</t>
  </si>
  <si>
    <t>-784319296</t>
  </si>
  <si>
    <t>PSV</t>
  </si>
  <si>
    <t>Práce a dodávky PSV</t>
  </si>
  <si>
    <t>711</t>
  </si>
  <si>
    <t>Izolace proti vodě, vlhkosti a plynům</t>
  </si>
  <si>
    <t>81</t>
  </si>
  <si>
    <t>711111001</t>
  </si>
  <si>
    <t>Provedení izolace proti zemní vlhkosti vodorovné za studena nátěrem penetračním</t>
  </si>
  <si>
    <t>-690776077</t>
  </si>
  <si>
    <t>10,0*9,4*1,1</t>
  </si>
  <si>
    <t>82</t>
  </si>
  <si>
    <t>11163150</t>
  </si>
  <si>
    <t>lak penetrační asfaltový</t>
  </si>
  <si>
    <t>-80601176</t>
  </si>
  <si>
    <t>103,4*0,00033 'Přepočtené koeficientem množství</t>
  </si>
  <si>
    <t>83</t>
  </si>
  <si>
    <t>711141559</t>
  </si>
  <si>
    <t>Provedení izolace proti zemní vlhkosti pásy přitavením vodorovné NAIP</t>
  </si>
  <si>
    <t>-1022044535</t>
  </si>
  <si>
    <t>84</t>
  </si>
  <si>
    <t>62853003</t>
  </si>
  <si>
    <t>pás asfaltový natavitelný modifikovaný SBS tl 4mm s vložkou ze skleněné tkaniny a spalitelnou PE fólií nebo jemnozrnným minerálním posypem na horním povrchu</t>
  </si>
  <si>
    <t>-729952708</t>
  </si>
  <si>
    <t>103,4*1,1655 'Přepočtené koeficientem množství</t>
  </si>
  <si>
    <t>85</t>
  </si>
  <si>
    <t>711191201</t>
  </si>
  <si>
    <t>Provedení izolace proti zemní vlhkosti hydroizolační stěrkou vodorovné na betonu, 2 vrstvy vč. dodávky</t>
  </si>
  <si>
    <t>-180292112</t>
  </si>
  <si>
    <t>"koupelna ,WC" 3,1*1,3+3,5</t>
  </si>
  <si>
    <t>86</t>
  </si>
  <si>
    <t>711192201</t>
  </si>
  <si>
    <t>Provedení izolace proti zemní vlhkosti hydroizolační stěrkou svislé na betonu, 2 vrstvy vč. dodávky</t>
  </si>
  <si>
    <t>-1849687611</t>
  </si>
  <si>
    <t>"koupelna" (1,95+1,8)*2*2,0-0,7*1,97</t>
  </si>
  <si>
    <t>87</t>
  </si>
  <si>
    <t>711199101</t>
  </si>
  <si>
    <t>Provedení těsnícího pásu do spoje dilatační nebo styčné spáry podlaha - stěna</t>
  </si>
  <si>
    <t>1313545135</t>
  </si>
  <si>
    <t>1,95*2+1,8*2-0,7+1,59*4+0,9*2+0,95*2-0,7*3</t>
  </si>
  <si>
    <t>88</t>
  </si>
  <si>
    <t>28355020</t>
  </si>
  <si>
    <t>páska pružná těsnící hydroizolační š do 85mm</t>
  </si>
  <si>
    <t>243300278</t>
  </si>
  <si>
    <t>14,76*1,05 'Přepočtené koeficientem množství</t>
  </si>
  <si>
    <t>89</t>
  </si>
  <si>
    <t>998711201</t>
  </si>
  <si>
    <t>Přesun hmot procentní pro izolace proti vodě, vlhkosti a plynům v objektech v do 6 m</t>
  </si>
  <si>
    <t>%</t>
  </si>
  <si>
    <t>-2115509986</t>
  </si>
  <si>
    <t>713</t>
  </si>
  <si>
    <t>Izolace tepelné</t>
  </si>
  <si>
    <t>90</t>
  </si>
  <si>
    <t>713111111</t>
  </si>
  <si>
    <t>Montáž izolace tepelné vrchem stropů volně kladenými rohožemi, pásy, dílci, deskami</t>
  </si>
  <si>
    <t>-1066452474</t>
  </si>
  <si>
    <t>91</t>
  </si>
  <si>
    <t>ISV.8592248000734</t>
  </si>
  <si>
    <t>Isover UNI 60mm, λD = 0,035 (W·m-1·K-1),1200x600x60mm, univerzální izolace z čedičových vláken, vhodná zejména mezi a pod krokve.</t>
  </si>
  <si>
    <t>1731835012</t>
  </si>
  <si>
    <t>49,62*1,02 'Přepočtené koeficientem množství</t>
  </si>
  <si>
    <t>92</t>
  </si>
  <si>
    <t>713111121</t>
  </si>
  <si>
    <t>Montáž izolace tepelné spodem stropů s uchycením drátem rohoží, pásů, dílců, desek</t>
  </si>
  <si>
    <t>1302404701</t>
  </si>
  <si>
    <t>9,24*4,09</t>
  </si>
  <si>
    <t>93</t>
  </si>
  <si>
    <t>ISV.8592248000369</t>
  </si>
  <si>
    <t>Isover ORSIK 200mm, λD = 0,038 (W·m-1·K-1),1200x600x200mm, univerzální izolace do šikmých střech.</t>
  </si>
  <si>
    <t>-1416788513</t>
  </si>
  <si>
    <t>37,792*1,02 'Přepočtené koeficientem množství</t>
  </si>
  <si>
    <t>94</t>
  </si>
  <si>
    <t>713121111</t>
  </si>
  <si>
    <t>Montáž izolace tepelné podlah volně kladenými rohožemi, pásy, dílci, deskami 1 vrstva</t>
  </si>
  <si>
    <t>-871576050</t>
  </si>
  <si>
    <t>95</t>
  </si>
  <si>
    <t>BCL.0001496.URS</t>
  </si>
  <si>
    <t>deska EPS 100 Z kašírovaná V 60 S 35 3000x1000x100mm</t>
  </si>
  <si>
    <t>1958308855</t>
  </si>
  <si>
    <t>29,05*1,02 'Přepočtené koeficientem množství</t>
  </si>
  <si>
    <t>96</t>
  </si>
  <si>
    <t>713131151</t>
  </si>
  <si>
    <t>Montáž izolace tepelné stěn a základů volně vloženými rohožemi, pásy, dílci, deskami 1 vrstva</t>
  </si>
  <si>
    <t>-1301763729</t>
  </si>
  <si>
    <t>"věnce" 37,92*0,5</t>
  </si>
  <si>
    <t>97</t>
  </si>
  <si>
    <t>28375936</t>
  </si>
  <si>
    <t>deska EPS 70 fasádní λ=0,039 tl 80mm</t>
  </si>
  <si>
    <t>1200991747</t>
  </si>
  <si>
    <t>18,96*1,05 'Přepočtené koeficientem množství</t>
  </si>
  <si>
    <t>98</t>
  </si>
  <si>
    <t>998713201</t>
  </si>
  <si>
    <t>Přesun hmot procentní pro izolace tepelné v objektech v do 6 m</t>
  </si>
  <si>
    <t>778851971</t>
  </si>
  <si>
    <t>721</t>
  </si>
  <si>
    <t xml:space="preserve">Zdravotechnika </t>
  </si>
  <si>
    <t>99</t>
  </si>
  <si>
    <t>721001</t>
  </si>
  <si>
    <t>kpl</t>
  </si>
  <si>
    <t>67746382</t>
  </si>
  <si>
    <t>741</t>
  </si>
  <si>
    <t>Elektroinstalace - silnoproud</t>
  </si>
  <si>
    <t>100</t>
  </si>
  <si>
    <t>741001</t>
  </si>
  <si>
    <t>D+M vnitřní rozvody elektro vč. svítidel a hromosvodu</t>
  </si>
  <si>
    <t>623319636</t>
  </si>
  <si>
    <t>751</t>
  </si>
  <si>
    <t>101</t>
  </si>
  <si>
    <t>751001</t>
  </si>
  <si>
    <t>-68563114</t>
  </si>
  <si>
    <t>762</t>
  </si>
  <si>
    <t>Konstrukce tesařské</t>
  </si>
  <si>
    <t>102</t>
  </si>
  <si>
    <t>762001</t>
  </si>
  <si>
    <t xml:space="preserve">D+M podbití okrajů střechy palubkami na P+ D tl.18mm vč. lazurovacího laku </t>
  </si>
  <si>
    <t>-1849839114</t>
  </si>
  <si>
    <t>1,0*5,1*4+10,9*0,5*2</t>
  </si>
  <si>
    <t>103</t>
  </si>
  <si>
    <t>762083121</t>
  </si>
  <si>
    <t>Impregnace řeziva proti dřevokaznému hmyzu, houbám a plísním máčením třída ohrožení 1 a 2</t>
  </si>
  <si>
    <t>-1396923474</t>
  </si>
  <si>
    <t>1,545+2,914</t>
  </si>
  <si>
    <t>104</t>
  </si>
  <si>
    <t>762332131</t>
  </si>
  <si>
    <t>Montáž vázaných kcí krovů pravidelných z hraněného řeziva průřezové plochy do 120 cm2</t>
  </si>
  <si>
    <t>-1756049752</t>
  </si>
  <si>
    <t>1,0*8</t>
  </si>
  <si>
    <t>105</t>
  </si>
  <si>
    <t>60512125</t>
  </si>
  <si>
    <t>hranol stavební řezivo průřezu do 120cm2 do dl 6m</t>
  </si>
  <si>
    <t>-346549464</t>
  </si>
  <si>
    <t>8,0*0,1*0,1*1,1</t>
  </si>
  <si>
    <t>106</t>
  </si>
  <si>
    <t>762332132</t>
  </si>
  <si>
    <t>Montáž vázaných kcí krovů pravidelných z hraněného řeziva průřezové plochy do 224 cm2</t>
  </si>
  <si>
    <t>-1475547449</t>
  </si>
  <si>
    <t>2,0*4+10,9*2+5,1*11*2</t>
  </si>
  <si>
    <t>107</t>
  </si>
  <si>
    <t>60512130</t>
  </si>
  <si>
    <t>hranol stavební řezivo průřezu do 224cm2 do dl 6m</t>
  </si>
  <si>
    <t>-1010969086</t>
  </si>
  <si>
    <t>2,0*4*0,14*0,14*1,1+5,1*11*2*0,08*0,16*1,1+10,9*2*0,14*0,12*1,1</t>
  </si>
  <si>
    <t>108</t>
  </si>
  <si>
    <t>762332133</t>
  </si>
  <si>
    <t>Montáž vázaných kcí krovů pravidelných z hraněného řeziva průřezové plochy do 288 cm2</t>
  </si>
  <si>
    <t>-776304220</t>
  </si>
  <si>
    <t>10,9*2</t>
  </si>
  <si>
    <t>109</t>
  </si>
  <si>
    <t>60512135</t>
  </si>
  <si>
    <t>hranol stavební řezivo průřezu do 288cm2 do dl 6m</t>
  </si>
  <si>
    <t>120882729</t>
  </si>
  <si>
    <t>21,8*0,14*0,2*1,1</t>
  </si>
  <si>
    <t>110</t>
  </si>
  <si>
    <t>762341016</t>
  </si>
  <si>
    <t>Bednění střech rovných z desek OSB tl 22 mm na sraz šroubovaných na krokve</t>
  </si>
  <si>
    <t>869289317</t>
  </si>
  <si>
    <t>111</t>
  </si>
  <si>
    <t>762342214</t>
  </si>
  <si>
    <t>Montáž laťování na střechách jednoduchých sklonu do 60° osové vzdálenosti do 360 mm</t>
  </si>
  <si>
    <t>-699631684</t>
  </si>
  <si>
    <t>112</t>
  </si>
  <si>
    <t>60514114</t>
  </si>
  <si>
    <t>řezivo jehličnaté lať impregnovaná dl 4 m</t>
  </si>
  <si>
    <t>2022245379</t>
  </si>
  <si>
    <t>5,1*4*2*10,9*0,05*0,04*1,1</t>
  </si>
  <si>
    <t>113</t>
  </si>
  <si>
    <t>762342441</t>
  </si>
  <si>
    <t>Montáž lišt trojúhelníkových nebo kontralatí na střechách sklonu do 60°</t>
  </si>
  <si>
    <t>-694292826</t>
  </si>
  <si>
    <t>5,1*11*2</t>
  </si>
  <si>
    <t>114</t>
  </si>
  <si>
    <t>-1683222064</t>
  </si>
  <si>
    <t>112,2*0,05*0,06*1,1</t>
  </si>
  <si>
    <t>115</t>
  </si>
  <si>
    <t>762395000</t>
  </si>
  <si>
    <t>Spojovací prostředky krovů, bednění, laťování, nadstřešních konstrukcí</t>
  </si>
  <si>
    <t>-1115377061</t>
  </si>
  <si>
    <t>0,088+2,155+0,671+0,37+0,978</t>
  </si>
  <si>
    <t>116</t>
  </si>
  <si>
    <t>762511244</t>
  </si>
  <si>
    <t>Podlahové kce podkladové z desek OSB tl 18 mm na sraz šroubovaných</t>
  </si>
  <si>
    <t>699481725</t>
  </si>
  <si>
    <t>9,37*8,92</t>
  </si>
  <si>
    <t>117</t>
  </si>
  <si>
    <t>762511246</t>
  </si>
  <si>
    <t>Podlahové kce podkladové z desek OSB tl 22 mm na sraz šroubovaných</t>
  </si>
  <si>
    <t>-13064774</t>
  </si>
  <si>
    <t>83,58*2</t>
  </si>
  <si>
    <t>118</t>
  </si>
  <si>
    <t>762595001</t>
  </si>
  <si>
    <t>Spojovací prostředky pro položení dřevěných podlah a zakrytí kanálů</t>
  </si>
  <si>
    <t>1123724330</t>
  </si>
  <si>
    <t>83,68*3</t>
  </si>
  <si>
    <t>119</t>
  </si>
  <si>
    <t>762822120</t>
  </si>
  <si>
    <t>Montáž stropního trámu z hraněného řeziva průřezové plochy do 288 cm2 s výměnami</t>
  </si>
  <si>
    <t>-536202461</t>
  </si>
  <si>
    <t>3,05*5+2,9*5+3,05*5+4,02*8</t>
  </si>
  <si>
    <t>120</t>
  </si>
  <si>
    <t>-557641798</t>
  </si>
  <si>
    <t>3,05*10*0,12*0,18*1,08+4,02*8*0,12*0,2*1,08</t>
  </si>
  <si>
    <t>121</t>
  </si>
  <si>
    <t>762895000</t>
  </si>
  <si>
    <t>Spojovací prostředky pro montáž záklopu, stropnice a podbíjení</t>
  </si>
  <si>
    <t>787691747</t>
  </si>
  <si>
    <t>122</t>
  </si>
  <si>
    <t>998762201</t>
  </si>
  <si>
    <t>Přesun hmot procentní pro kce tesařské v objektech v do 6 m</t>
  </si>
  <si>
    <t>-1266058980</t>
  </si>
  <si>
    <t>763</t>
  </si>
  <si>
    <t>Konstrukce suché výstavby</t>
  </si>
  <si>
    <t>123</t>
  </si>
  <si>
    <t>763131411.KNF</t>
  </si>
  <si>
    <t>SDK podhled D 112 desky 1xWHITE (A) 12,5 bez izolace dvouvrstvá spodní kce profil CD+UD</t>
  </si>
  <si>
    <t>455406221</t>
  </si>
  <si>
    <t>4,15+13,1+5,2</t>
  </si>
  <si>
    <t>124</t>
  </si>
  <si>
    <t>763131432.KNF</t>
  </si>
  <si>
    <t>SDK podhled D 112 deska 1xRED PIANO (DF) 15 bez izolace dvouvrstvá spodní kce profil CD+UD REI 90</t>
  </si>
  <si>
    <t>-520299976</t>
  </si>
  <si>
    <t>49,62</t>
  </si>
  <si>
    <t>125</t>
  </si>
  <si>
    <t>763131451.KNF</t>
  </si>
  <si>
    <t>SDK podhled D 112 deska 1xGREEN (H2) 12,5 bez izolace dvouvrstvá spodní kce profil CD+UD</t>
  </si>
  <si>
    <t>331826938</t>
  </si>
  <si>
    <t>3,1+3,5</t>
  </si>
  <si>
    <t>126</t>
  </si>
  <si>
    <t>763131714</t>
  </si>
  <si>
    <t>SDK podhled základní penetrační nátěr</t>
  </si>
  <si>
    <t>1217448405</t>
  </si>
  <si>
    <t>127</t>
  </si>
  <si>
    <t>998763401</t>
  </si>
  <si>
    <t>Přesun hmot procentní pro sádrokartonové konstrukce v objektech v do 6 m</t>
  </si>
  <si>
    <t>629818571</t>
  </si>
  <si>
    <t>764</t>
  </si>
  <si>
    <t>Konstrukce klempířské</t>
  </si>
  <si>
    <t>128</t>
  </si>
  <si>
    <t>764216641</t>
  </si>
  <si>
    <t>Oplechování rovných parapetů celoplošně lepené z Pz s povrchovou úpravou rš 150 mm</t>
  </si>
  <si>
    <t>-1707335269</t>
  </si>
  <si>
    <t>"schema 07/K"  3,0</t>
  </si>
  <si>
    <t>129</t>
  </si>
  <si>
    <t>764216643</t>
  </si>
  <si>
    <t>Oplechování rovných parapetů celoplošně lepené z Pz s povrchovou úpravou rš 250 mm</t>
  </si>
  <si>
    <t>-418054640</t>
  </si>
  <si>
    <t>"schema 01/K" 3,3</t>
  </si>
  <si>
    <t>130</t>
  </si>
  <si>
    <t>764216646</t>
  </si>
  <si>
    <t>Oplechování rovných parapetů celoplošně lepené z Pz s povrchovou úpravou rš 500 mm</t>
  </si>
  <si>
    <t>-1059263360</t>
  </si>
  <si>
    <t>131</t>
  </si>
  <si>
    <t>764311613</t>
  </si>
  <si>
    <t>Lemování rovných zdí střech s krytinou skládanou z Pz s povrchovou úpravou rš 250 mm</t>
  </si>
  <si>
    <t>-1245511318</t>
  </si>
  <si>
    <t>"schema 06/K" 9,6</t>
  </si>
  <si>
    <t>132</t>
  </si>
  <si>
    <t>764511602</t>
  </si>
  <si>
    <t>Žlab podokapní půlkruhový z Pz s povrchovou úpravou rš 330 mm</t>
  </si>
  <si>
    <t>-1224935196</t>
  </si>
  <si>
    <t>"schema 03/K" 21,8</t>
  </si>
  <si>
    <t>133</t>
  </si>
  <si>
    <t>764511642</t>
  </si>
  <si>
    <t>Kotlík oválný (trychtýřový) pro podokapní žlaby z Pz s povrchovou úpravou 330/100 mm</t>
  </si>
  <si>
    <t>-1432544626</t>
  </si>
  <si>
    <t>134</t>
  </si>
  <si>
    <t>764518622</t>
  </si>
  <si>
    <t>Svody kruhové včetně objímek, kolen, odskoků z Pz s povrchovou úpravou průměru 100 mm</t>
  </si>
  <si>
    <t>-66961855</t>
  </si>
  <si>
    <t>"schema 04,05/K" 10,1+3,0</t>
  </si>
  <si>
    <t>135</t>
  </si>
  <si>
    <t>998764201</t>
  </si>
  <si>
    <t>Přesun hmot procentní pro konstrukce klempířské v objektech v do 6 m</t>
  </si>
  <si>
    <t>-1823197972</t>
  </si>
  <si>
    <t>765</t>
  </si>
  <si>
    <t>Krytina skládaná</t>
  </si>
  <si>
    <t>136</t>
  </si>
  <si>
    <t>765191001</t>
  </si>
  <si>
    <t>Montáž pojistné hydroizolační nebo parotěsné fólie kladené ve sklonu do 20° lepením na bednění nebo izolaci</t>
  </si>
  <si>
    <t>237079160</t>
  </si>
  <si>
    <t>137</t>
  </si>
  <si>
    <t>JTA.JD150P</t>
  </si>
  <si>
    <t>difuzní folie150 2 A.P. (75m2/bal.)</t>
  </si>
  <si>
    <t>-637418141</t>
  </si>
  <si>
    <t>110*1,1 'Přepočtené koeficientem množství</t>
  </si>
  <si>
    <t>138</t>
  </si>
  <si>
    <t>998765201</t>
  </si>
  <si>
    <t>Přesun hmot procentní pro krytiny skládané v objektech v do 6 m</t>
  </si>
  <si>
    <t>1300687014</t>
  </si>
  <si>
    <t>766</t>
  </si>
  <si>
    <t>Konstrukce truhlářské</t>
  </si>
  <si>
    <t>139</t>
  </si>
  <si>
    <t>766001</t>
  </si>
  <si>
    <t>491470654</t>
  </si>
  <si>
    <t>"schema 02,03" 0,5*0,84*2+2,0*1,5</t>
  </si>
  <si>
    <t>140</t>
  </si>
  <si>
    <t>766002</t>
  </si>
  <si>
    <t>D+M dveře vnitřní dřevěné plné hladké povrch HPL lamnát vč. ocelové zárubně  a kování 800/1970mm</t>
  </si>
  <si>
    <t>ks</t>
  </si>
  <si>
    <t>-2116164877</t>
  </si>
  <si>
    <t>"schema 1/T" 2</t>
  </si>
  <si>
    <t>141</t>
  </si>
  <si>
    <t>766003</t>
  </si>
  <si>
    <t>dtto,avšak 700/1970mm</t>
  </si>
  <si>
    <t>96970069</t>
  </si>
  <si>
    <t>"schema 2/T" 3</t>
  </si>
  <si>
    <t>142</t>
  </si>
  <si>
    <t>766004</t>
  </si>
  <si>
    <t xml:space="preserve">D+M  vnitřní okenní parapet DTD+laminát oblá čelní hrana tl.20mm šířka 160mm </t>
  </si>
  <si>
    <t>bm</t>
  </si>
  <si>
    <t>-1573688853</t>
  </si>
  <si>
    <t>"schema 03/T" 2,0</t>
  </si>
  <si>
    <t>143</t>
  </si>
  <si>
    <t>766005</t>
  </si>
  <si>
    <t>D+M kuchyňská linka vč. dolních a horních skříněk  DTD+laminát vč. dřezu a lednice délka 2100mm vč. obkladové desky</t>
  </si>
  <si>
    <t>-264726028</t>
  </si>
  <si>
    <t>"schema 04/T"   1</t>
  </si>
  <si>
    <t>144</t>
  </si>
  <si>
    <t>766006</t>
  </si>
  <si>
    <t>D+M dřevěná šatní skříňka na soklu  dvoudvéřová DTD povrch lamino rozměr 1900/600/420mm s cylindrickým zámkem vč. kotvení</t>
  </si>
  <si>
    <t>-942488283</t>
  </si>
  <si>
    <t>"schema 5/T"   2</t>
  </si>
  <si>
    <t>145</t>
  </si>
  <si>
    <t>998766201</t>
  </si>
  <si>
    <t>Přesun hmot procentní pro konstrukce truhlářské v objektech v do 6 m</t>
  </si>
  <si>
    <t>143850044</t>
  </si>
  <si>
    <t>767</t>
  </si>
  <si>
    <t>Konstrukce zámečnické</t>
  </si>
  <si>
    <t>146</t>
  </si>
  <si>
    <t>767001</t>
  </si>
  <si>
    <t>D+M válc. profily z HEB 200 vč. zákl. nátěru</t>
  </si>
  <si>
    <t>kg</t>
  </si>
  <si>
    <t>276248674</t>
  </si>
  <si>
    <t>6,0*2*61,3</t>
  </si>
  <si>
    <t>147</t>
  </si>
  <si>
    <t>767002</t>
  </si>
  <si>
    <t>D+M dveře vstupní hliníkové zasklené izolačním dvojsklem vč. kování 1500/2150mm</t>
  </si>
  <si>
    <t>2048791100</t>
  </si>
  <si>
    <t>"schema 01" 1</t>
  </si>
  <si>
    <t>148</t>
  </si>
  <si>
    <t>767003</t>
  </si>
  <si>
    <t xml:space="preserve">dtto,avšak 1100/2070mm plné vč. kování </t>
  </si>
  <si>
    <t>-429071815</t>
  </si>
  <si>
    <t>"schema 04" 1</t>
  </si>
  <si>
    <t>149</t>
  </si>
  <si>
    <t>767004</t>
  </si>
  <si>
    <t>D+M garážová vrata sekční 4000/2500mm tateplená s prosvětlovacím pruhem s elektr. ovládáním vč. kování</t>
  </si>
  <si>
    <t>-2088081984</t>
  </si>
  <si>
    <t>"schema 05"  1</t>
  </si>
  <si>
    <t>150</t>
  </si>
  <si>
    <t>767005</t>
  </si>
  <si>
    <t>dtto,avšak 3000/2500mm</t>
  </si>
  <si>
    <t>317894008</t>
  </si>
  <si>
    <t>"schema 06" 1</t>
  </si>
  <si>
    <t>151</t>
  </si>
  <si>
    <t>767006</t>
  </si>
  <si>
    <t>D+M ocelové pororoštové schodiště pozink</t>
  </si>
  <si>
    <t>-1435847653</t>
  </si>
  <si>
    <t>"schema 01/Z" 886,0</t>
  </si>
  <si>
    <t>152</t>
  </si>
  <si>
    <t>767007</t>
  </si>
  <si>
    <t xml:space="preserve">D+M L 50/50/5 zabetonovaný  vč. nátěrudo nájezdové hrany </t>
  </si>
  <si>
    <t>-1805368384</t>
  </si>
  <si>
    <t>"schema 02/Z" 29,0</t>
  </si>
  <si>
    <t>153</t>
  </si>
  <si>
    <t>767009</t>
  </si>
  <si>
    <t xml:space="preserve">D+M PHP práškový s hasící schopností 21A a113B </t>
  </si>
  <si>
    <t>1234572477</t>
  </si>
  <si>
    <t>"schema 1/Os"  1</t>
  </si>
  <si>
    <t>154</t>
  </si>
  <si>
    <t>767391112</t>
  </si>
  <si>
    <t>Montáž krytiny z tvarovaných plechů šroubováním</t>
  </si>
  <si>
    <t>1122096693</t>
  </si>
  <si>
    <t>155</t>
  </si>
  <si>
    <t>15484111</t>
  </si>
  <si>
    <t>plech trapézový 35/160ocel. lakovaný  tl 0,75mm</t>
  </si>
  <si>
    <t>-2021195577</t>
  </si>
  <si>
    <t>156</t>
  </si>
  <si>
    <t>998767201</t>
  </si>
  <si>
    <t>Přesun hmot procentní pro zámečnické konstrukce v objektech v do 6 m</t>
  </si>
  <si>
    <t>1063076591</t>
  </si>
  <si>
    <t>771</t>
  </si>
  <si>
    <t>Podlahy z dlaždic</t>
  </si>
  <si>
    <t>157</t>
  </si>
  <si>
    <t>771121011</t>
  </si>
  <si>
    <t>Nátěr penetrační na podlahu vč. soklíků</t>
  </si>
  <si>
    <t>87184823</t>
  </si>
  <si>
    <t>(4,15+13,1+3,1+5,2+3,5)*1,15</t>
  </si>
  <si>
    <t>158</t>
  </si>
  <si>
    <t>771151011</t>
  </si>
  <si>
    <t>Samonivelační stěrka podlah pevnosti 20 MPa tl 3 mm</t>
  </si>
  <si>
    <t>1116671766</t>
  </si>
  <si>
    <t>159</t>
  </si>
  <si>
    <t>771574112</t>
  </si>
  <si>
    <t>Montáž podlah keramických hladkých lepených flexibilním lepidlem do 12 ks/ m2</t>
  </si>
  <si>
    <t>1708567214</t>
  </si>
  <si>
    <t>160</t>
  </si>
  <si>
    <t>59761003</t>
  </si>
  <si>
    <t>dlažba keramická hutná hladká do interiéru přes 9 do 12ks/m2</t>
  </si>
  <si>
    <t>-5417460</t>
  </si>
  <si>
    <t>33,408*1,1 'Přepočtené koeficientem množství</t>
  </si>
  <si>
    <t>161</t>
  </si>
  <si>
    <t>998771201</t>
  </si>
  <si>
    <t>Přesun hmot procentní pro podlahy z dlaždic v objektech v do 6 m</t>
  </si>
  <si>
    <t>-1050173648</t>
  </si>
  <si>
    <t>781</t>
  </si>
  <si>
    <t>Dokončovací práce - obklady</t>
  </si>
  <si>
    <t>162</t>
  </si>
  <si>
    <t>781121011</t>
  </si>
  <si>
    <t>Nátěr penetrační na stěnu</t>
  </si>
  <si>
    <t>-1046595138</t>
  </si>
  <si>
    <t>21,325+0,55*2,7</t>
  </si>
  <si>
    <t>163</t>
  </si>
  <si>
    <t>781474112</t>
  </si>
  <si>
    <t>Montáž obkladů vnitřních keramických hladkých do 12 ks/m2 lepených flexibilním lepidlem</t>
  </si>
  <si>
    <t>-482203626</t>
  </si>
  <si>
    <t>164</t>
  </si>
  <si>
    <t>59761026</t>
  </si>
  <si>
    <t>obklad keramický hladký do 12ks/m2</t>
  </si>
  <si>
    <t>589530862</t>
  </si>
  <si>
    <t>22,81*1,1 'Přepočtené koeficientem množství</t>
  </si>
  <si>
    <t>165</t>
  </si>
  <si>
    <t>781494511</t>
  </si>
  <si>
    <t>Plastové profily ukončovací lepené flexibilním lepidlem</t>
  </si>
  <si>
    <t>999711740</t>
  </si>
  <si>
    <t>2,7+1,59*4+0,9*2+0,95*2+1,95*2+1,8*2</t>
  </si>
  <si>
    <t>166</t>
  </si>
  <si>
    <t>998781201</t>
  </si>
  <si>
    <t>Přesun hmot procentní pro obklady keramické v objektech v do 6 m</t>
  </si>
  <si>
    <t>1495704758</t>
  </si>
  <si>
    <t>782</t>
  </si>
  <si>
    <t>Dokončovací práce - obklady z kamene</t>
  </si>
  <si>
    <t>167</t>
  </si>
  <si>
    <t>782001</t>
  </si>
  <si>
    <t>D+M obklad-imitace kamene vč. kotvení izolantu</t>
  </si>
  <si>
    <t>-718810502</t>
  </si>
  <si>
    <t>"pohled jižní" 10,0*0,32-3,0*0,32</t>
  </si>
  <si>
    <t>"Pohled severní" 10,0*0,32-4,0*0,32</t>
  </si>
  <si>
    <t>"pohled západní" 9,4*0,32-1,5*0,32+2,0*5,2-1,5*2,15-1,1*2,07</t>
  </si>
  <si>
    <t>168</t>
  </si>
  <si>
    <t>998782201</t>
  </si>
  <si>
    <t>Přesun hmot procentní pro obklady kamenné v objektech v do 6 m</t>
  </si>
  <si>
    <t>199170250</t>
  </si>
  <si>
    <t>783</t>
  </si>
  <si>
    <t>Dokončovací práce - nátěry</t>
  </si>
  <si>
    <t>169</t>
  </si>
  <si>
    <t>783314101</t>
  </si>
  <si>
    <t>Základní jednonásobný syntetický nátěr zámečnických konstrukcí</t>
  </si>
  <si>
    <t>-62180490</t>
  </si>
  <si>
    <t>"zárubně"  1,1*5</t>
  </si>
  <si>
    <t>170</t>
  </si>
  <si>
    <t>783315101</t>
  </si>
  <si>
    <t>Mezinátěr jednonásobný syntetický standardní zámečnických konstrukcí</t>
  </si>
  <si>
    <t>-1625805488</t>
  </si>
  <si>
    <t>171</t>
  </si>
  <si>
    <t>783317101</t>
  </si>
  <si>
    <t>Krycí jednonásobný syntetický standardní nátěr zámečnických konstrukcí</t>
  </si>
  <si>
    <t>329882795</t>
  </si>
  <si>
    <t>784</t>
  </si>
  <si>
    <t>Dokončovací práce - malby a tapety</t>
  </si>
  <si>
    <t>172</t>
  </si>
  <si>
    <t>784181101</t>
  </si>
  <si>
    <t>Základní akrylátová jednonásobná bezbarvá penetrace podkladu v místnostech výšky do 3,80 m</t>
  </si>
  <si>
    <t>73196849</t>
  </si>
  <si>
    <t>53,684*0,5+12,813+183,048+78,67+0,7*1,97*3*2+0,8*1,97*2*2</t>
  </si>
  <si>
    <t>173</t>
  </si>
  <si>
    <t>784211111</t>
  </si>
  <si>
    <t>Dvojnásobné bílé malby ze směsí za mokra velmi dobře otěruvzdorných v místnostech výšky do 3,80 m</t>
  </si>
  <si>
    <t>-1648314764</t>
  </si>
  <si>
    <t>VRN</t>
  </si>
  <si>
    <t>Vedlejší rozpočtové náklady</t>
  </si>
  <si>
    <t>VRN1</t>
  </si>
  <si>
    <t>Průzkumné, geodetické a projektové práce</t>
  </si>
  <si>
    <t>174</t>
  </si>
  <si>
    <t>012002000</t>
  </si>
  <si>
    <t>Geodetické práce-vytýčení stavby a inžen. sítí</t>
  </si>
  <si>
    <t>soubor</t>
  </si>
  <si>
    <t>1024</t>
  </si>
  <si>
    <t>-943609768</t>
  </si>
  <si>
    <t>175</t>
  </si>
  <si>
    <t>013002000</t>
  </si>
  <si>
    <t>Projektové práce-dokumentace skutečného provedení</t>
  </si>
  <si>
    <t>-1147273261</t>
  </si>
  <si>
    <t>VRN3</t>
  </si>
  <si>
    <t>Zařízení staveniště</t>
  </si>
  <si>
    <t>176</t>
  </si>
  <si>
    <t>032002000</t>
  </si>
  <si>
    <t>Vybavení staveniště-mobilní WC,sklad,kancelář,zdvihací mechanizmy</t>
  </si>
  <si>
    <t>854959739</t>
  </si>
  <si>
    <t>177</t>
  </si>
  <si>
    <t>033002000</t>
  </si>
  <si>
    <t>Připojení staveniště na inženýrské sítě-voda,elektro</t>
  </si>
  <si>
    <t>1152465981</t>
  </si>
  <si>
    <t>178</t>
  </si>
  <si>
    <t>034002000</t>
  </si>
  <si>
    <t>Zabezpečení staveniště-provizorní oplocení,výkopové práce</t>
  </si>
  <si>
    <t>-977259391</t>
  </si>
  <si>
    <t>179</t>
  </si>
  <si>
    <t>039002000</t>
  </si>
  <si>
    <t>Zrušení zařízení staveniště</t>
  </si>
  <si>
    <t>-510509653</t>
  </si>
  <si>
    <t>VRN4</t>
  </si>
  <si>
    <t>Inženýrská činnost</t>
  </si>
  <si>
    <t>180</t>
  </si>
  <si>
    <t>-1751311496</t>
  </si>
  <si>
    <t>KRYCÍ LIST ROZPOČTU</t>
  </si>
  <si>
    <t>Objekt :</t>
  </si>
  <si>
    <t>Název objektu :</t>
  </si>
  <si>
    <t>JKSO :</t>
  </si>
  <si>
    <t>D.1.4.a) - ZAŘÍZENÍ PRO VYTÁPĚNÍ STAVEB</t>
  </si>
  <si>
    <t>Stavba :</t>
  </si>
  <si>
    <t>Název stavby :</t>
  </si>
  <si>
    <t>SKP :</t>
  </si>
  <si>
    <t>VD ROZKOŠ - REKONSTRUKCE PROVOZNÍ BUDOVY - k.ú.Lhota u Nahořan, p.č.382, p.č.383/1</t>
  </si>
  <si>
    <t>Projektant :</t>
  </si>
  <si>
    <t>Radko Vondra - PRIDOS</t>
  </si>
  <si>
    <t>Počet měrných jednotek :</t>
  </si>
  <si>
    <t>Objednatel :</t>
  </si>
  <si>
    <t>Povodí Labe, státní podnik,</t>
  </si>
  <si>
    <t>Náklady na MJ :</t>
  </si>
  <si>
    <t>Víta Nejedlého 951/8, Hradec Králové</t>
  </si>
  <si>
    <t>Zakázkové číslo :</t>
  </si>
  <si>
    <t>Zpracovatel projektu :</t>
  </si>
  <si>
    <t>Zhotovitel :</t>
  </si>
  <si>
    <t>Balažovič Tomáš</t>
  </si>
  <si>
    <t xml:space="preserve"> -</t>
  </si>
  <si>
    <t>ROZPOČTOVÉ NÁKLADY</t>
  </si>
  <si>
    <t>Rozpočtové náklady II. a III. hlavy</t>
  </si>
  <si>
    <t>Dodávka celkem</t>
  </si>
  <si>
    <t>Z</t>
  </si>
  <si>
    <t>Montáž celkem</t>
  </si>
  <si>
    <t>R</t>
  </si>
  <si>
    <t>HSV celkem</t>
  </si>
  <si>
    <t>N</t>
  </si>
  <si>
    <t>PSV celkem</t>
  </si>
  <si>
    <t>ZRN celkem</t>
  </si>
  <si>
    <t>HZS</t>
  </si>
  <si>
    <t>RN II.a III.hlavy</t>
  </si>
  <si>
    <t>Ostatní VRN</t>
  </si>
  <si>
    <t>ZRN+VRN+HZS</t>
  </si>
  <si>
    <t>VRN celkem</t>
  </si>
  <si>
    <t>Vypracoval</t>
  </si>
  <si>
    <t>Za zhotovitele</t>
  </si>
  <si>
    <t>Za objednatele</t>
  </si>
  <si>
    <t>Jméno :</t>
  </si>
  <si>
    <t>Datum :</t>
  </si>
  <si>
    <t>Podpis:</t>
  </si>
  <si>
    <t>Podpis :</t>
  </si>
  <si>
    <t>CENA ZA OBJEKT CELKEM BEZ DPH</t>
  </si>
  <si>
    <t>Poznámka :</t>
  </si>
  <si>
    <t xml:space="preserve"> </t>
  </si>
  <si>
    <t>ROZPOČET</t>
  </si>
  <si>
    <t>(nedílnou součástí je projektová dokumentace)</t>
  </si>
  <si>
    <t>č.p.</t>
  </si>
  <si>
    <t>P.č.</t>
  </si>
  <si>
    <t>Číslo položky</t>
  </si>
  <si>
    <t>Název položky</t>
  </si>
  <si>
    <t>množství</t>
  </si>
  <si>
    <t>cena / MJ</t>
  </si>
  <si>
    <t>celkem (Kč)</t>
  </si>
  <si>
    <t>Díl:</t>
  </si>
  <si>
    <t>Bourací práce prostupy</t>
  </si>
  <si>
    <t>Zajistí stavba dle požadavku profese</t>
  </si>
  <si>
    <t>Celkem za</t>
  </si>
  <si>
    <t>HSV Celkem</t>
  </si>
  <si>
    <t>Otopná tělesa</t>
  </si>
  <si>
    <t>Montáž otopných těles panelových / žebříkových</t>
  </si>
  <si>
    <t>Závěsný elektrický přímotop 250W vč. integrovaného termostatu</t>
  </si>
  <si>
    <t>Závěsný elektrický přímotop 1500W vč. integrovaného termostatu</t>
  </si>
  <si>
    <t>Elektrický topný žebřík s el. vložkou 400W a termostatem do zásuvky</t>
  </si>
  <si>
    <t>Přesun hmot pro otopná tělesa v objektech v do 12 m</t>
  </si>
  <si>
    <t>PSV Celkem</t>
  </si>
  <si>
    <t>VRN + práce</t>
  </si>
  <si>
    <t xml:space="preserve">VRN (doprava, zařízení staveniště) </t>
  </si>
  <si>
    <t>Projektové práce dle skutečného provedení</t>
  </si>
  <si>
    <t>NEDÍLNOU SOUČÁSTÍ VÝKAZU VÝMĚR / ROZPOČTU JE PROJEKTOVÁ DOKUMENTACE STAVBY.</t>
  </si>
  <si>
    <t>D.1.4.c) - ZAŘÍZENÍ VZDUCHOTECHNIKY</t>
  </si>
  <si>
    <t>Trubní vedení - VZT</t>
  </si>
  <si>
    <t>Spiro potrubí pozink D125</t>
  </si>
  <si>
    <t>TKUS 125/125</t>
  </si>
  <si>
    <t>Zpětná klapka D125 s pérkem</t>
  </si>
  <si>
    <t>Ventilátor s integrovanou zpětnou klapkou a doběhem s kuličkovými ložisky V=80 m3/h, p=100Pa</t>
  </si>
  <si>
    <t>Ventilátor s integrovanou zpětnou klapkou a doběhem s kuličkovými ložisky V=150 m3/h, p=100Pa</t>
  </si>
  <si>
    <t>Ventilátor s integrovanou zpětnou klapkou a doběhem s kuličkovými ložisky V=200 m3/h, p=100Pa</t>
  </si>
  <si>
    <t>Výfuková protidešťová žaluzie pozinkovaná se síťkou proti hmyzu 200x200 mm</t>
  </si>
  <si>
    <t>Pomocný montážní materiál</t>
  </si>
  <si>
    <t>kpt</t>
  </si>
  <si>
    <t>Konzole - nosný systém</t>
  </si>
  <si>
    <t>Montáž VZT</t>
  </si>
  <si>
    <t>Seřízení a zprovoznění</t>
  </si>
  <si>
    <t>Dveřní mřížka 300x100</t>
  </si>
  <si>
    <t>Přesun hmot pro rozvody potrubí v objektech v do 12 m</t>
  </si>
  <si>
    <t>Rozpočet akce:</t>
  </si>
  <si>
    <t>" VD Rozkoš - REKONSTRUKCE PROVOZNÍ BUDOVY v k.ú. Lhota u Nahořan, p.č. st.328, p.č. 383/1 "</t>
  </si>
  <si>
    <t>( Výkaz výměr akce )</t>
  </si>
  <si>
    <t>Část: D.1.4.g)  -  ZAŘÍZENÍ SILNOPROUDÉ ELEKTROTECHNIKY VČETNĚ BLESKOSVODU</t>
  </si>
  <si>
    <t>Do rozpočtu cenu DPS:</t>
  </si>
  <si>
    <t>Datum: 12.05.2021</t>
  </si>
  <si>
    <t>Vyhotovil:</t>
  </si>
  <si>
    <t>Ing. Radko Vondra</t>
  </si>
  <si>
    <t>Výkaz výměr:</t>
  </si>
  <si>
    <t>Archivní číslo:</t>
  </si>
  <si>
    <t>Sazba za hodinu:</t>
  </si>
  <si>
    <t>Kontroloval:</t>
  </si>
  <si>
    <t>Cenová úroveň   :</t>
  </si>
  <si>
    <t>03/2021</t>
  </si>
  <si>
    <t>ZÁKLADNÍ NÁKLADY:</t>
  </si>
  <si>
    <t>1. Dodávky celkem :</t>
  </si>
  <si>
    <t>Kč</t>
  </si>
  <si>
    <t>2. Doprava a přesun dodávek   /%/:</t>
  </si>
  <si>
    <t>3. Montážní materiál :</t>
  </si>
  <si>
    <t>4. Montážní práce :</t>
  </si>
  <si>
    <t>5. Zemní práce :</t>
  </si>
  <si>
    <t>MEZISOUČET 1</t>
  </si>
  <si>
    <t>PPV z montáží   /%/:</t>
  </si>
  <si>
    <t>PPV ze ZP   /%/:</t>
  </si>
  <si>
    <t>MEZISOUČET 2</t>
  </si>
  <si>
    <t>Zhotovení dokumentace SKP   /%/:</t>
  </si>
  <si>
    <t>Nepředvidatelné práce, rizika   /%/:</t>
  </si>
  <si>
    <t>ZÁKLADNÍ NÁKLADY CELKEM</t>
  </si>
  <si>
    <t>VEDLEJŠÍ NÁKLADY</t>
  </si>
  <si>
    <t>Zařízení staveniště a mimostaveništní doprava      (ZS + MSD)   /%/:</t>
  </si>
  <si>
    <t>Provozní vlivy   /%/:</t>
  </si>
  <si>
    <t>VEDLEJŠÍ NÁKLADY CELKEM</t>
  </si>
  <si>
    <t>Kompletační činnost   /%/:</t>
  </si>
  <si>
    <t>NÁKLADY CELKEM BEZ DPH</t>
  </si>
  <si>
    <t>VD Rozkoš, Přístavba provozní budovy - 12.05.2021</t>
  </si>
  <si>
    <t>Rozpočet:</t>
  </si>
  <si>
    <t>Rozpočet a Výkaz výměr verze 0512</t>
  </si>
  <si>
    <t>měrné jednotky</t>
  </si>
  <si>
    <t>počet jednotek</t>
  </si>
  <si>
    <t>Souhrn</t>
  </si>
  <si>
    <t>Montáž</t>
  </si>
  <si>
    <t xml:space="preserve">Souhrn </t>
  </si>
  <si>
    <t>jednotková cena materiálu</t>
  </si>
  <si>
    <t>násobitel jedn. ceny mater.</t>
  </si>
  <si>
    <t>jednotková cena montáže</t>
  </si>
  <si>
    <t>násobitel montáže</t>
  </si>
  <si>
    <t>změřená výměra</t>
  </si>
  <si>
    <t>za jednotku</t>
  </si>
  <si>
    <t>materiál</t>
  </si>
  <si>
    <t>montáž</t>
  </si>
  <si>
    <t>celek</t>
  </si>
  <si>
    <t>řádek</t>
  </si>
  <si>
    <t>ELEKTROMONTÁŽE</t>
  </si>
  <si>
    <t>DODÁVKY DO OBJEKTU</t>
  </si>
  <si>
    <r>
      <t xml:space="preserve">Rozvaděč </t>
    </r>
    <r>
      <rPr>
        <b/>
        <sz val="11"/>
        <rFont val="Calibri"/>
        <family val="2"/>
      </rPr>
      <t>R1</t>
    </r>
    <r>
      <rPr>
        <sz val="9"/>
        <rFont val="Calibri"/>
        <family val="2"/>
      </rPr>
      <t xml:space="preserve"> - Rozvaděč Univers s plastovou vanou, pro zapuštěnou montáž, hl. 110mm, II.třída, 72 modulů, krytí IP40/30, 32A/400V   (dle výkresu č. 1E40)</t>
    </r>
  </si>
  <si>
    <r>
      <t xml:space="preserve">Rozvaděč </t>
    </r>
    <r>
      <rPr>
        <b/>
        <sz val="11"/>
        <rFont val="Calibri"/>
        <family val="2"/>
      </rPr>
      <t>RD</t>
    </r>
    <r>
      <rPr>
        <sz val="9"/>
        <rFont val="Calibri"/>
        <family val="2"/>
      </rPr>
      <t xml:space="preserve"> - Rozvaděč datový a zabezpečovací, pro povrchovou montáž</t>
    </r>
  </si>
  <si>
    <t>PŘIPOJENÍ DO OBJEKTU A SILNOPROUDÁ ELEKTROINSTALACE  v 1.NP + 2.NP</t>
  </si>
  <si>
    <t>Odpojení stávajícího přívodu v R (dílna) a jeho snesení z kabelového roš.</t>
  </si>
  <si>
    <t>NH</t>
  </si>
  <si>
    <t>Demontáž  elektroinstalace v bourané části budovy</t>
  </si>
  <si>
    <t>Kabel *J4x10 - pevně</t>
  </si>
  <si>
    <t>Kabel *O2x2,5 (tarif) - pevně</t>
  </si>
  <si>
    <t>Kabel *J3x2,5</t>
  </si>
  <si>
    <t>Kabel *J3x1,5</t>
  </si>
  <si>
    <t>Kabel *O2x1,5</t>
  </si>
  <si>
    <t>Kabel *O3x1,5</t>
  </si>
  <si>
    <t>Kabel *G3x2,5 - volně</t>
  </si>
  <si>
    <t>Krabice rozbočná K97 s víčkem</t>
  </si>
  <si>
    <t>Krabice rozbočná IP43</t>
  </si>
  <si>
    <t>Spínač řazení 1 venkovní IP44</t>
  </si>
  <si>
    <t>Spínač řazení 1 do vlhka IP42</t>
  </si>
  <si>
    <t>Spínač řazení 1 pod omítku</t>
  </si>
  <si>
    <t>Spínač řazení 5 pod omítku</t>
  </si>
  <si>
    <t>Spínač řazení 6 pod omítku</t>
  </si>
  <si>
    <t>Svítidlo zářivkové průmyslové IP65 - 36W, přisazené, vč. 2 zdrojů Z36W/840</t>
  </si>
  <si>
    <t>Svítidlo zářivkové kancelářské IP20 - 42W, přisazené, vč. 1 zdroje Z42/840</t>
  </si>
  <si>
    <t>Svítidlo přisazené, venkovní,  1xE27, IP65, 60W (KV)</t>
  </si>
  <si>
    <t>Svítidlo přisazené, 1xE27, IP44, s detekcí pohybu, 60 W (KVD)</t>
  </si>
  <si>
    <t>Žárovka LED / E27 / 10W / 840  (svítidla KV+KVD)</t>
  </si>
  <si>
    <t>Svítidlo reflektorové na kloubu, LED, IP65, 30W, s detekcí pohybu  (RD)</t>
  </si>
  <si>
    <t>Svítidlo pod kuchyňskou linku, LED 6W/840</t>
  </si>
  <si>
    <t>Svítidlo stropní přisazené, LED, IP40, 15 W (K)</t>
  </si>
  <si>
    <t>Svítidlo nástěnné přisazené, LED, IP40, 10W (do sprchy) (K)</t>
  </si>
  <si>
    <t>Svítidlo stropní přisazené, LED, IP40, 15 W s detekcí pohybu (KD)</t>
  </si>
  <si>
    <t>Zásuvka pod omítku 230V, 16A, zdvojená</t>
  </si>
  <si>
    <t>Zásuvka pod omítku 230V, 16A, jednoduchá</t>
  </si>
  <si>
    <t>Zásuvka venkovní 230V, 16A, jednoduchá, IP44</t>
  </si>
  <si>
    <t>Zásuvka venkovní 400V, 16A, 3P+N+PE, IP44</t>
  </si>
  <si>
    <t>Krabice pod omítku universální</t>
  </si>
  <si>
    <t>Vývodka přístrojová 5x2,5mm2, pod omítku</t>
  </si>
  <si>
    <t>Nástěnné přímotopné těleso s ventilátorem, pevné připojení-0,5 kW</t>
  </si>
  <si>
    <t>Nástěnné přímotopné těleso s ventilátorem, pevné připojení-1,0 kW</t>
  </si>
  <si>
    <t>Nástěnné přímotopné těleso s ventilátorem, pevné připojení-2,0 kW</t>
  </si>
  <si>
    <t>Nástěnné přímotopné těleso s ventilátorem, pevné připojení-2,5 kW</t>
  </si>
  <si>
    <t>Hmoždinky stavební HM8 s vrutem</t>
  </si>
  <si>
    <t>Sádra stavební 20 kg</t>
  </si>
  <si>
    <t>Zapojení vodičů v rozvaděči - vodiče do 6 mm2</t>
  </si>
  <si>
    <t>Zapojení vodičů v rozvaděči - vodiče od 6 do 25 mm2</t>
  </si>
  <si>
    <t>Osazení rozvaděče R1 pod omítku</t>
  </si>
  <si>
    <t>Montáž kabelu *J4x10 z (Rdílna) na kabelový rošt - pevně</t>
  </si>
  <si>
    <t>Kabelové příchytky na kabelový rošt</t>
  </si>
  <si>
    <t>MATERIÁL A MONTÁŽ BEZPEČNOSTNÍCH OBVODŮ</t>
  </si>
  <si>
    <t>Přepojení stávajících data a zabezpečovacích kabelů na objektu do RD</t>
  </si>
  <si>
    <t>Detekční bezpečnostní čidla pohybu, nástěnné</t>
  </si>
  <si>
    <t>Napojovací kabel mezi čidlem a RD - SYKFY</t>
  </si>
  <si>
    <t>Zemní datový kabel mezi PS a RD - volně</t>
  </si>
  <si>
    <t>Trubka instalační ohebná P13 pod omítku - volně</t>
  </si>
  <si>
    <t>Trubka instalační tuhá P13</t>
  </si>
  <si>
    <t>Příchytka na trubku tuhou P13</t>
  </si>
  <si>
    <t>BLESKOSVOD NA NOVÉ PŘÍSTAVBĚ</t>
  </si>
  <si>
    <t>Demontáž části stávajícího rozvodu na střeše včetně svodů ke zkušebním svorkám</t>
  </si>
  <si>
    <t>Vodič venkovní AlMgSi 8</t>
  </si>
  <si>
    <t>Podpěra vedení na hřeben + střechu (trapézový plech)</t>
  </si>
  <si>
    <t>Úchyty svislých vedení do zdi</t>
  </si>
  <si>
    <t>Jímač AlMgSi H1,5 m se svorkou (typ dle způsobu uchycení)</t>
  </si>
  <si>
    <t>Dolní ochranná stříška na jímací tyč</t>
  </si>
  <si>
    <t>Zkušební svorka</t>
  </si>
  <si>
    <t>Svorka universální na vodič</t>
  </si>
  <si>
    <t>Svorka okapová</t>
  </si>
  <si>
    <t>Svorka na uzemnění konstrukce schodů - připojovací</t>
  </si>
  <si>
    <t>Ochranný úhelník svodu</t>
  </si>
  <si>
    <t>Držák ochranného úhelníku svodu</t>
  </si>
  <si>
    <t>Napojení na stávající obvodový zemnič</t>
  </si>
  <si>
    <t>Drobný montážní a označovací materiál</t>
  </si>
  <si>
    <t>set</t>
  </si>
  <si>
    <t>UZEMNĚNÍ</t>
  </si>
  <si>
    <t>Zemnící pásek FeZn 30x4</t>
  </si>
  <si>
    <t>Vodič FeZn10 (napojení zk. svorek + pospojení MET</t>
  </si>
  <si>
    <t>Zemní svorka (pásek/vodič)</t>
  </si>
  <si>
    <t>Ošetření vodičů proti korozi asfaltovou barvou - 3 svody (10cm nad terénem, 20 cm pod terénem)</t>
  </si>
  <si>
    <t>OSTATNÍ NÁKLADY</t>
  </si>
  <si>
    <t>Inženýrská činnost hlavního zhotovitele a koordinace při provádění   (NH-GD = NH+10%)</t>
  </si>
  <si>
    <t>NH-GD</t>
  </si>
  <si>
    <t>Autorský občasný dozor GP a technická koordinace při provádění   (NH-PD = NH+30%)</t>
  </si>
  <si>
    <t>NH-PD</t>
  </si>
  <si>
    <t>Cestovné k občasnému AD pro GP a technické koordinace při provádění (3x 55km)</t>
  </si>
  <si>
    <t>km</t>
  </si>
  <si>
    <t>Výchozí revize elektrického zařízení   (NH-RT = NH+25%)</t>
  </si>
  <si>
    <t>NH-RT</t>
  </si>
  <si>
    <t>Spolupráce zhotovitele s RT při výchozí revizi elektrického zařízení</t>
  </si>
  <si>
    <t>Manipulace, doprava a poplatek za uložení odpadů dle vyhlášky o odpadech</t>
  </si>
  <si>
    <t>souhrn mat.</t>
  </si>
  <si>
    <t>souhrn mont.</t>
  </si>
  <si>
    <t>souhrn celek</t>
  </si>
  <si>
    <t xml:space="preserve">Podružný materiál v % : </t>
  </si>
  <si>
    <t>ROZPIS PRACÍ</t>
  </si>
  <si>
    <t>Souhrn celek bez DPH:</t>
  </si>
  <si>
    <t>D.1.4.e) - ZAŘÍZENÍ ZDRAVOTNĚ TECHNICKÝCH INSTALACÍ</t>
  </si>
  <si>
    <t>Zemní, bourací práce a zednické přípomoci zajistí stavba dle požadavku profese</t>
  </si>
  <si>
    <t>Demontáž a likvidace stávajícího rozvodu ZTI (vodovod, kanalizace)</t>
  </si>
  <si>
    <t>Trubní vedení - vnitřní ležatá kanalizace splašková</t>
  </si>
  <si>
    <t>Potrubí kanalizační z PVC hrdlové ležaté DN 100 systém KG</t>
  </si>
  <si>
    <t>Potrubí kanalizační z PVC hrdlové ležaté DN 125 systém KG</t>
  </si>
  <si>
    <t>Potrubí kanalizační z PVC hrdlové ležaté DN 150 systém KG</t>
  </si>
  <si>
    <t xml:space="preserve">Zkouška těsnosti potrubí kanalizace vodou </t>
  </si>
  <si>
    <t>Trubní vedení - vnitřní připojovací a stoupací gravitační kanalizace</t>
  </si>
  <si>
    <t>Potrubí kanalizační z PP hrdlové odpadní DN 40</t>
  </si>
  <si>
    <t>Potrubí kanalizační z PP hrdlové odpadní DN 50</t>
  </si>
  <si>
    <t>Potrubí kanalizační z PP hrdlové odpadní DN 75</t>
  </si>
  <si>
    <t>Potrubí kanalizační z PP hrdlové odpadní DN 100</t>
  </si>
  <si>
    <t>Trubní vedení - kanalizace tvarovky, armatury, výpustky</t>
  </si>
  <si>
    <t>Vyvedení a upevnění odpadních výpustek DN 40</t>
  </si>
  <si>
    <t>Vyvedení a upevnění odpadních výpustek DN 50</t>
  </si>
  <si>
    <t>Vyvedení a upevnění odpadních výpustek DN 75</t>
  </si>
  <si>
    <t>Vyvedení a upevnění odpadních výpustek DN 100</t>
  </si>
  <si>
    <t>Napojení na venkovní rozvod</t>
  </si>
  <si>
    <t xml:space="preserve">Čistící kus 110 + dvířka plastová </t>
  </si>
  <si>
    <t>Zápachová uzávěrka - pro úkap pojistného ventilu HL21</t>
  </si>
  <si>
    <t>Zařizovací předměty a vybavení</t>
  </si>
  <si>
    <t>D+M Klozet keramický závěsný vč. sedátka, předstěnové instalace, zvukoizolační souprava, tlačítko</t>
  </si>
  <si>
    <t>D+M Umyvadlo keramické připevněné na stěnu šrouby bílé se sloupem na sifon</t>
  </si>
  <si>
    <t>D+M Baterie umyvadlové stojánkové klasické bez výpusti</t>
  </si>
  <si>
    <t>D+M Zápachová uzávěrka plastová vč. zátky umývadla</t>
  </si>
  <si>
    <t>D+M Sprchový kout kruhový R900, sifon, zástěna čtvrt kruhová</t>
  </si>
  <si>
    <t>D+M Baterie nástěnná termoregulační sprchová páková s hadicí a sprchovou růžicí posuvnou na tyči</t>
  </si>
  <si>
    <t>D+M Baterie dřezová nástěnná páková</t>
  </si>
  <si>
    <t>Přesun hmot pro zařizovací předměty v objektech v do 12 m</t>
  </si>
  <si>
    <t>Trubní vedení - vnitřní rozvod studené vody, teplé vody a cirkulace</t>
  </si>
  <si>
    <t>Rozvody vody z plastů svařované polyfuzně do D 20 mm PN16</t>
  </si>
  <si>
    <t>Rozvody vody z plastů svařované polyfuzně do D 25 mm PN16</t>
  </si>
  <si>
    <t>Rozvody vody z plastů svařované polyfuzně do D 32 mm PN16</t>
  </si>
  <si>
    <t>Ochrana vodovodních trubek izolačními trubicemi</t>
  </si>
  <si>
    <t xml:space="preserve">Zkouška těsnosti vodovodního potrubí </t>
  </si>
  <si>
    <t xml:space="preserve">Proplach a dezinfekce vodovodního potrubí </t>
  </si>
  <si>
    <t>Trubní vedení - vodovod armatury, zařízení</t>
  </si>
  <si>
    <t>D+M Kulový kohout KK20</t>
  </si>
  <si>
    <t>D+M Zpětný ventil ZV25</t>
  </si>
  <si>
    <t>D+M Filtr do potrubí F25</t>
  </si>
  <si>
    <t>D+M Fakurační vodoměrná sestava DN25 (šoupě, filtr, zpětná klpaka, 2x redukce, vložka)</t>
  </si>
  <si>
    <t>D+M Pojistný ventil PV20, 6bar</t>
  </si>
  <si>
    <t>D+M Automatický odvzdušňovací ventil AOV</t>
  </si>
  <si>
    <t>D+M Ventil rohový RV15 s hadičkou</t>
  </si>
  <si>
    <t>D+M Vypouštěcí kohout VK15</t>
  </si>
  <si>
    <t>Vyvední výpustku</t>
  </si>
  <si>
    <t>Nástěnka závitová K 247 pro baterii G 1/2 s jedním závitem</t>
  </si>
  <si>
    <t>pár</t>
  </si>
  <si>
    <t>Nástěnka závitová K 247 pro ventil G 1/2 s jedním závitem</t>
  </si>
  <si>
    <t>Přesun hmot pro armatury v objektech v do 12 m</t>
  </si>
  <si>
    <t>VENKOVNÍ ROZVODY KANALIZACE</t>
  </si>
  <si>
    <t>Zřízení příložného pažení stěn výkopu hl do 2,5 m</t>
  </si>
  <si>
    <t>Odstranění příložného pažení stěn hl do 2,5 m</t>
  </si>
  <si>
    <t xml:space="preserve">Hloubení rýh šířky do 80 cm v hor.3 nad 100 m3 </t>
  </si>
  <si>
    <t>Hloubení jam v zemině třídy 3</t>
  </si>
  <si>
    <t xml:space="preserve">Svislé přemístění výkopku z hor.3 do 2,5 m </t>
  </si>
  <si>
    <t xml:space="preserve">Vodorovné přemístění výkopku z hor.3 do 100 m </t>
  </si>
  <si>
    <t>Nakládka, odvoz výkopku, likvidace na skládce do 10 km včetně skládkovného</t>
  </si>
  <si>
    <t xml:space="preserve">Zásyp jam, rýh se zhutněním </t>
  </si>
  <si>
    <t xml:space="preserve">Obsyp potrubí bez prohození sypaniny </t>
  </si>
  <si>
    <t>štěrkopísek frakce 0-16 B</t>
  </si>
  <si>
    <t>T</t>
  </si>
  <si>
    <t>Obetonování lomů a konců včetně vpustí</t>
  </si>
  <si>
    <t>Trubní vedení - dešťová kanalizace</t>
  </si>
  <si>
    <t>D+M potrubí PVC KG SN8 DN 100</t>
  </si>
  <si>
    <t>D+M potrubí PVC KG SN8 DN 125</t>
  </si>
  <si>
    <t>D+M potrubí PVC KG SN8 DN 150</t>
  </si>
  <si>
    <t>Tlakové pročištění potrubí v délce 50 metrů</t>
  </si>
  <si>
    <t>D+M Plastová šachta d600 s poklopem D400</t>
  </si>
  <si>
    <t>D+M Lapač střešních splavenin</t>
  </si>
  <si>
    <t>Zkouška těsnosti potrubí kanalizace vodou</t>
  </si>
  <si>
    <t>Trubní vedení - splašková kanalizace</t>
  </si>
  <si>
    <t>D+M ŽB prefa šachta d1000 s poklopem D400</t>
  </si>
  <si>
    <t>Staveništní přesun hmot</t>
  </si>
  <si>
    <t xml:space="preserve">Přesun hmot, trubní vedení plastová, otevř. výkop </t>
  </si>
  <si>
    <t>Geodetické zaměření</t>
  </si>
  <si>
    <t>VENKOVNÍ ROZVODY VODY</t>
  </si>
  <si>
    <t>Trubní vedení - vodovod</t>
  </si>
  <si>
    <t>D+M Potrubí PEd32</t>
  </si>
  <si>
    <t>D+M Signalizační drát CYY</t>
  </si>
  <si>
    <t>Napojení na stávající potrubí</t>
  </si>
  <si>
    <t>Proplach a desinfekce</t>
  </si>
  <si>
    <t>Tlaková zkouška</t>
  </si>
  <si>
    <t>M46</t>
  </si>
  <si>
    <t>Zemní práce při montážích</t>
  </si>
  <si>
    <t>Zakrytí výstražnou folií PVC, šířka 33 cm</t>
  </si>
  <si>
    <t>Vzduchotechnika a vytápění</t>
  </si>
  <si>
    <t>D+M větrání a vytápění</t>
  </si>
  <si>
    <t>D+M vnitřní a vnější rozvody vody a kanalizace vč. zařizovacích předmětů</t>
  </si>
  <si>
    <t xml:space="preserve">D+M okna plastová zasklení izolačním trojsklem vč. kování </t>
  </si>
  <si>
    <t>013203001</t>
  </si>
  <si>
    <t>Zajištění šetření o podzemních sítích vč. zajištění nových vyjádření v případě, že před realizací pozbyly platnosti</t>
  </si>
  <si>
    <t>013203002</t>
  </si>
  <si>
    <t>Provedení pasportizace stávajících nemovitostí (vč. pozemků) a jejich příslušenství, zajištění fotodokumentace stávajícího stavu přístupových komunikací</t>
  </si>
  <si>
    <t>013203003</t>
  </si>
  <si>
    <t>Zajištění kontrolního a zkušebního plánu stavby</t>
  </si>
  <si>
    <t>013203004</t>
  </si>
  <si>
    <t>Zajištění fotodokumentace všech konstrukcí, které budou v průběhu výstavby skryty, nebo zakryty</t>
  </si>
  <si>
    <t>013254000</t>
  </si>
  <si>
    <t>Vypracování geodetického zaměření skutečného stavu</t>
  </si>
  <si>
    <t>181</t>
  </si>
  <si>
    <t>012403000</t>
  </si>
  <si>
    <t>Geodetické práce - geometrický plán odsouhlasený katastrálním úřadem, v počtu vyhotovení 6x</t>
  </si>
  <si>
    <t>043103000</t>
  </si>
  <si>
    <t>Kompletace dokmuentace stavby (manuály, revize, atesty..)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</si>
</sst>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4" formatCode="_-* #,##0.00\ &quot;Kč&quot;_-;\-* #,##0.00\ &quot;Kč&quot;_-;_-* &quot;-&quot;??\ &quot;Kč&quot;_-;_-@_-"/>
    <numFmt numFmtId="164" formatCode="#,##0.00%"/>
    <numFmt numFmtId="165" formatCode="dd\.mm\.yyyy"/>
    <numFmt numFmtId="166" formatCode="#,##0.00000"/>
    <numFmt numFmtId="167" formatCode="#,##0.000"/>
    <numFmt numFmtId="168" formatCode="dd/mm/yy"/>
    <numFmt numFmtId="169" formatCode="#,##0\ &quot;Kč&quot;"/>
    <numFmt numFmtId="170" formatCode="[$-F800]dddd\,\ mmmm\ dd\,\ yyyy"/>
    <numFmt numFmtId="171" formatCode="#,##0.00;[Red]#,##0.00"/>
    <numFmt numFmtId="172" formatCode="0.0%"/>
    <numFmt numFmtId="173" formatCode="0.00;[Red]0.00"/>
  </numFmts>
  <fonts count="82">
    <font>
      <sz val="8"/>
      <name val="Arial CE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  <font>
      <b/>
      <i/>
      <sz val="12"/>
      <name val="Arial CE"/>
      <family val="2"/>
    </font>
    <font>
      <b/>
      <i/>
      <sz val="10"/>
      <name val="Arial CE"/>
      <family val="2"/>
    </font>
    <font>
      <b/>
      <u val="single"/>
      <sz val="12"/>
      <name val="Arial CE"/>
      <family val="2"/>
    </font>
    <font>
      <b/>
      <sz val="9"/>
      <name val="Arial CE"/>
      <family val="2"/>
    </font>
    <font>
      <i/>
      <sz val="8"/>
      <name val="Arial CE"/>
      <family val="2"/>
    </font>
    <font>
      <i/>
      <sz val="9"/>
      <name val="Arial CE"/>
      <family val="2"/>
    </font>
    <font>
      <b/>
      <sz val="13"/>
      <color indexed="48"/>
      <name val="Arial CE"/>
      <family val="2"/>
    </font>
    <font>
      <b/>
      <u val="single"/>
      <sz val="13"/>
      <color indexed="48"/>
      <name val="Arial CE"/>
      <family val="2"/>
    </font>
    <font>
      <sz val="9"/>
      <name val="Arial"/>
      <family val="2"/>
    </font>
    <font>
      <sz val="9"/>
      <color indexed="10"/>
      <name val="Arial"/>
      <family val="2"/>
    </font>
    <font>
      <sz val="10"/>
      <color indexed="42"/>
      <name val="Arial CE"/>
      <family val="2"/>
    </font>
    <font>
      <b/>
      <sz val="10"/>
      <color indexed="42"/>
      <name val="Arial CE"/>
      <family val="2"/>
    </font>
    <font>
      <sz val="10"/>
      <color indexed="8"/>
      <name val="Arial CE"/>
      <family val="2"/>
    </font>
    <font>
      <b/>
      <sz val="14"/>
      <color rgb="FFFF0000"/>
      <name val="Arial CE"/>
      <family val="2"/>
    </font>
    <font>
      <sz val="9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1"/>
      <color indexed="12"/>
      <name val="Calibri"/>
      <family val="2"/>
    </font>
    <font>
      <b/>
      <sz val="10"/>
      <name val="Calibri"/>
      <family val="2"/>
      <scheme val="minor"/>
    </font>
    <font>
      <b/>
      <u val="single"/>
      <sz val="12"/>
      <color rgb="FF339966"/>
      <name val="Calibri"/>
      <family val="2"/>
      <scheme val="minor"/>
    </font>
    <font>
      <b/>
      <u val="single"/>
      <sz val="9"/>
      <color indexed="57"/>
      <name val="Calibri"/>
      <family val="2"/>
      <scheme val="minor"/>
    </font>
    <font>
      <sz val="9"/>
      <color indexed="10"/>
      <name val="Calibri"/>
      <family val="2"/>
      <scheme val="minor"/>
    </font>
    <font>
      <i/>
      <u val="single"/>
      <sz val="9"/>
      <name val="Calibri"/>
      <family val="2"/>
      <scheme val="minor"/>
    </font>
    <font>
      <b/>
      <sz val="11"/>
      <color rgb="FF002060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14"/>
      <name val="Calibri"/>
      <family val="2"/>
    </font>
    <font>
      <sz val="11"/>
      <name val="Calibri"/>
      <family val="2"/>
    </font>
    <font>
      <sz val="9"/>
      <name val="Calibri"/>
      <family val="2"/>
    </font>
    <font>
      <b/>
      <sz val="11"/>
      <name val="Calibri"/>
      <family val="2"/>
    </font>
    <font>
      <sz val="11"/>
      <color rgb="FF0070C0"/>
      <name val="Calibri"/>
      <family val="2"/>
    </font>
    <font>
      <sz val="11"/>
      <color rgb="FF00B050"/>
      <name val="Calibri"/>
      <family val="2"/>
    </font>
    <font>
      <sz val="11"/>
      <color rgb="FFFF00FF"/>
      <name val="Calibri"/>
      <family val="2"/>
    </font>
    <font>
      <sz val="10"/>
      <name val="Calibri"/>
      <family val="2"/>
      <scheme val="minor"/>
    </font>
    <font>
      <b/>
      <u val="single"/>
      <sz val="9"/>
      <color indexed="10"/>
      <name val="Calibri"/>
      <family val="2"/>
      <scheme val="minor"/>
    </font>
    <font>
      <b/>
      <u val="single"/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9"/>
      <color indexed="10"/>
      <name val="Calibri"/>
      <family val="2"/>
      <scheme val="minor"/>
    </font>
    <font>
      <sz val="10"/>
      <color indexed="9"/>
      <name val="Arial CE"/>
      <family val="2"/>
    </font>
    <font>
      <sz val="8"/>
      <name val="Arial"/>
      <family val="2"/>
    </font>
    <font>
      <sz val="11"/>
      <color theme="1"/>
      <name val="Arial"/>
      <family val="2"/>
    </font>
  </fonts>
  <fills count="17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8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medium"/>
      <bottom/>
    </border>
    <border>
      <left/>
      <right style="thin"/>
      <top/>
      <bottom/>
    </border>
    <border>
      <left style="medium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/>
    </border>
    <border>
      <left/>
      <right/>
      <top style="thin"/>
      <bottom style="thin"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/>
      <right/>
      <top/>
      <bottom style="thin"/>
    </border>
    <border>
      <left style="thin"/>
      <right style="medium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/>
    </border>
    <border>
      <left style="thin"/>
      <right/>
      <top style="medium"/>
      <bottom style="medium"/>
    </border>
    <border>
      <left style="medium"/>
      <right/>
      <top/>
      <bottom style="medium"/>
    </border>
    <border>
      <left/>
      <right/>
      <top style="double"/>
      <bottom/>
    </border>
    <border>
      <left/>
      <right style="medium"/>
      <top style="double"/>
      <bottom/>
    </border>
    <border>
      <left/>
      <right/>
      <top/>
      <bottom style="double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/>
      <right/>
      <top/>
      <bottom style="thin"/>
    </border>
    <border>
      <left/>
      <right style="medium"/>
      <top/>
      <bottom style="thin"/>
    </border>
    <border>
      <left style="medium"/>
      <right/>
      <top style="double"/>
      <bottom/>
    </border>
    <border>
      <left/>
      <right style="thin"/>
      <top style="double"/>
      <bottom/>
    </border>
    <border>
      <left style="medium"/>
      <right/>
      <top/>
      <bottom style="double"/>
    </border>
    <border>
      <left/>
      <right style="thin"/>
      <top/>
      <bottom style="double"/>
    </border>
    <border>
      <left/>
      <right style="medium"/>
      <top/>
      <bottom style="double"/>
    </border>
    <border>
      <left style="thin"/>
      <right/>
      <top/>
      <bottom style="double"/>
    </border>
  </borders>
  <cellStyleXfs count="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44" fontId="4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81" fillId="0" borderId="0">
      <alignment/>
      <protection/>
    </xf>
  </cellStyleXfs>
  <cellXfs count="61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10" fillId="0" borderId="0" xfId="0" applyFont="1" applyAlignment="1">
      <alignment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2" borderId="0" xfId="0" applyFont="1" applyFill="1" applyAlignment="1" applyProtection="1">
      <alignment horizontal="left" vertical="center"/>
      <protection locked="0"/>
    </xf>
    <xf numFmtId="49" fontId="4" fillId="2" borderId="0" xfId="0" applyNumberFormat="1" applyFont="1" applyFill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3" fillId="0" borderId="0" xfId="0" applyFont="1" applyAlignment="1" applyProtection="1">
      <alignment horizontal="right"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6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6" fillId="3" borderId="7" xfId="0" applyFont="1" applyFill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1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3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5" fillId="0" borderId="3" xfId="0" applyFont="1" applyBorder="1" applyAlignment="1" applyProtection="1">
      <alignment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4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4" fillId="4" borderId="0" xfId="0" applyFont="1" applyFill="1" applyAlignment="1" applyProtection="1">
      <alignment horizontal="center" vertical="center"/>
      <protection/>
    </xf>
    <xf numFmtId="0" fontId="25" fillId="0" borderId="13" xfId="0" applyFont="1" applyBorder="1" applyAlignment="1" applyProtection="1">
      <alignment horizontal="center" vertical="center" wrapText="1"/>
      <protection/>
    </xf>
    <xf numFmtId="0" fontId="25" fillId="0" borderId="14" xfId="0" applyFont="1" applyBorder="1" applyAlignment="1" applyProtection="1">
      <alignment horizontal="center" vertical="center" wrapText="1"/>
      <protection/>
    </xf>
    <xf numFmtId="0" fontId="25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6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2" fillId="0" borderId="17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7" fillId="0" borderId="3" xfId="0" applyFont="1" applyBorder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30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7" fillId="0" borderId="3" xfId="0" applyFont="1" applyBorder="1" applyAlignment="1">
      <alignment vertical="center"/>
    </xf>
    <xf numFmtId="4" fontId="31" fillId="0" borderId="18" xfId="0" applyNumberFormat="1" applyFont="1" applyBorder="1" applyAlignment="1" applyProtection="1">
      <alignment vertical="center"/>
      <protection/>
    </xf>
    <xf numFmtId="4" fontId="31" fillId="0" borderId="19" xfId="0" applyNumberFormat="1" applyFont="1" applyBorder="1" applyAlignment="1" applyProtection="1">
      <alignment vertical="center"/>
      <protection/>
    </xf>
    <xf numFmtId="166" fontId="31" fillId="0" borderId="19" xfId="0" applyNumberFormat="1" applyFont="1" applyBorder="1" applyAlignment="1" applyProtection="1">
      <alignment vertical="center"/>
      <protection/>
    </xf>
    <xf numFmtId="4" fontId="31" fillId="0" borderId="20" xfId="0" applyNumberFormat="1" applyFont="1" applyBorder="1" applyAlignment="1" applyProtection="1">
      <alignment vertical="center"/>
      <protection/>
    </xf>
    <xf numFmtId="0" fontId="7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Border="1" applyAlignment="1">
      <alignment vertical="center" wrapText="1"/>
    </xf>
    <xf numFmtId="0" fontId="24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4" fillId="4" borderId="0" xfId="0" applyFont="1" applyFill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vertical="center"/>
      <protection/>
    </xf>
    <xf numFmtId="4" fontId="8" fillId="0" borderId="19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9" fillId="0" borderId="3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9" fillId="0" borderId="19" xfId="0" applyFont="1" applyBorder="1" applyAlignment="1" applyProtection="1">
      <alignment horizontal="left" vertical="center"/>
      <protection/>
    </xf>
    <xf numFmtId="0" fontId="9" fillId="0" borderId="19" xfId="0" applyFont="1" applyBorder="1" applyAlignment="1" applyProtection="1">
      <alignment vertical="center"/>
      <protection/>
    </xf>
    <xf numFmtId="4" fontId="9" fillId="0" borderId="19" xfId="0" applyNumberFormat="1" applyFont="1" applyBorder="1" applyAlignment="1" applyProtection="1">
      <alignment vertical="center"/>
      <protection/>
    </xf>
    <xf numFmtId="0" fontId="9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4" fillId="4" borderId="13" xfId="0" applyFont="1" applyFill="1" applyBorder="1" applyAlignment="1" applyProtection="1">
      <alignment horizontal="center" vertical="center" wrapText="1"/>
      <protection/>
    </xf>
    <xf numFmtId="0" fontId="24" fillId="4" borderId="14" xfId="0" applyFont="1" applyFill="1" applyBorder="1" applyAlignment="1" applyProtection="1">
      <alignment horizontal="center" vertical="center" wrapText="1"/>
      <protection/>
    </xf>
    <xf numFmtId="0" fontId="24" fillId="4" borderId="15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4" fillId="0" borderId="10" xfId="0" applyNumberFormat="1" applyFont="1" applyBorder="1" applyAlignment="1" applyProtection="1">
      <alignment/>
      <protection/>
    </xf>
    <xf numFmtId="166" fontId="34" fillId="0" borderId="11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10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0" fontId="10" fillId="0" borderId="0" xfId="0" applyFont="1" applyAlignment="1" applyProtection="1">
      <alignment/>
      <protection locked="0"/>
    </xf>
    <xf numFmtId="4" fontId="8" fillId="0" borderId="0" xfId="0" applyNumberFormat="1" applyFont="1" applyAlignment="1" applyProtection="1">
      <alignment/>
      <protection/>
    </xf>
    <xf numFmtId="0" fontId="10" fillId="0" borderId="3" xfId="0" applyFont="1" applyBorder="1" applyAlignment="1">
      <alignment/>
    </xf>
    <xf numFmtId="0" fontId="10" fillId="0" borderId="17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166" fontId="10" fillId="0" borderId="0" xfId="0" applyNumberFormat="1" applyFont="1" applyBorder="1" applyAlignment="1" applyProtection="1">
      <alignment/>
      <protection/>
    </xf>
    <xf numFmtId="166" fontId="10" fillId="0" borderId="12" xfId="0" applyNumberFormat="1" applyFont="1" applyBorder="1" applyAlignment="1" applyProtection="1">
      <alignment/>
      <protection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4" fontId="10" fillId="0" borderId="0" xfId="0" applyNumberFormat="1" applyFont="1" applyAlignment="1">
      <alignment vertical="center"/>
    </xf>
    <xf numFmtId="0" fontId="9" fillId="0" borderId="0" xfId="0" applyFont="1" applyAlignment="1" applyProtection="1">
      <alignment horizontal="left"/>
      <protection/>
    </xf>
    <xf numFmtId="4" fontId="9" fillId="0" borderId="0" xfId="0" applyNumberFormat="1" applyFont="1" applyAlignment="1" applyProtection="1">
      <alignment/>
      <protection/>
    </xf>
    <xf numFmtId="0" fontId="24" fillId="0" borderId="21" xfId="0" applyFont="1" applyBorder="1" applyAlignment="1" applyProtection="1">
      <alignment horizontal="center" vertical="center"/>
      <protection/>
    </xf>
    <xf numFmtId="49" fontId="24" fillId="0" borderId="21" xfId="0" applyNumberFormat="1" applyFont="1" applyBorder="1" applyAlignment="1" applyProtection="1">
      <alignment horizontal="left" vertical="center" wrapText="1"/>
      <protection/>
    </xf>
    <xf numFmtId="0" fontId="24" fillId="0" borderId="21" xfId="0" applyFont="1" applyBorder="1" applyAlignment="1" applyProtection="1">
      <alignment horizontal="left" vertical="center" wrapText="1"/>
      <protection/>
    </xf>
    <xf numFmtId="0" fontId="24" fillId="0" borderId="21" xfId="0" applyFont="1" applyBorder="1" applyAlignment="1" applyProtection="1">
      <alignment horizontal="center" vertical="center" wrapText="1"/>
      <protection/>
    </xf>
    <xf numFmtId="167" fontId="24" fillId="0" borderId="21" xfId="0" applyNumberFormat="1" applyFont="1" applyBorder="1" applyAlignment="1" applyProtection="1">
      <alignment vertical="center"/>
      <protection/>
    </xf>
    <xf numFmtId="4" fontId="24" fillId="2" borderId="21" xfId="0" applyNumberFormat="1" applyFont="1" applyFill="1" applyBorder="1" applyAlignment="1" applyProtection="1">
      <alignment vertical="center"/>
      <protection locked="0"/>
    </xf>
    <xf numFmtId="4" fontId="24" fillId="0" borderId="21" xfId="0" applyNumberFormat="1" applyFont="1" applyBorder="1" applyAlignment="1" applyProtection="1">
      <alignment vertical="center"/>
      <protection/>
    </xf>
    <xf numFmtId="0" fontId="25" fillId="2" borderId="17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center"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166" fontId="25" fillId="0" borderId="12" xfId="0" applyNumberFormat="1" applyFont="1" applyBorder="1" applyAlignment="1" applyProtection="1">
      <alignment vertical="center"/>
      <protection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7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3" xfId="0" applyFont="1" applyBorder="1" applyAlignment="1">
      <alignment vertical="center"/>
    </xf>
    <xf numFmtId="0" fontId="12" fillId="0" borderId="17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7" fillId="0" borderId="21" xfId="0" applyFont="1" applyBorder="1" applyAlignment="1" applyProtection="1">
      <alignment horizontal="center" vertical="center"/>
      <protection/>
    </xf>
    <xf numFmtId="49" fontId="37" fillId="0" borderId="21" xfId="0" applyNumberFormat="1" applyFont="1" applyBorder="1" applyAlignment="1" applyProtection="1">
      <alignment horizontal="left" vertical="center" wrapText="1"/>
      <protection/>
    </xf>
    <xf numFmtId="0" fontId="37" fillId="0" borderId="21" xfId="0" applyFont="1" applyBorder="1" applyAlignment="1" applyProtection="1">
      <alignment horizontal="left" vertical="center" wrapText="1"/>
      <protection/>
    </xf>
    <xf numFmtId="0" fontId="37" fillId="0" borderId="21" xfId="0" applyFont="1" applyBorder="1" applyAlignment="1" applyProtection="1">
      <alignment horizontal="center" vertical="center" wrapText="1"/>
      <protection/>
    </xf>
    <xf numFmtId="167" fontId="37" fillId="0" borderId="21" xfId="0" applyNumberFormat="1" applyFont="1" applyBorder="1" applyAlignment="1" applyProtection="1">
      <alignment vertical="center"/>
      <protection/>
    </xf>
    <xf numFmtId="4" fontId="37" fillId="2" borderId="21" xfId="0" applyNumberFormat="1" applyFont="1" applyFill="1" applyBorder="1" applyAlignment="1" applyProtection="1">
      <alignment vertical="center"/>
      <protection locked="0"/>
    </xf>
    <xf numFmtId="4" fontId="37" fillId="0" borderId="21" xfId="0" applyNumberFormat="1" applyFont="1" applyBorder="1" applyAlignment="1" applyProtection="1">
      <alignment vertical="center"/>
      <protection/>
    </xf>
    <xf numFmtId="0" fontId="38" fillId="0" borderId="3" xfId="0" applyFont="1" applyBorder="1" applyAlignment="1">
      <alignment vertical="center"/>
    </xf>
    <xf numFmtId="0" fontId="37" fillId="2" borderId="17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0" fontId="13" fillId="0" borderId="3" xfId="0" applyFont="1" applyBorder="1" applyAlignment="1">
      <alignment vertical="center"/>
    </xf>
    <xf numFmtId="0" fontId="13" fillId="0" borderId="17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2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167" fontId="24" fillId="2" borderId="21" xfId="0" applyNumberFormat="1" applyFont="1" applyFill="1" applyBorder="1" applyAlignment="1" applyProtection="1">
      <alignment vertical="center"/>
      <protection locked="0"/>
    </xf>
    <xf numFmtId="0" fontId="25" fillId="2" borderId="18" xfId="0" applyFont="1" applyFill="1" applyBorder="1" applyAlignment="1" applyProtection="1">
      <alignment horizontal="left" vertical="center"/>
      <protection locked="0"/>
    </xf>
    <xf numFmtId="0" fontId="25" fillId="0" borderId="19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166" fontId="25" fillId="0" borderId="19" xfId="0" applyNumberFormat="1" applyFont="1" applyBorder="1" applyAlignment="1" applyProtection="1">
      <alignment vertical="center"/>
      <protection/>
    </xf>
    <xf numFmtId="166" fontId="25" fillId="0" borderId="20" xfId="0" applyNumberFormat="1" applyFont="1" applyBorder="1" applyAlignment="1" applyProtection="1">
      <alignment vertical="center"/>
      <protection/>
    </xf>
    <xf numFmtId="0" fontId="15" fillId="0" borderId="22" xfId="21" applyFont="1" applyFill="1" applyBorder="1" applyAlignment="1">
      <alignment horizontal="centerContinuous"/>
      <protection/>
    </xf>
    <xf numFmtId="0" fontId="4" fillId="0" borderId="23" xfId="21" applyFont="1" applyFill="1" applyBorder="1" applyAlignment="1">
      <alignment horizontal="centerContinuous"/>
      <protection/>
    </xf>
    <xf numFmtId="0" fontId="4" fillId="0" borderId="24" xfId="21" applyFont="1" applyFill="1" applyBorder="1" applyAlignment="1">
      <alignment horizontal="centerContinuous"/>
      <protection/>
    </xf>
    <xf numFmtId="0" fontId="4" fillId="0" borderId="0" xfId="21">
      <alignment/>
      <protection/>
    </xf>
    <xf numFmtId="0" fontId="4" fillId="0" borderId="25" xfId="21" applyFont="1" applyFill="1" applyBorder="1">
      <alignment/>
      <protection/>
    </xf>
    <xf numFmtId="0" fontId="4" fillId="0" borderId="0" xfId="21" applyFont="1" applyFill="1" applyBorder="1">
      <alignment/>
      <protection/>
    </xf>
    <xf numFmtId="0" fontId="4" fillId="0" borderId="26" xfId="21" applyFont="1" applyFill="1" applyBorder="1">
      <alignment/>
      <protection/>
    </xf>
    <xf numFmtId="0" fontId="4" fillId="0" borderId="22" xfId="21" applyFont="1" applyFill="1" applyBorder="1">
      <alignment/>
      <protection/>
    </xf>
    <xf numFmtId="0" fontId="4" fillId="0" borderId="27" xfId="21" applyFont="1" applyFill="1" applyBorder="1">
      <alignment/>
      <protection/>
    </xf>
    <xf numFmtId="0" fontId="4" fillId="0" borderId="23" xfId="21" applyFont="1" applyFill="1" applyBorder="1">
      <alignment/>
      <protection/>
    </xf>
    <xf numFmtId="0" fontId="4" fillId="0" borderId="24" xfId="21" applyFont="1" applyFill="1" applyBorder="1">
      <alignment/>
      <protection/>
    </xf>
    <xf numFmtId="49" fontId="40" fillId="0" borderId="25" xfId="21" applyNumberFormat="1" applyFont="1" applyFill="1" applyBorder="1">
      <alignment/>
      <protection/>
    </xf>
    <xf numFmtId="49" fontId="4" fillId="0" borderId="28" xfId="21" applyNumberFormat="1" applyFont="1" applyFill="1" applyBorder="1">
      <alignment/>
      <protection/>
    </xf>
    <xf numFmtId="0" fontId="41" fillId="0" borderId="0" xfId="21" applyFont="1" applyFill="1" applyBorder="1">
      <alignment/>
      <protection/>
    </xf>
    <xf numFmtId="0" fontId="4" fillId="0" borderId="29" xfId="21" applyFont="1" applyFill="1" applyBorder="1">
      <alignment/>
      <protection/>
    </xf>
    <xf numFmtId="0" fontId="4" fillId="0" borderId="30" xfId="21" applyFont="1" applyFill="1" applyBorder="1">
      <alignment/>
      <protection/>
    </xf>
    <xf numFmtId="0" fontId="4" fillId="0" borderId="31" xfId="21" applyFont="1" applyFill="1" applyBorder="1">
      <alignment/>
      <protection/>
    </xf>
    <xf numFmtId="0" fontId="4" fillId="0" borderId="32" xfId="21" applyFont="1" applyFill="1" applyBorder="1">
      <alignment/>
      <protection/>
    </xf>
    <xf numFmtId="0" fontId="4" fillId="0" borderId="33" xfId="21" applyFont="1" applyFill="1" applyBorder="1">
      <alignment/>
      <protection/>
    </xf>
    <xf numFmtId="0" fontId="41" fillId="0" borderId="25" xfId="21" applyFont="1" applyFill="1" applyBorder="1">
      <alignment/>
      <protection/>
    </xf>
    <xf numFmtId="0" fontId="0" fillId="0" borderId="0" xfId="21" applyFont="1" applyFill="1" applyBorder="1">
      <alignment/>
      <protection/>
    </xf>
    <xf numFmtId="49" fontId="4" fillId="0" borderId="34" xfId="21" applyNumberFormat="1" applyFont="1" applyFill="1" applyBorder="1" applyAlignment="1">
      <alignment horizontal="left"/>
      <protection/>
    </xf>
    <xf numFmtId="0" fontId="4" fillId="0" borderId="32" xfId="21" applyNumberFormat="1" applyFont="1" applyFill="1" applyBorder="1">
      <alignment/>
      <protection/>
    </xf>
    <xf numFmtId="0" fontId="4" fillId="0" borderId="31" xfId="21" applyNumberFormat="1" applyFont="1" applyFill="1" applyBorder="1">
      <alignment/>
      <protection/>
    </xf>
    <xf numFmtId="0" fontId="4" fillId="0" borderId="33" xfId="21" applyNumberFormat="1" applyFont="1" applyFill="1" applyBorder="1">
      <alignment/>
      <protection/>
    </xf>
    <xf numFmtId="0" fontId="4" fillId="0" borderId="0" xfId="21" applyNumberFormat="1">
      <alignment/>
      <protection/>
    </xf>
    <xf numFmtId="0" fontId="4" fillId="0" borderId="35" xfId="21" applyFont="1" applyFill="1" applyBorder="1">
      <alignment/>
      <protection/>
    </xf>
    <xf numFmtId="3" fontId="4" fillId="0" borderId="33" xfId="21" applyNumberFormat="1" applyFont="1" applyFill="1" applyBorder="1">
      <alignment/>
      <protection/>
    </xf>
    <xf numFmtId="0" fontId="4" fillId="0" borderId="36" xfId="21" applyFont="1" applyFill="1" applyBorder="1">
      <alignment/>
      <protection/>
    </xf>
    <xf numFmtId="0" fontId="4" fillId="0" borderId="37" xfId="21" applyFont="1" applyFill="1" applyBorder="1">
      <alignment/>
      <protection/>
    </xf>
    <xf numFmtId="0" fontId="4" fillId="0" borderId="38" xfId="21" applyFont="1" applyFill="1" applyBorder="1">
      <alignment/>
      <protection/>
    </xf>
    <xf numFmtId="0" fontId="4" fillId="0" borderId="34" xfId="21" applyFont="1" applyFill="1" applyBorder="1">
      <alignment/>
      <protection/>
    </xf>
    <xf numFmtId="3" fontId="4" fillId="0" borderId="0" xfId="21" applyNumberFormat="1">
      <alignment/>
      <protection/>
    </xf>
    <xf numFmtId="0" fontId="15" fillId="0" borderId="39" xfId="21" applyFont="1" applyFill="1" applyBorder="1" applyAlignment="1">
      <alignment horizontal="centerContinuous" vertical="center"/>
      <protection/>
    </xf>
    <xf numFmtId="0" fontId="6" fillId="0" borderId="40" xfId="21" applyFont="1" applyFill="1" applyBorder="1" applyAlignment="1">
      <alignment horizontal="centerContinuous" vertical="center"/>
      <protection/>
    </xf>
    <xf numFmtId="0" fontId="4" fillId="0" borderId="40" xfId="21" applyFont="1" applyFill="1" applyBorder="1" applyAlignment="1">
      <alignment horizontal="centerContinuous" vertical="center"/>
      <protection/>
    </xf>
    <xf numFmtId="0" fontId="4" fillId="0" borderId="41" xfId="21" applyFont="1" applyFill="1" applyBorder="1" applyAlignment="1">
      <alignment horizontal="centerContinuous" vertical="center"/>
      <protection/>
    </xf>
    <xf numFmtId="0" fontId="19" fillId="0" borderId="42" xfId="21" applyFont="1" applyFill="1" applyBorder="1" applyAlignment="1">
      <alignment horizontal="left"/>
      <protection/>
    </xf>
    <xf numFmtId="0" fontId="4" fillId="0" borderId="43" xfId="21" applyFont="1" applyFill="1" applyBorder="1" applyAlignment="1">
      <alignment horizontal="left"/>
      <protection/>
    </xf>
    <xf numFmtId="0" fontId="4" fillId="0" borderId="44" xfId="21" applyFont="1" applyFill="1" applyBorder="1" applyAlignment="1">
      <alignment horizontal="centerContinuous"/>
      <protection/>
    </xf>
    <xf numFmtId="0" fontId="19" fillId="0" borderId="43" xfId="21" applyFont="1" applyFill="1" applyBorder="1" applyAlignment="1">
      <alignment horizontal="centerContinuous"/>
      <protection/>
    </xf>
    <xf numFmtId="0" fontId="4" fillId="0" borderId="43" xfId="21" applyFont="1" applyFill="1" applyBorder="1" applyAlignment="1">
      <alignment horizontal="centerContinuous"/>
      <protection/>
    </xf>
    <xf numFmtId="0" fontId="4" fillId="0" borderId="45" xfId="21" applyFont="1" applyFill="1" applyBorder="1">
      <alignment/>
      <protection/>
    </xf>
    <xf numFmtId="0" fontId="4" fillId="0" borderId="46" xfId="21" applyFont="1" applyFill="1" applyBorder="1">
      <alignment/>
      <protection/>
    </xf>
    <xf numFmtId="3" fontId="4" fillId="0" borderId="47" xfId="21" applyNumberFormat="1" applyFont="1" applyFill="1" applyBorder="1">
      <alignment/>
      <protection/>
    </xf>
    <xf numFmtId="0" fontId="4" fillId="0" borderId="48" xfId="21" applyFont="1" applyFill="1" applyBorder="1">
      <alignment/>
      <protection/>
    </xf>
    <xf numFmtId="3" fontId="4" fillId="0" borderId="49" xfId="21" applyNumberFormat="1" applyFont="1" applyFill="1" applyBorder="1">
      <alignment/>
      <protection/>
    </xf>
    <xf numFmtId="0" fontId="4" fillId="0" borderId="50" xfId="21" applyFont="1" applyFill="1" applyBorder="1">
      <alignment/>
      <protection/>
    </xf>
    <xf numFmtId="3" fontId="4" fillId="0" borderId="35" xfId="21" applyNumberFormat="1" applyFont="1" applyFill="1" applyBorder="1">
      <alignment/>
      <protection/>
    </xf>
    <xf numFmtId="0" fontId="4" fillId="0" borderId="51" xfId="21" applyFont="1" applyFill="1" applyBorder="1">
      <alignment/>
      <protection/>
    </xf>
    <xf numFmtId="0" fontId="4" fillId="0" borderId="52" xfId="21" applyFont="1" applyFill="1" applyBorder="1">
      <alignment/>
      <protection/>
    </xf>
    <xf numFmtId="0" fontId="4" fillId="0" borderId="53" xfId="21" applyFont="1" applyFill="1" applyBorder="1">
      <alignment/>
      <protection/>
    </xf>
    <xf numFmtId="3" fontId="4" fillId="0" borderId="54" xfId="21" applyNumberFormat="1" applyFont="1" applyFill="1" applyBorder="1">
      <alignment/>
      <protection/>
    </xf>
    <xf numFmtId="0" fontId="4" fillId="0" borderId="55" xfId="21" applyFont="1" applyFill="1" applyBorder="1">
      <alignment/>
      <protection/>
    </xf>
    <xf numFmtId="3" fontId="4" fillId="0" borderId="56" xfId="21" applyNumberFormat="1" applyFont="1" applyFill="1" applyBorder="1">
      <alignment/>
      <protection/>
    </xf>
    <xf numFmtId="0" fontId="4" fillId="0" borderId="57" xfId="21" applyFont="1" applyFill="1" applyBorder="1">
      <alignment/>
      <protection/>
    </xf>
    <xf numFmtId="0" fontId="4" fillId="0" borderId="58" xfId="21" applyFont="1" applyFill="1" applyBorder="1">
      <alignment/>
      <protection/>
    </xf>
    <xf numFmtId="0" fontId="4" fillId="0" borderId="0" xfId="21" applyFont="1" applyFill="1" applyBorder="1" applyAlignment="1">
      <alignment horizontal="right"/>
      <protection/>
    </xf>
    <xf numFmtId="168" fontId="4" fillId="0" borderId="0" xfId="21" applyNumberFormat="1" applyFont="1" applyFill="1" applyBorder="1">
      <alignment/>
      <protection/>
    </xf>
    <xf numFmtId="0" fontId="6" fillId="0" borderId="42" xfId="21" applyFont="1" applyFill="1" applyBorder="1">
      <alignment/>
      <protection/>
    </xf>
    <xf numFmtId="0" fontId="6" fillId="0" borderId="43" xfId="21" applyFont="1" applyFill="1" applyBorder="1">
      <alignment/>
      <protection/>
    </xf>
    <xf numFmtId="0" fontId="6" fillId="0" borderId="59" xfId="21" applyFont="1" applyFill="1" applyBorder="1">
      <alignment/>
      <protection/>
    </xf>
    <xf numFmtId="169" fontId="6" fillId="0" borderId="43" xfId="21" applyNumberFormat="1" applyFont="1" applyFill="1" applyBorder="1">
      <alignment/>
      <protection/>
    </xf>
    <xf numFmtId="0" fontId="6" fillId="0" borderId="44" xfId="21" applyFont="1" applyFill="1" applyBorder="1">
      <alignment/>
      <protection/>
    </xf>
    <xf numFmtId="0" fontId="6" fillId="0" borderId="0" xfId="21" applyFont="1">
      <alignment/>
      <protection/>
    </xf>
    <xf numFmtId="0" fontId="4" fillId="0" borderId="25" xfId="21" applyFont="1" applyFill="1" applyBorder="1" applyAlignment="1">
      <alignment/>
      <protection/>
    </xf>
    <xf numFmtId="0" fontId="4" fillId="0" borderId="0" xfId="21" applyFont="1" applyFill="1" applyBorder="1" applyAlignment="1">
      <alignment/>
      <protection/>
    </xf>
    <xf numFmtId="0" fontId="4" fillId="0" borderId="26" xfId="21" applyFont="1" applyFill="1" applyBorder="1" applyAlignment="1">
      <alignment/>
      <protection/>
    </xf>
    <xf numFmtId="0" fontId="4" fillId="0" borderId="25" xfId="21" applyFont="1" applyFill="1" applyBorder="1" applyAlignment="1">
      <alignment vertical="justify"/>
      <protection/>
    </xf>
    <xf numFmtId="0" fontId="4" fillId="0" borderId="60" xfId="21" applyFont="1" applyFill="1" applyBorder="1" applyAlignment="1">
      <alignment vertical="justify"/>
      <protection/>
    </xf>
    <xf numFmtId="0" fontId="4" fillId="0" borderId="0" xfId="22" applyFill="1">
      <alignment/>
      <protection/>
    </xf>
    <xf numFmtId="0" fontId="4" fillId="0" borderId="0" xfId="22">
      <alignment/>
      <protection/>
    </xf>
    <xf numFmtId="0" fontId="41" fillId="0" borderId="61" xfId="22" applyFont="1" applyFill="1" applyBorder="1">
      <alignment/>
      <protection/>
    </xf>
    <xf numFmtId="0" fontId="4" fillId="0" borderId="61" xfId="22" applyFill="1" applyBorder="1">
      <alignment/>
      <protection/>
    </xf>
    <xf numFmtId="0" fontId="24" fillId="0" borderId="61" xfId="22" applyFont="1" applyFill="1" applyBorder="1" applyAlignment="1">
      <alignment horizontal="right"/>
      <protection/>
    </xf>
    <xf numFmtId="0" fontId="4" fillId="0" borderId="61" xfId="22" applyFill="1" applyBorder="1" applyAlignment="1">
      <alignment horizontal="left"/>
      <protection/>
    </xf>
    <xf numFmtId="0" fontId="4" fillId="0" borderId="62" xfId="22" applyFill="1" applyBorder="1">
      <alignment/>
      <protection/>
    </xf>
    <xf numFmtId="0" fontId="41" fillId="0" borderId="63" xfId="22" applyFont="1" applyFill="1" applyBorder="1">
      <alignment/>
      <protection/>
    </xf>
    <xf numFmtId="0" fontId="4" fillId="0" borderId="63" xfId="22" applyFill="1" applyBorder="1">
      <alignment/>
      <protection/>
    </xf>
    <xf numFmtId="0" fontId="24" fillId="0" borderId="25" xfId="22" applyFont="1" applyFill="1" applyBorder="1">
      <alignment/>
      <protection/>
    </xf>
    <xf numFmtId="0" fontId="4" fillId="0" borderId="0" xfId="22" applyFont="1" applyFill="1" applyBorder="1">
      <alignment/>
      <protection/>
    </xf>
    <xf numFmtId="0" fontId="4" fillId="0" borderId="0" xfId="22" applyFill="1" applyBorder="1">
      <alignment/>
      <protection/>
    </xf>
    <xf numFmtId="0" fontId="4" fillId="0" borderId="0" xfId="22" applyFill="1" applyBorder="1" applyAlignment="1">
      <alignment horizontal="right"/>
      <protection/>
    </xf>
    <xf numFmtId="0" fontId="4" fillId="0" borderId="26" xfId="22" applyFill="1" applyBorder="1" applyAlignment="1">
      <alignment/>
      <protection/>
    </xf>
    <xf numFmtId="0" fontId="4" fillId="0" borderId="0" xfId="22" applyFill="1" applyAlignment="1">
      <alignment horizontal="center"/>
      <protection/>
    </xf>
    <xf numFmtId="49" fontId="43" fillId="0" borderId="64" xfId="22" applyNumberFormat="1" applyFont="1" applyFill="1" applyBorder="1">
      <alignment/>
      <protection/>
    </xf>
    <xf numFmtId="0" fontId="43" fillId="0" borderId="30" xfId="22" applyFont="1" applyFill="1" applyBorder="1" applyAlignment="1">
      <alignment horizontal="center"/>
      <protection/>
    </xf>
    <xf numFmtId="0" fontId="43" fillId="0" borderId="30" xfId="22" applyNumberFormat="1" applyFont="1" applyFill="1" applyBorder="1" applyAlignment="1">
      <alignment horizontal="center"/>
      <protection/>
    </xf>
    <xf numFmtId="0" fontId="43" fillId="0" borderId="65" xfId="22" applyFont="1" applyFill="1" applyBorder="1" applyAlignment="1">
      <alignment horizontal="center"/>
      <protection/>
    </xf>
    <xf numFmtId="49" fontId="43" fillId="0" borderId="36" xfId="22" applyNumberFormat="1" applyFont="1" applyFill="1" applyBorder="1">
      <alignment/>
      <protection/>
    </xf>
    <xf numFmtId="49" fontId="41" fillId="0" borderId="35" xfId="22" applyNumberFormat="1" applyFont="1" applyFill="1" applyBorder="1" applyAlignment="1">
      <alignment horizontal="left"/>
      <protection/>
    </xf>
    <xf numFmtId="0" fontId="43" fillId="0" borderId="35" xfId="22" applyFont="1" applyFill="1" applyBorder="1" applyAlignment="1">
      <alignment horizontal="left"/>
      <protection/>
    </xf>
    <xf numFmtId="0" fontId="43" fillId="0" borderId="35" xfId="22" applyFont="1" applyFill="1" applyBorder="1" applyAlignment="1">
      <alignment horizontal="center"/>
      <protection/>
    </xf>
    <xf numFmtId="0" fontId="43" fillId="0" borderId="35" xfId="22" applyNumberFormat="1" applyFont="1" applyFill="1" applyBorder="1" applyAlignment="1">
      <alignment horizontal="center"/>
      <protection/>
    </xf>
    <xf numFmtId="0" fontId="43" fillId="0" borderId="38" xfId="22" applyFont="1" applyFill="1" applyBorder="1" applyAlignment="1">
      <alignment horizontal="center"/>
      <protection/>
    </xf>
    <xf numFmtId="0" fontId="19" fillId="0" borderId="45" xfId="22" applyFont="1" applyFill="1" applyBorder="1" applyAlignment="1">
      <alignment horizontal="center"/>
      <protection/>
    </xf>
    <xf numFmtId="49" fontId="19" fillId="0" borderId="66" xfId="22" applyNumberFormat="1" applyFont="1" applyFill="1" applyBorder="1" applyAlignment="1">
      <alignment horizontal="left"/>
      <protection/>
    </xf>
    <xf numFmtId="0" fontId="19" fillId="0" borderId="66" xfId="22" applyFont="1" applyFill="1" applyBorder="1">
      <alignment/>
      <protection/>
    </xf>
    <xf numFmtId="0" fontId="4" fillId="0" borderId="66" xfId="22" applyFill="1" applyBorder="1" applyAlignment="1">
      <alignment horizontal="center"/>
      <protection/>
    </xf>
    <xf numFmtId="0" fontId="4" fillId="0" borderId="66" xfId="22" applyNumberFormat="1" applyFill="1" applyBorder="1" applyAlignment="1">
      <alignment horizontal="right"/>
      <protection/>
    </xf>
    <xf numFmtId="0" fontId="4" fillId="0" borderId="67" xfId="22" applyNumberFormat="1" applyFill="1" applyBorder="1">
      <alignment/>
      <protection/>
    </xf>
    <xf numFmtId="0" fontId="4" fillId="0" borderId="0" xfId="22" applyNumberFormat="1">
      <alignment/>
      <protection/>
    </xf>
    <xf numFmtId="0" fontId="4" fillId="0" borderId="45" xfId="22" applyFont="1" applyFill="1" applyBorder="1" applyAlignment="1">
      <alignment horizontal="center"/>
      <protection/>
    </xf>
    <xf numFmtId="49" fontId="0" fillId="0" borderId="66" xfId="22" applyNumberFormat="1" applyFont="1" applyFill="1" applyBorder="1" applyAlignment="1">
      <alignment horizontal="left"/>
      <protection/>
    </xf>
    <xf numFmtId="0" fontId="0" fillId="0" borderId="66" xfId="22" applyFont="1" applyFill="1" applyBorder="1" applyAlignment="1">
      <alignment wrapText="1"/>
      <protection/>
    </xf>
    <xf numFmtId="49" fontId="0" fillId="0" borderId="66" xfId="22" applyNumberFormat="1" applyFont="1" applyFill="1" applyBorder="1" applyAlignment="1">
      <alignment horizontal="center" shrinkToFit="1"/>
      <protection/>
    </xf>
    <xf numFmtId="4" fontId="0" fillId="0" borderId="66" xfId="22" applyNumberFormat="1" applyFont="1" applyFill="1" applyBorder="1" applyAlignment="1">
      <alignment horizontal="right"/>
      <protection/>
    </xf>
    <xf numFmtId="4" fontId="0" fillId="0" borderId="67" xfId="22" applyNumberFormat="1" applyFont="1" applyFill="1" applyBorder="1">
      <alignment/>
      <protection/>
    </xf>
    <xf numFmtId="49" fontId="41" fillId="0" borderId="68" xfId="22" applyNumberFormat="1" applyFont="1" applyFill="1" applyBorder="1" applyAlignment="1">
      <alignment horizontal="left"/>
      <protection/>
    </xf>
    <xf numFmtId="0" fontId="41" fillId="0" borderId="68" xfId="22" applyFont="1" applyFill="1" applyBorder="1">
      <alignment/>
      <protection/>
    </xf>
    <xf numFmtId="0" fontId="4" fillId="0" borderId="68" xfId="22" applyFill="1" applyBorder="1" applyAlignment="1">
      <alignment horizontal="center"/>
      <protection/>
    </xf>
    <xf numFmtId="4" fontId="4" fillId="0" borderId="68" xfId="22" applyNumberFormat="1" applyFill="1" applyBorder="1" applyAlignment="1">
      <alignment horizontal="right"/>
      <protection/>
    </xf>
    <xf numFmtId="4" fontId="19" fillId="0" borderId="47" xfId="22" applyNumberFormat="1" applyFont="1" applyFill="1" applyBorder="1">
      <alignment/>
      <protection/>
    </xf>
    <xf numFmtId="0" fontId="4" fillId="0" borderId="29" xfId="22" applyFill="1" applyBorder="1" applyAlignment="1">
      <alignment horizontal="center"/>
      <protection/>
    </xf>
    <xf numFmtId="49" fontId="41" fillId="0" borderId="31" xfId="22" applyNumberFormat="1" applyFont="1" applyFill="1" applyBorder="1" applyAlignment="1">
      <alignment horizontal="left"/>
      <protection/>
    </xf>
    <xf numFmtId="0" fontId="41" fillId="0" borderId="31" xfId="22" applyFont="1" applyFill="1" applyBorder="1">
      <alignment/>
      <protection/>
    </xf>
    <xf numFmtId="0" fontId="4" fillId="0" borderId="31" xfId="22" applyFill="1" applyBorder="1" applyAlignment="1">
      <alignment horizontal="center"/>
      <protection/>
    </xf>
    <xf numFmtId="4" fontId="4" fillId="0" borderId="31" xfId="22" applyNumberFormat="1" applyFill="1" applyBorder="1" applyAlignment="1">
      <alignment horizontal="right"/>
      <protection/>
    </xf>
    <xf numFmtId="4" fontId="19" fillId="0" borderId="33" xfId="22" applyNumberFormat="1" applyFont="1" applyFill="1" applyBorder="1">
      <alignment/>
      <protection/>
    </xf>
    <xf numFmtId="3" fontId="4" fillId="0" borderId="0" xfId="22" applyNumberFormat="1">
      <alignment/>
      <protection/>
    </xf>
    <xf numFmtId="0" fontId="4" fillId="0" borderId="36" xfId="22" applyFill="1" applyBorder="1" applyAlignment="1">
      <alignment horizontal="center"/>
      <protection/>
    </xf>
    <xf numFmtId="0" fontId="4" fillId="0" borderId="35" xfId="22" applyFill="1" applyBorder="1" applyAlignment="1">
      <alignment horizontal="center"/>
      <protection/>
    </xf>
    <xf numFmtId="4" fontId="4" fillId="0" borderId="35" xfId="22" applyNumberFormat="1" applyFill="1" applyBorder="1" applyAlignment="1">
      <alignment horizontal="right"/>
      <protection/>
    </xf>
    <xf numFmtId="4" fontId="19" fillId="0" borderId="38" xfId="22" applyNumberFormat="1" applyFont="1" applyFill="1" applyBorder="1">
      <alignment/>
      <protection/>
    </xf>
    <xf numFmtId="0" fontId="41" fillId="0" borderId="35" xfId="22" applyFont="1" applyFill="1" applyBorder="1">
      <alignment/>
      <protection/>
    </xf>
    <xf numFmtId="0" fontId="4" fillId="0" borderId="52" xfId="22" applyFill="1" applyBorder="1" applyAlignment="1">
      <alignment horizontal="center"/>
      <protection/>
    </xf>
    <xf numFmtId="0" fontId="4" fillId="0" borderId="25" xfId="22" applyFill="1" applyBorder="1" applyAlignment="1">
      <alignment horizontal="center"/>
      <protection/>
    </xf>
    <xf numFmtId="49" fontId="41" fillId="0" borderId="0" xfId="22" applyNumberFormat="1" applyFont="1" applyFill="1" applyBorder="1" applyAlignment="1">
      <alignment horizontal="left"/>
      <protection/>
    </xf>
    <xf numFmtId="0" fontId="41" fillId="0" borderId="0" xfId="22" applyFont="1" applyFill="1" applyBorder="1">
      <alignment/>
      <protection/>
    </xf>
    <xf numFmtId="0" fontId="4" fillId="0" borderId="0" xfId="22" applyFill="1" applyBorder="1" applyAlignment="1">
      <alignment horizontal="center"/>
      <protection/>
    </xf>
    <xf numFmtId="4" fontId="4" fillId="0" borderId="0" xfId="22" applyNumberFormat="1" applyFill="1" applyBorder="1" applyAlignment="1">
      <alignment horizontal="right"/>
      <protection/>
    </xf>
    <xf numFmtId="4" fontId="19" fillId="5" borderId="69" xfId="22" applyNumberFormat="1" applyFont="1" applyFill="1" applyBorder="1">
      <alignment/>
      <protection/>
    </xf>
    <xf numFmtId="49" fontId="0" fillId="0" borderId="0" xfId="22" applyNumberFormat="1" applyFont="1" applyFill="1" applyBorder="1" applyAlignment="1">
      <alignment horizontal="left"/>
      <protection/>
    </xf>
    <xf numFmtId="4" fontId="19" fillId="0" borderId="26" xfId="22" applyNumberFormat="1" applyFont="1" applyFill="1" applyBorder="1">
      <alignment/>
      <protection/>
    </xf>
    <xf numFmtId="0" fontId="4" fillId="0" borderId="60" xfId="22" applyBorder="1">
      <alignment/>
      <protection/>
    </xf>
    <xf numFmtId="0" fontId="4" fillId="0" borderId="70" xfId="22" applyBorder="1">
      <alignment/>
      <protection/>
    </xf>
    <xf numFmtId="4" fontId="4" fillId="0" borderId="71" xfId="22" applyNumberFormat="1" applyBorder="1">
      <alignment/>
      <protection/>
    </xf>
    <xf numFmtId="0" fontId="4" fillId="0" borderId="0" xfId="22" applyAlignment="1">
      <alignment horizontal="center"/>
      <protection/>
    </xf>
    <xf numFmtId="0" fontId="4" fillId="6" borderId="0" xfId="22" applyFill="1">
      <alignment/>
      <protection/>
    </xf>
    <xf numFmtId="0" fontId="4" fillId="0" borderId="0" xfId="22" applyBorder="1">
      <alignment/>
      <protection/>
    </xf>
    <xf numFmtId="0" fontId="44" fillId="0" borderId="0" xfId="22" applyFont="1" applyAlignment="1">
      <alignment/>
      <protection/>
    </xf>
    <xf numFmtId="0" fontId="4" fillId="0" borderId="0" xfId="22" applyAlignment="1">
      <alignment horizontal="right"/>
      <protection/>
    </xf>
    <xf numFmtId="0" fontId="45" fillId="0" borderId="0" xfId="22" applyFont="1" applyBorder="1">
      <alignment/>
      <protection/>
    </xf>
    <xf numFmtId="3" fontId="45" fillId="0" borderId="0" xfId="22" applyNumberFormat="1" applyFont="1" applyBorder="1" applyAlignment="1">
      <alignment horizontal="right"/>
      <protection/>
    </xf>
    <xf numFmtId="4" fontId="45" fillId="0" borderId="0" xfId="22" applyNumberFormat="1" applyFont="1" applyBorder="1">
      <alignment/>
      <protection/>
    </xf>
    <xf numFmtId="0" fontId="44" fillId="0" borderId="0" xfId="22" applyFont="1" applyBorder="1" applyAlignment="1">
      <alignment/>
      <protection/>
    </xf>
    <xf numFmtId="0" fontId="4" fillId="0" borderId="0" xfId="22" applyBorder="1" applyAlignment="1">
      <alignment horizontal="right"/>
      <protection/>
    </xf>
    <xf numFmtId="0" fontId="4" fillId="0" borderId="0" xfId="23" applyProtection="1">
      <alignment/>
      <protection/>
    </xf>
    <xf numFmtId="0" fontId="4" fillId="0" borderId="0" xfId="23">
      <alignment/>
      <protection/>
    </xf>
    <xf numFmtId="0" fontId="48" fillId="0" borderId="0" xfId="24" applyFont="1" applyFill="1" applyAlignment="1" applyProtection="1">
      <alignment wrapText="1"/>
      <protection/>
    </xf>
    <xf numFmtId="0" fontId="49" fillId="0" borderId="0" xfId="24" applyFont="1" applyFill="1" applyAlignment="1" applyProtection="1">
      <alignment horizontal="center"/>
      <protection/>
    </xf>
    <xf numFmtId="0" fontId="48" fillId="0" borderId="0" xfId="24" applyFont="1" applyFill="1" applyAlignment="1" applyProtection="1">
      <alignment horizontal="center" wrapText="1"/>
      <protection/>
    </xf>
    <xf numFmtId="0" fontId="48" fillId="0" borderId="0" xfId="24" applyFont="1" applyFill="1" applyAlignment="1" applyProtection="1">
      <alignment horizontal="center"/>
      <protection/>
    </xf>
    <xf numFmtId="0" fontId="4" fillId="0" borderId="0" xfId="23" applyFill="1" applyAlignment="1" applyProtection="1">
      <alignment horizontal="left"/>
      <protection/>
    </xf>
    <xf numFmtId="0" fontId="4" fillId="0" borderId="0" xfId="23" applyFont="1" applyFill="1" applyAlignment="1" applyProtection="1">
      <alignment horizontal="left"/>
      <protection/>
    </xf>
    <xf numFmtId="49" fontId="2" fillId="0" borderId="0" xfId="23" applyNumberFormat="1" applyFont="1" applyFill="1" applyAlignment="1" applyProtection="1">
      <alignment horizontal="left"/>
      <protection/>
    </xf>
    <xf numFmtId="49" fontId="4" fillId="0" borderId="0" xfId="23" applyNumberFormat="1" applyFill="1" applyAlignment="1" applyProtection="1">
      <alignment horizontal="left"/>
      <protection/>
    </xf>
    <xf numFmtId="0" fontId="4" fillId="0" borderId="70" xfId="23" applyBorder="1" applyProtection="1">
      <alignment/>
      <protection/>
    </xf>
    <xf numFmtId="0" fontId="4" fillId="7" borderId="0" xfId="23" applyFill="1" applyProtection="1">
      <alignment/>
      <protection/>
    </xf>
    <xf numFmtId="0" fontId="4" fillId="0" borderId="0" xfId="23" applyFill="1" applyProtection="1">
      <alignment/>
      <protection/>
    </xf>
    <xf numFmtId="0" fontId="4" fillId="0" borderId="0" xfId="23" applyAlignment="1" applyProtection="1">
      <alignment horizontal="center"/>
      <protection/>
    </xf>
    <xf numFmtId="0" fontId="51" fillId="0" borderId="0" xfId="23" applyFont="1" applyFill="1" applyAlignment="1" applyProtection="1">
      <alignment horizontal="center"/>
      <protection/>
    </xf>
    <xf numFmtId="0" fontId="4" fillId="0" borderId="70" xfId="23" applyFill="1" applyBorder="1" applyProtection="1">
      <alignment/>
      <protection/>
    </xf>
    <xf numFmtId="171" fontId="4" fillId="0" borderId="0" xfId="23" applyNumberFormat="1" applyProtection="1">
      <alignment/>
      <protection/>
    </xf>
    <xf numFmtId="0" fontId="27" fillId="0" borderId="0" xfId="23" applyFont="1" applyFill="1" applyProtection="1">
      <alignment/>
      <protection/>
    </xf>
    <xf numFmtId="171" fontId="4" fillId="0" borderId="0" xfId="23" applyNumberFormat="1">
      <alignment/>
      <protection/>
    </xf>
    <xf numFmtId="0" fontId="54" fillId="0" borderId="0" xfId="21" applyFont="1" applyProtection="1">
      <alignment/>
      <protection/>
    </xf>
    <xf numFmtId="0" fontId="55" fillId="0" borderId="0" xfId="21" applyFont="1" applyProtection="1">
      <alignment/>
      <protection/>
    </xf>
    <xf numFmtId="0" fontId="54" fillId="0" borderId="0" xfId="21" applyFont="1" applyAlignment="1" applyProtection="1">
      <alignment horizontal="center"/>
      <protection/>
    </xf>
    <xf numFmtId="0" fontId="54" fillId="0" borderId="0" xfId="21" applyFont="1">
      <alignment/>
      <protection/>
    </xf>
    <xf numFmtId="0" fontId="56" fillId="0" borderId="0" xfId="24" applyFont="1" applyFill="1" applyProtection="1">
      <alignment/>
      <protection/>
    </xf>
    <xf numFmtId="0" fontId="57" fillId="0" borderId="0" xfId="24" applyFont="1" applyFill="1" applyAlignment="1" applyProtection="1">
      <alignment horizontal="center"/>
      <protection/>
    </xf>
    <xf numFmtId="4" fontId="58" fillId="0" borderId="72" xfId="21" applyNumberFormat="1" applyFont="1" applyBorder="1" applyAlignment="1">
      <alignment horizontal="center"/>
      <protection/>
    </xf>
    <xf numFmtId="4" fontId="58" fillId="0" borderId="37" xfId="21" applyNumberFormat="1" applyFont="1" applyBorder="1" applyAlignment="1">
      <alignment horizontal="center"/>
      <protection/>
    </xf>
    <xf numFmtId="0" fontId="54" fillId="0" borderId="0" xfId="21" applyFont="1" applyBorder="1">
      <alignment/>
      <protection/>
    </xf>
    <xf numFmtId="0" fontId="59" fillId="0" borderId="0" xfId="21" applyFont="1" applyBorder="1" applyProtection="1">
      <alignment/>
      <protection/>
    </xf>
    <xf numFmtId="0" fontId="54" fillId="0" borderId="0" xfId="21" applyFont="1" applyBorder="1" applyProtection="1">
      <alignment/>
      <protection/>
    </xf>
    <xf numFmtId="0" fontId="54" fillId="0" borderId="0" xfId="21" applyFont="1" applyBorder="1" applyAlignment="1" applyProtection="1">
      <alignment horizontal="center"/>
      <protection/>
    </xf>
    <xf numFmtId="0" fontId="1" fillId="0" borderId="0" xfId="24" applyFont="1" applyFill="1" applyBorder="1" applyAlignment="1" applyProtection="1">
      <alignment horizontal="center"/>
      <protection/>
    </xf>
    <xf numFmtId="4" fontId="58" fillId="0" borderId="0" xfId="21" applyNumberFormat="1" applyFont="1" applyBorder="1" applyAlignment="1">
      <alignment horizontal="center"/>
      <protection/>
    </xf>
    <xf numFmtId="0" fontId="54" fillId="0" borderId="0" xfId="21" applyFont="1" applyAlignment="1" applyProtection="1">
      <alignment vertical="center"/>
      <protection/>
    </xf>
    <xf numFmtId="0" fontId="60" fillId="0" borderId="0" xfId="21" applyFont="1" applyBorder="1" applyAlignment="1" applyProtection="1">
      <alignment vertical="center"/>
      <protection/>
    </xf>
    <xf numFmtId="0" fontId="61" fillId="0" borderId="0" xfId="21" applyFont="1" applyBorder="1" applyAlignment="1" applyProtection="1">
      <alignment vertical="center"/>
      <protection/>
    </xf>
    <xf numFmtId="0" fontId="54" fillId="0" borderId="0" xfId="21" applyFont="1" applyBorder="1" applyAlignment="1" applyProtection="1">
      <alignment horizontal="center" vertical="center"/>
      <protection/>
    </xf>
    <xf numFmtId="0" fontId="54" fillId="0" borderId="0" xfId="21" applyFont="1" applyBorder="1" applyAlignment="1" applyProtection="1">
      <alignment vertical="center"/>
      <protection/>
    </xf>
    <xf numFmtId="0" fontId="54" fillId="0" borderId="0" xfId="21" applyFont="1" applyAlignment="1">
      <alignment vertical="center"/>
      <protection/>
    </xf>
    <xf numFmtId="0" fontId="4" fillId="0" borderId="0" xfId="21" applyAlignment="1">
      <alignment vertical="center"/>
      <protection/>
    </xf>
    <xf numFmtId="0" fontId="54" fillId="0" borderId="0" xfId="21" applyFont="1" applyBorder="1" applyAlignment="1">
      <alignment vertical="center"/>
      <protection/>
    </xf>
    <xf numFmtId="0" fontId="54" fillId="7" borderId="31" xfId="21" applyFont="1" applyFill="1" applyBorder="1" applyProtection="1">
      <alignment/>
      <protection/>
    </xf>
    <xf numFmtId="0" fontId="54" fillId="7" borderId="30" xfId="21" applyFont="1" applyFill="1" applyBorder="1" applyProtection="1">
      <alignment/>
      <protection/>
    </xf>
    <xf numFmtId="0" fontId="54" fillId="7" borderId="73" xfId="21" applyFont="1" applyFill="1" applyBorder="1" applyAlignment="1" applyProtection="1">
      <alignment horizontal="center"/>
      <protection/>
    </xf>
    <xf numFmtId="0" fontId="54" fillId="7" borderId="0" xfId="21" applyFont="1" applyFill="1" applyBorder="1" applyAlignment="1" applyProtection="1">
      <alignment horizontal="center"/>
      <protection/>
    </xf>
    <xf numFmtId="0" fontId="62" fillId="7" borderId="74" xfId="21" applyFont="1" applyFill="1" applyBorder="1" applyAlignment="1" applyProtection="1">
      <alignment horizontal="center"/>
      <protection/>
    </xf>
    <xf numFmtId="0" fontId="54" fillId="7" borderId="68" xfId="21" applyFont="1" applyFill="1" applyBorder="1" applyAlignment="1" applyProtection="1">
      <alignment horizontal="center"/>
      <protection/>
    </xf>
    <xf numFmtId="0" fontId="54" fillId="0" borderId="0" xfId="21" applyFont="1" applyAlignment="1">
      <alignment horizontal="center"/>
      <protection/>
    </xf>
    <xf numFmtId="0" fontId="63" fillId="0" borderId="0" xfId="21" applyFont="1" applyBorder="1" applyAlignment="1" applyProtection="1">
      <alignment horizontal="center" vertical="center"/>
      <protection/>
    </xf>
    <xf numFmtId="0" fontId="64" fillId="0" borderId="0" xfId="21" applyFont="1" applyFill="1" applyBorder="1" applyAlignment="1" applyProtection="1">
      <alignment horizontal="left" vertical="center"/>
      <protection/>
    </xf>
    <xf numFmtId="0" fontId="65" fillId="0" borderId="0" xfId="21" applyFont="1" applyFill="1" applyBorder="1" applyAlignment="1" applyProtection="1">
      <alignment horizontal="center" vertical="center"/>
      <protection/>
    </xf>
    <xf numFmtId="0" fontId="54" fillId="0" borderId="0" xfId="21" applyFont="1" applyFill="1" applyBorder="1" applyAlignment="1" applyProtection="1">
      <alignment horizontal="center" vertical="center"/>
      <protection/>
    </xf>
    <xf numFmtId="0" fontId="54" fillId="0" borderId="0" xfId="21" applyFont="1" applyFill="1" applyAlignment="1" applyProtection="1">
      <alignment horizontal="center" vertical="center" wrapText="1"/>
      <protection/>
    </xf>
    <xf numFmtId="0" fontId="54" fillId="0" borderId="0" xfId="21" applyFont="1" applyFill="1" applyAlignment="1">
      <alignment vertical="center" wrapText="1"/>
      <protection/>
    </xf>
    <xf numFmtId="0" fontId="54" fillId="0" borderId="0" xfId="21" applyFont="1" applyAlignment="1">
      <alignment horizontal="center" wrapText="1"/>
      <protection/>
    </xf>
    <xf numFmtId="0" fontId="54" fillId="0" borderId="0" xfId="21" applyFont="1" applyFill="1" applyAlignment="1">
      <alignment horizontal="center" vertical="center"/>
      <protection/>
    </xf>
    <xf numFmtId="0" fontId="54" fillId="0" borderId="0" xfId="21" applyFont="1" applyFill="1" applyBorder="1" applyAlignment="1">
      <alignment horizontal="center" vertical="center" wrapText="1"/>
      <protection/>
    </xf>
    <xf numFmtId="0" fontId="66" fillId="8" borderId="0" xfId="21" applyFont="1" applyFill="1" applyBorder="1" applyAlignment="1" applyProtection="1">
      <alignment horizontal="left" vertical="center"/>
      <protection/>
    </xf>
    <xf numFmtId="0" fontId="54" fillId="0" borderId="0" xfId="21" applyFont="1" applyFill="1" applyAlignment="1" applyProtection="1">
      <alignment horizontal="center" vertical="center"/>
      <protection/>
    </xf>
    <xf numFmtId="4" fontId="67" fillId="0" borderId="0" xfId="21" applyNumberFormat="1" applyFont="1" applyBorder="1" applyAlignment="1">
      <alignment vertical="center"/>
      <protection/>
    </xf>
    <xf numFmtId="4" fontId="68" fillId="0" borderId="0" xfId="21" applyNumberFormat="1" applyFont="1" applyBorder="1" applyAlignment="1">
      <alignment vertical="center"/>
      <protection/>
    </xf>
    <xf numFmtId="0" fontId="54" fillId="0" borderId="0" xfId="21" applyFont="1" applyFill="1" applyBorder="1" applyAlignment="1" applyProtection="1">
      <alignment horizontal="center"/>
      <protection/>
    </xf>
    <xf numFmtId="0" fontId="69" fillId="0" borderId="0" xfId="21" applyFont="1" applyFill="1" applyBorder="1" applyAlignment="1" applyProtection="1">
      <alignment horizontal="left" wrapText="1"/>
      <protection/>
    </xf>
    <xf numFmtId="0" fontId="54" fillId="0" borderId="0" xfId="21" applyFont="1" applyFill="1" applyBorder="1" applyAlignment="1" applyProtection="1">
      <alignment horizontal="right"/>
      <protection/>
    </xf>
    <xf numFmtId="171" fontId="54" fillId="0" borderId="0" xfId="21" applyNumberFormat="1" applyFont="1" applyProtection="1">
      <alignment/>
      <protection/>
    </xf>
    <xf numFmtId="171" fontId="24" fillId="0" borderId="0" xfId="21" applyNumberFormat="1" applyFont="1" applyProtection="1">
      <alignment/>
      <protection/>
    </xf>
    <xf numFmtId="4" fontId="71" fillId="0" borderId="72" xfId="21" applyNumberFormat="1" applyFont="1" applyBorder="1">
      <alignment/>
      <protection/>
    </xf>
    <xf numFmtId="4" fontId="72" fillId="0" borderId="72" xfId="21" applyNumberFormat="1" applyFont="1" applyBorder="1">
      <alignment/>
      <protection/>
    </xf>
    <xf numFmtId="4" fontId="73" fillId="0" borderId="72" xfId="21" applyNumberFormat="1" applyFont="1" applyBorder="1">
      <alignment/>
      <protection/>
    </xf>
    <xf numFmtId="4" fontId="67" fillId="0" borderId="0" xfId="21" applyNumberFormat="1" applyFont="1" applyBorder="1">
      <alignment/>
      <protection/>
    </xf>
    <xf numFmtId="0" fontId="69" fillId="0" borderId="0" xfId="21" applyFont="1" applyFill="1" applyBorder="1" applyAlignment="1" applyProtection="1">
      <alignment horizontal="left"/>
      <protection/>
    </xf>
    <xf numFmtId="0" fontId="54" fillId="0" borderId="0" xfId="21" applyFont="1" applyFill="1" applyBorder="1" applyAlignment="1" applyProtection="1">
      <alignment horizontal="left"/>
      <protection/>
    </xf>
    <xf numFmtId="0" fontId="65" fillId="0" borderId="0" xfId="21" applyFont="1" applyFill="1" applyBorder="1" applyAlignment="1" applyProtection="1">
      <alignment horizontal="right"/>
      <protection/>
    </xf>
    <xf numFmtId="0" fontId="54" fillId="0" borderId="0" xfId="21" applyFont="1" applyAlignment="1" applyProtection="1">
      <alignment horizontal="right"/>
      <protection/>
    </xf>
    <xf numFmtId="0" fontId="54" fillId="0" borderId="0" xfId="21" applyFont="1" applyFill="1" applyBorder="1" applyProtection="1">
      <alignment/>
      <protection/>
    </xf>
    <xf numFmtId="0" fontId="54" fillId="0" borderId="0" xfId="21" applyFont="1" applyFill="1" applyProtection="1">
      <alignment/>
      <protection/>
    </xf>
    <xf numFmtId="0" fontId="54" fillId="0" borderId="0" xfId="21" applyFont="1" applyAlignment="1" applyProtection="1">
      <alignment horizontal="left"/>
      <protection/>
    </xf>
    <xf numFmtId="0" fontId="54" fillId="0" borderId="0" xfId="21" applyFont="1" applyAlignment="1" applyProtection="1">
      <alignment wrapText="1"/>
      <protection/>
    </xf>
    <xf numFmtId="0" fontId="24" fillId="0" borderId="0" xfId="21" applyFont="1" applyBorder="1" applyAlignment="1" applyProtection="1">
      <alignment horizontal="left"/>
      <protection/>
    </xf>
    <xf numFmtId="0" fontId="74" fillId="0" borderId="0" xfId="21" applyFont="1" applyAlignment="1" applyProtection="1">
      <alignment horizontal="left"/>
      <protection/>
    </xf>
    <xf numFmtId="0" fontId="74" fillId="0" borderId="0" xfId="21" applyFont="1" applyAlignment="1" applyProtection="1">
      <alignment horizontal="center"/>
      <protection/>
    </xf>
    <xf numFmtId="0" fontId="54" fillId="7" borderId="0" xfId="21" applyFont="1" applyFill="1" applyAlignment="1" applyProtection="1">
      <alignment horizontal="center"/>
      <protection/>
    </xf>
    <xf numFmtId="171" fontId="74" fillId="0" borderId="72" xfId="21" applyNumberFormat="1" applyFont="1" applyBorder="1" applyProtection="1">
      <alignment/>
      <protection/>
    </xf>
    <xf numFmtId="0" fontId="54" fillId="7" borderId="0" xfId="21" applyFont="1" applyFill="1" applyBorder="1" applyProtection="1">
      <alignment/>
      <protection/>
    </xf>
    <xf numFmtId="171" fontId="63" fillId="0" borderId="0" xfId="21" applyNumberFormat="1" applyFont="1" applyAlignment="1">
      <alignment vertical="center"/>
      <protection/>
    </xf>
    <xf numFmtId="0" fontId="54" fillId="7" borderId="70" xfId="21" applyFont="1" applyFill="1" applyBorder="1" applyAlignment="1" applyProtection="1">
      <alignment horizontal="right"/>
      <protection/>
    </xf>
    <xf numFmtId="173" fontId="54" fillId="0" borderId="70" xfId="21" applyNumberFormat="1" applyFont="1" applyBorder="1" applyAlignment="1" applyProtection="1">
      <alignment horizontal="center"/>
      <protection/>
    </xf>
    <xf numFmtId="0" fontId="54" fillId="7" borderId="70" xfId="21" applyFont="1" applyFill="1" applyBorder="1" applyProtection="1">
      <alignment/>
      <protection/>
    </xf>
    <xf numFmtId="171" fontId="54" fillId="0" borderId="70" xfId="21" applyNumberFormat="1" applyFont="1" applyBorder="1" applyProtection="1">
      <alignment/>
      <protection/>
    </xf>
    <xf numFmtId="0" fontId="61" fillId="0" borderId="43" xfId="21" applyFont="1" applyBorder="1" applyAlignment="1" applyProtection="1">
      <alignment horizontal="right"/>
      <protection/>
    </xf>
    <xf numFmtId="0" fontId="54" fillId="7" borderId="43" xfId="21" applyFont="1" applyFill="1" applyBorder="1" applyAlignment="1" applyProtection="1">
      <alignment horizontal="center"/>
      <protection/>
    </xf>
    <xf numFmtId="171" fontId="75" fillId="7" borderId="43" xfId="21" applyNumberFormat="1" applyFont="1" applyFill="1" applyBorder="1" applyAlignment="1" applyProtection="1">
      <alignment horizontal="center"/>
      <protection/>
    </xf>
    <xf numFmtId="171" fontId="76" fillId="9" borderId="69" xfId="21" applyNumberFormat="1" applyFont="1" applyFill="1" applyBorder="1" applyAlignment="1" applyProtection="1">
      <alignment horizontal="right"/>
      <protection/>
    </xf>
    <xf numFmtId="0" fontId="54" fillId="7" borderId="43" xfId="21" applyFont="1" applyFill="1" applyBorder="1" applyProtection="1">
      <alignment/>
      <protection/>
    </xf>
    <xf numFmtId="171" fontId="76" fillId="9" borderId="69" xfId="21" applyNumberFormat="1" applyFont="1" applyFill="1" applyBorder="1" applyProtection="1">
      <alignment/>
      <protection/>
    </xf>
    <xf numFmtId="171" fontId="77" fillId="0" borderId="44" xfId="21" applyNumberFormat="1" applyFont="1" applyBorder="1" applyProtection="1">
      <alignment/>
      <protection/>
    </xf>
    <xf numFmtId="0" fontId="54" fillId="0" borderId="0" xfId="21" applyFont="1" applyAlignment="1" applyProtection="1">
      <alignment horizontal="right" indent="1"/>
      <protection/>
    </xf>
    <xf numFmtId="4" fontId="74" fillId="0" borderId="0" xfId="21" applyNumberFormat="1" applyFont="1" applyProtection="1">
      <alignment/>
      <protection/>
    </xf>
    <xf numFmtId="0" fontId="74" fillId="0" borderId="0" xfId="21" applyFont="1" applyAlignment="1" applyProtection="1">
      <alignment horizontal="left" indent="1"/>
      <protection/>
    </xf>
    <xf numFmtId="2" fontId="54" fillId="0" borderId="0" xfId="21" applyNumberFormat="1" applyFont="1">
      <alignment/>
      <protection/>
    </xf>
    <xf numFmtId="0" fontId="78" fillId="0" borderId="0" xfId="21" applyFont="1" applyAlignment="1">
      <alignment horizontal="center"/>
      <protection/>
    </xf>
    <xf numFmtId="49" fontId="43" fillId="0" borderId="75" xfId="22" applyNumberFormat="1" applyFont="1" applyFill="1" applyBorder="1">
      <alignment/>
      <protection/>
    </xf>
    <xf numFmtId="0" fontId="43" fillId="0" borderId="51" xfId="22" applyFont="1" applyFill="1" applyBorder="1" applyAlignment="1">
      <alignment horizontal="center"/>
      <protection/>
    </xf>
    <xf numFmtId="0" fontId="43" fillId="0" borderId="51" xfId="22" applyNumberFormat="1" applyFont="1" applyFill="1" applyBorder="1" applyAlignment="1">
      <alignment horizontal="center"/>
      <protection/>
    </xf>
    <xf numFmtId="0" fontId="43" fillId="0" borderId="76" xfId="22" applyFont="1" applyFill="1" applyBorder="1" applyAlignment="1">
      <alignment horizontal="center"/>
      <protection/>
    </xf>
    <xf numFmtId="0" fontId="79" fillId="0" borderId="0" xfId="22" applyFont="1">
      <alignment/>
      <protection/>
    </xf>
    <xf numFmtId="0" fontId="80" fillId="0" borderId="0" xfId="21" applyFont="1" applyAlignment="1" applyProtection="1">
      <alignment horizontal="left" vertical="center"/>
      <protection/>
    </xf>
    <xf numFmtId="0" fontId="0" fillId="6" borderId="66" xfId="22" applyFont="1" applyFill="1" applyBorder="1" applyAlignment="1">
      <alignment wrapText="1"/>
      <protection/>
    </xf>
    <xf numFmtId="49" fontId="24" fillId="0" borderId="66" xfId="22" applyNumberFormat="1" applyFont="1" applyFill="1" applyBorder="1" applyAlignment="1">
      <alignment horizontal="left"/>
      <protection/>
    </xf>
    <xf numFmtId="4" fontId="0" fillId="0" borderId="34" xfId="22" applyNumberFormat="1" applyFont="1" applyFill="1" applyBorder="1" applyAlignment="1">
      <alignment horizontal="right"/>
      <protection/>
    </xf>
    <xf numFmtId="4" fontId="4" fillId="0" borderId="68" xfId="22" applyNumberFormat="1" applyFill="1" applyBorder="1" applyAlignment="1" applyProtection="1">
      <alignment horizontal="right"/>
      <protection locked="0"/>
    </xf>
    <xf numFmtId="4" fontId="4" fillId="0" borderId="31" xfId="22" applyNumberFormat="1" applyFill="1" applyBorder="1" applyAlignment="1" applyProtection="1">
      <alignment horizontal="right"/>
      <protection locked="0"/>
    </xf>
    <xf numFmtId="4" fontId="4" fillId="0" borderId="35" xfId="22" applyNumberFormat="1" applyFill="1" applyBorder="1" applyAlignment="1" applyProtection="1">
      <alignment horizontal="right"/>
      <protection locked="0"/>
    </xf>
    <xf numFmtId="0" fontId="4" fillId="0" borderId="66" xfId="22" applyNumberFormat="1" applyFill="1" applyBorder="1" applyAlignment="1" applyProtection="1">
      <alignment horizontal="right"/>
      <protection locked="0"/>
    </xf>
    <xf numFmtId="4" fontId="0" fillId="10" borderId="66" xfId="22" applyNumberFormat="1" applyFont="1" applyFill="1" applyBorder="1" applyAlignment="1" applyProtection="1">
      <alignment horizontal="right"/>
      <protection locked="0"/>
    </xf>
    <xf numFmtId="171" fontId="54" fillId="10" borderId="0" xfId="21" applyNumberFormat="1" applyFont="1" applyFill="1" applyProtection="1">
      <alignment/>
      <protection locked="0"/>
    </xf>
    <xf numFmtId="0" fontId="54" fillId="0" borderId="0" xfId="21" applyFont="1" applyFill="1" applyBorder="1" applyAlignment="1" applyProtection="1">
      <alignment horizontal="center" vertical="center"/>
      <protection locked="0"/>
    </xf>
    <xf numFmtId="171" fontId="24" fillId="10" borderId="0" xfId="21" applyNumberFormat="1" applyFont="1" applyFill="1" applyProtection="1">
      <alignment/>
      <protection locked="0"/>
    </xf>
    <xf numFmtId="171" fontId="54" fillId="0" borderId="0" xfId="21" applyNumberFormat="1" applyFont="1" applyProtection="1">
      <alignment/>
      <protection locked="0"/>
    </xf>
    <xf numFmtId="172" fontId="4" fillId="11" borderId="0" xfId="23" applyNumberFormat="1" applyFont="1" applyFill="1" applyAlignment="1" applyProtection="1">
      <alignment horizontal="right" indent="1"/>
      <protection locked="0"/>
    </xf>
    <xf numFmtId="0" fontId="4" fillId="0" borderId="0" xfId="23" applyFill="1" applyAlignment="1" applyProtection="1">
      <alignment horizontal="center"/>
      <protection/>
    </xf>
    <xf numFmtId="0" fontId="19" fillId="0" borderId="0" xfId="23" applyFont="1" applyFill="1" applyAlignment="1" applyProtection="1">
      <alignment horizontal="center"/>
      <protection/>
    </xf>
    <xf numFmtId="171" fontId="4" fillId="0" borderId="70" xfId="23" applyNumberFormat="1" applyFill="1" applyBorder="1" applyProtection="1">
      <alignment/>
      <protection/>
    </xf>
    <xf numFmtId="171" fontId="4" fillId="0" borderId="0" xfId="23" applyNumberFormat="1" applyFill="1" applyProtection="1">
      <alignment/>
      <protection/>
    </xf>
    <xf numFmtId="0" fontId="15" fillId="0" borderId="0" xfId="23" applyFont="1" applyFill="1" applyProtection="1">
      <alignment/>
      <protection/>
    </xf>
    <xf numFmtId="0" fontId="4" fillId="0" borderId="0" xfId="23" applyAlignment="1" applyProtection="1">
      <alignment vertical="center"/>
      <protection/>
    </xf>
    <xf numFmtId="0" fontId="4" fillId="2" borderId="0" xfId="0" applyFont="1" applyFill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3" xfId="0" applyFont="1" applyBorder="1" applyAlignment="1" applyProtection="1">
      <alignment vertical="center" wrapText="1"/>
      <protection/>
    </xf>
    <xf numFmtId="0" fontId="19" fillId="0" borderId="0" xfId="0" applyFont="1" applyAlignment="1" applyProtection="1">
      <alignment horizontal="left" vertical="center"/>
      <protection/>
    </xf>
    <xf numFmtId="0" fontId="23" fillId="0" borderId="0" xfId="0" applyFont="1" applyAlignment="1" applyProtection="1">
      <alignment horizontal="left" vertical="center"/>
      <protection/>
    </xf>
    <xf numFmtId="4" fontId="3" fillId="0" borderId="0" xfId="0" applyNumberFormat="1" applyFont="1" applyAlignment="1" applyProtection="1">
      <alignment vertical="center"/>
      <protection/>
    </xf>
    <xf numFmtId="164" fontId="3" fillId="0" borderId="0" xfId="0" applyNumberFormat="1" applyFont="1" applyAlignment="1" applyProtection="1">
      <alignment horizontal="right" vertical="center"/>
      <protection/>
    </xf>
    <xf numFmtId="0" fontId="6" fillId="4" borderId="6" xfId="0" applyFont="1" applyFill="1" applyBorder="1" applyAlignment="1" applyProtection="1">
      <alignment horizontal="left" vertical="center"/>
      <protection/>
    </xf>
    <xf numFmtId="0" fontId="6" fillId="4" borderId="7" xfId="0" applyFont="1" applyFill="1" applyBorder="1" applyAlignment="1" applyProtection="1">
      <alignment horizontal="right" vertical="center"/>
      <protection/>
    </xf>
    <xf numFmtId="0" fontId="6" fillId="4" borderId="7" xfId="0" applyFont="1" applyFill="1" applyBorder="1" applyAlignment="1" applyProtection="1">
      <alignment horizontal="center" vertical="center"/>
      <protection/>
    </xf>
    <xf numFmtId="4" fontId="6" fillId="4" borderId="7" xfId="0" applyNumberFormat="1" applyFont="1" applyFill="1" applyBorder="1" applyAlignment="1" applyProtection="1">
      <alignment vertical="center"/>
      <protection/>
    </xf>
    <xf numFmtId="0" fontId="0" fillId="4" borderId="77" xfId="0" applyFont="1" applyFill="1" applyBorder="1" applyAlignment="1" applyProtection="1">
      <alignment vertical="center"/>
      <protection/>
    </xf>
    <xf numFmtId="0" fontId="3" fillId="0" borderId="5" xfId="0" applyFont="1" applyBorder="1" applyAlignment="1" applyProtection="1">
      <alignment horizontal="center" vertical="center"/>
      <protection/>
    </xf>
    <xf numFmtId="0" fontId="3" fillId="0" borderId="5" xfId="0" applyFont="1" applyBorder="1" applyAlignment="1" applyProtection="1">
      <alignment horizontal="right"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164" fontId="3" fillId="0" borderId="0" xfId="0" applyNumberFormat="1" applyFont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4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5" fillId="0" borderId="0" xfId="0" applyFont="1" applyAlignment="1" applyProtection="1">
      <alignment horizontal="left" vertical="top" wrapText="1"/>
      <protection/>
    </xf>
    <xf numFmtId="49" fontId="4" fillId="2" borderId="0" xfId="0" applyNumberFormat="1" applyFont="1" applyFill="1" applyAlignment="1" applyProtection="1">
      <alignment horizontal="left" vertical="center"/>
      <protection locked="0"/>
    </xf>
    <xf numFmtId="49" fontId="4" fillId="0" borderId="0" xfId="0" applyNumberFormat="1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horizontal="right" vertical="center"/>
      <protection/>
    </xf>
    <xf numFmtId="4" fontId="30" fillId="0" borderId="0" xfId="0" applyNumberFormat="1" applyFont="1" applyAlignment="1" applyProtection="1">
      <alignment vertical="center"/>
      <protection/>
    </xf>
    <xf numFmtId="0" fontId="30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0" fillId="0" borderId="0" xfId="0"/>
    <xf numFmtId="0" fontId="24" fillId="4" borderId="6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left" vertical="center"/>
      <protection/>
    </xf>
    <xf numFmtId="0" fontId="24" fillId="4" borderId="7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right" vertical="center"/>
      <protection/>
    </xf>
    <xf numFmtId="0" fontId="24" fillId="4" borderId="77" xfId="0" applyFont="1" applyFill="1" applyBorder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center" wrapText="1"/>
      <protection/>
    </xf>
    <xf numFmtId="0" fontId="5" fillId="0" borderId="0" xfId="0" applyFont="1" applyAlignment="1" applyProtection="1">
      <alignment vertical="center"/>
      <protection/>
    </xf>
    <xf numFmtId="165" fontId="4" fillId="0" borderId="0" xfId="0" applyNumberFormat="1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22" fillId="0" borderId="16" xfId="0" applyFont="1" applyBorder="1" applyAlignment="1">
      <alignment horizontal="center" vertical="center"/>
    </xf>
    <xf numFmtId="0" fontId="22" fillId="0" borderId="10" xfId="0" applyFont="1" applyBorder="1" applyAlignment="1">
      <alignment horizontal="left" vertical="center"/>
    </xf>
    <xf numFmtId="0" fontId="23" fillId="0" borderId="17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3" fillId="0" borderId="17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6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6" fillId="3" borderId="7" xfId="0" applyNumberFormat="1" applyFont="1" applyFill="1" applyBorder="1" applyAlignment="1" applyProtection="1">
      <alignment vertical="center"/>
      <protection/>
    </xf>
    <xf numFmtId="0" fontId="0" fillId="3" borderId="77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left" vertical="center"/>
      <protection/>
    </xf>
    <xf numFmtId="0" fontId="4" fillId="2" borderId="0" xfId="0" applyFont="1" applyFill="1" applyAlignment="1" applyProtection="1">
      <alignment horizontal="left" vertical="center"/>
      <protection/>
    </xf>
    <xf numFmtId="0" fontId="4" fillId="0" borderId="0" xfId="21" applyAlignment="1">
      <alignment horizontal="left" wrapText="1"/>
      <protection/>
    </xf>
    <xf numFmtId="0" fontId="19" fillId="0" borderId="35" xfId="21" applyFont="1" applyFill="1" applyBorder="1" applyAlignment="1">
      <alignment horizontal="left"/>
      <protection/>
    </xf>
    <xf numFmtId="0" fontId="19" fillId="0" borderId="51" xfId="21" applyFont="1" applyFill="1" applyBorder="1" applyAlignment="1">
      <alignment horizontal="left"/>
      <protection/>
    </xf>
    <xf numFmtId="0" fontId="19" fillId="0" borderId="78" xfId="21" applyFont="1" applyFill="1" applyBorder="1" applyAlignment="1">
      <alignment horizontal="left"/>
      <protection/>
    </xf>
    <xf numFmtId="0" fontId="19" fillId="0" borderId="46" xfId="21" applyFont="1" applyFill="1" applyBorder="1" applyAlignment="1">
      <alignment horizontal="left"/>
      <protection/>
    </xf>
    <xf numFmtId="0" fontId="19" fillId="0" borderId="79" xfId="21" applyFont="1" applyFill="1" applyBorder="1" applyAlignment="1">
      <alignment horizontal="left"/>
      <protection/>
    </xf>
    <xf numFmtId="0" fontId="0" fillId="0" borderId="0" xfId="21" applyFont="1" applyFill="1" applyBorder="1" applyAlignment="1">
      <alignment horizontal="left" vertical="top" wrapText="1"/>
      <protection/>
    </xf>
    <xf numFmtId="0" fontId="0" fillId="0" borderId="26" xfId="21" applyFont="1" applyFill="1" applyBorder="1" applyAlignment="1">
      <alignment horizontal="left" vertical="top" wrapText="1"/>
      <protection/>
    </xf>
    <xf numFmtId="0" fontId="0" fillId="0" borderId="70" xfId="21" applyFont="1" applyFill="1" applyBorder="1" applyAlignment="1">
      <alignment horizontal="left" vertical="top" wrapText="1"/>
      <protection/>
    </xf>
    <xf numFmtId="0" fontId="0" fillId="0" borderId="71" xfId="21" applyFont="1" applyFill="1" applyBorder="1" applyAlignment="1">
      <alignment horizontal="left" vertical="top" wrapText="1"/>
      <protection/>
    </xf>
    <xf numFmtId="0" fontId="42" fillId="0" borderId="22" xfId="22" applyFont="1" applyFill="1" applyBorder="1" applyAlignment="1">
      <alignment horizontal="center"/>
      <protection/>
    </xf>
    <xf numFmtId="0" fontId="42" fillId="0" borderId="23" xfId="22" applyFont="1" applyFill="1" applyBorder="1" applyAlignment="1">
      <alignment horizontal="center"/>
      <protection/>
    </xf>
    <xf numFmtId="0" fontId="42" fillId="0" borderId="24" xfId="22" applyFont="1" applyFill="1" applyBorder="1" applyAlignment="1">
      <alignment horizontal="center"/>
      <protection/>
    </xf>
    <xf numFmtId="0" fontId="27" fillId="0" borderId="25" xfId="22" applyFont="1" applyFill="1" applyBorder="1" applyAlignment="1">
      <alignment horizontal="center"/>
      <protection/>
    </xf>
    <xf numFmtId="0" fontId="27" fillId="0" borderId="0" xfId="22" applyFont="1" applyFill="1" applyBorder="1" applyAlignment="1">
      <alignment horizontal="center"/>
      <protection/>
    </xf>
    <xf numFmtId="0" fontId="27" fillId="0" borderId="26" xfId="22" applyFont="1" applyFill="1" applyBorder="1" applyAlignment="1">
      <alignment horizontal="center"/>
      <protection/>
    </xf>
    <xf numFmtId="0" fontId="4" fillId="0" borderId="80" xfId="22" applyFont="1" applyFill="1" applyBorder="1" applyAlignment="1">
      <alignment horizontal="center"/>
      <protection/>
    </xf>
    <xf numFmtId="0" fontId="4" fillId="0" borderId="81" xfId="22" applyFont="1" applyFill="1" applyBorder="1" applyAlignment="1">
      <alignment horizontal="center"/>
      <protection/>
    </xf>
    <xf numFmtId="49" fontId="4" fillId="0" borderId="82" xfId="22" applyNumberFormat="1" applyFont="1" applyFill="1" applyBorder="1" applyAlignment="1">
      <alignment horizontal="center"/>
      <protection/>
    </xf>
    <xf numFmtId="0" fontId="4" fillId="0" borderId="83" xfId="22" applyFont="1" applyFill="1" applyBorder="1" applyAlignment="1">
      <alignment horizontal="center"/>
      <protection/>
    </xf>
    <xf numFmtId="0" fontId="4" fillId="0" borderId="63" xfId="22" applyFill="1" applyBorder="1" applyAlignment="1">
      <alignment horizontal="center" shrinkToFit="1"/>
      <protection/>
    </xf>
    <xf numFmtId="0" fontId="4" fillId="0" borderId="84" xfId="22" applyFill="1" applyBorder="1" applyAlignment="1">
      <alignment horizontal="center" shrinkToFit="1"/>
      <protection/>
    </xf>
    <xf numFmtId="0" fontId="6" fillId="7" borderId="0" xfId="23" applyFont="1" applyFill="1" applyBorder="1" applyAlignment="1" applyProtection="1">
      <alignment horizontal="center" vertical="center"/>
      <protection/>
    </xf>
    <xf numFmtId="0" fontId="46" fillId="0" borderId="0" xfId="23" applyFont="1" applyAlignment="1" applyProtection="1">
      <alignment horizontal="center" vertical="center" wrapText="1"/>
      <protection/>
    </xf>
    <xf numFmtId="0" fontId="27" fillId="7" borderId="0" xfId="23" applyFont="1" applyFill="1" applyBorder="1" applyAlignment="1" applyProtection="1">
      <alignment horizontal="center" vertical="center"/>
      <protection/>
    </xf>
    <xf numFmtId="0" fontId="27" fillId="7" borderId="70" xfId="23" applyFont="1" applyFill="1" applyBorder="1" applyAlignment="1" applyProtection="1">
      <alignment horizontal="center" vertical="center"/>
      <protection/>
    </xf>
    <xf numFmtId="0" fontId="47" fillId="0" borderId="0" xfId="23" applyFont="1" applyBorder="1" applyAlignment="1" applyProtection="1">
      <alignment horizontal="left" vertical="center" wrapText="1" indent="1"/>
      <protection/>
    </xf>
    <xf numFmtId="0" fontId="47" fillId="0" borderId="70" xfId="23" applyFont="1" applyBorder="1" applyAlignment="1" applyProtection="1">
      <alignment horizontal="left" vertical="center" wrapText="1" indent="1"/>
      <protection/>
    </xf>
    <xf numFmtId="0" fontId="2" fillId="7" borderId="0" xfId="23" applyFont="1" applyFill="1" applyAlignment="1" applyProtection="1">
      <alignment horizontal="left"/>
      <protection/>
    </xf>
    <xf numFmtId="0" fontId="4" fillId="7" borderId="0" xfId="23" applyFill="1" applyAlignment="1" applyProtection="1">
      <alignment horizontal="left"/>
      <protection/>
    </xf>
    <xf numFmtId="49" fontId="4" fillId="0" borderId="0" xfId="23" applyNumberFormat="1" applyFill="1" applyAlignment="1" applyProtection="1">
      <alignment horizontal="left"/>
      <protection/>
    </xf>
    <xf numFmtId="0" fontId="4" fillId="12" borderId="0" xfId="23" applyFont="1" applyFill="1" applyAlignment="1" applyProtection="1">
      <alignment horizontal="left"/>
      <protection/>
    </xf>
    <xf numFmtId="0" fontId="50" fillId="12" borderId="0" xfId="23" applyFont="1" applyFill="1" applyAlignment="1" applyProtection="1">
      <alignment horizontal="left"/>
      <protection/>
    </xf>
    <xf numFmtId="0" fontId="2" fillId="0" borderId="0" xfId="23" applyFont="1" applyFill="1" applyAlignment="1" applyProtection="1">
      <alignment horizontal="left" indent="1"/>
      <protection/>
    </xf>
    <xf numFmtId="0" fontId="4" fillId="0" borderId="0" xfId="23" applyFont="1" applyFill="1" applyAlignment="1" applyProtection="1">
      <alignment horizontal="left" indent="1"/>
      <protection/>
    </xf>
    <xf numFmtId="170" fontId="4" fillId="0" borderId="0" xfId="23" applyNumberFormat="1" applyAlignment="1" applyProtection="1">
      <alignment horizontal="left"/>
      <protection/>
    </xf>
    <xf numFmtId="0" fontId="4" fillId="0" borderId="0" xfId="23" applyAlignment="1" applyProtection="1">
      <alignment horizontal="left"/>
      <protection/>
    </xf>
    <xf numFmtId="0" fontId="4" fillId="0" borderId="0" xfId="23" applyFill="1" applyAlignment="1" applyProtection="1">
      <alignment horizontal="left"/>
      <protection/>
    </xf>
    <xf numFmtId="0" fontId="4" fillId="13" borderId="0" xfId="23" applyFill="1" applyAlignment="1" applyProtection="1">
      <alignment horizontal="left"/>
      <protection/>
    </xf>
    <xf numFmtId="2" fontId="2" fillId="0" borderId="0" xfId="23" applyNumberFormat="1" applyFont="1" applyFill="1" applyAlignment="1" applyProtection="1">
      <alignment horizontal="center"/>
      <protection/>
    </xf>
    <xf numFmtId="0" fontId="2" fillId="0" borderId="0" xfId="23" applyFont="1" applyAlignment="1" applyProtection="1">
      <alignment horizontal="right"/>
      <protection/>
    </xf>
    <xf numFmtId="0" fontId="4" fillId="0" borderId="0" xfId="23" applyAlignment="1" applyProtection="1">
      <alignment horizontal="right"/>
      <protection/>
    </xf>
    <xf numFmtId="171" fontId="4" fillId="0" borderId="0" xfId="23" applyNumberFormat="1" applyFill="1" applyAlignment="1" applyProtection="1">
      <alignment horizontal="right"/>
      <protection/>
    </xf>
    <xf numFmtId="44" fontId="4" fillId="0" borderId="0" xfId="25" applyFont="1" applyAlignment="1" applyProtection="1">
      <alignment horizontal="left"/>
      <protection/>
    </xf>
    <xf numFmtId="0" fontId="4" fillId="14" borderId="0" xfId="23" applyFont="1" applyFill="1" applyAlignment="1" applyProtection="1">
      <alignment horizontal="left"/>
      <protection/>
    </xf>
    <xf numFmtId="49" fontId="2" fillId="0" borderId="0" xfId="23" applyNumberFormat="1" applyFont="1" applyFill="1" applyAlignment="1" applyProtection="1">
      <alignment horizontal="center"/>
      <protection/>
    </xf>
    <xf numFmtId="49" fontId="4" fillId="0" borderId="0" xfId="23" applyNumberFormat="1" applyFill="1" applyAlignment="1" applyProtection="1">
      <alignment horizontal="center"/>
      <protection/>
    </xf>
    <xf numFmtId="0" fontId="4" fillId="15" borderId="0" xfId="23" applyFill="1" applyAlignment="1" applyProtection="1">
      <alignment horizontal="center"/>
      <protection/>
    </xf>
    <xf numFmtId="171" fontId="4" fillId="0" borderId="0" xfId="23" applyNumberFormat="1" applyAlignment="1" applyProtection="1">
      <alignment horizontal="right"/>
      <protection/>
    </xf>
    <xf numFmtId="0" fontId="4" fillId="12" borderId="0" xfId="23" applyFill="1" applyAlignment="1" applyProtection="1">
      <alignment horizontal="center"/>
      <protection/>
    </xf>
    <xf numFmtId="171" fontId="19" fillId="0" borderId="0" xfId="23" applyNumberFormat="1" applyFont="1" applyFill="1" applyAlignment="1" applyProtection="1">
      <alignment horizontal="right"/>
      <protection/>
    </xf>
    <xf numFmtId="0" fontId="0" fillId="0" borderId="0" xfId="23" applyFont="1" applyAlignment="1" applyProtection="1">
      <alignment horizontal="right"/>
      <protection/>
    </xf>
    <xf numFmtId="0" fontId="15" fillId="16" borderId="0" xfId="23" applyFont="1" applyFill="1" applyAlignment="1" applyProtection="1">
      <alignment horizontal="center"/>
      <protection/>
    </xf>
    <xf numFmtId="171" fontId="53" fillId="0" borderId="0" xfId="23" applyNumberFormat="1" applyFont="1" applyFill="1" applyAlignment="1" applyProtection="1">
      <alignment horizontal="right" indent="1"/>
      <protection/>
    </xf>
    <xf numFmtId="0" fontId="52" fillId="7" borderId="0" xfId="23" applyFont="1" applyFill="1" applyAlignment="1" applyProtection="1">
      <alignment horizontal="center"/>
      <protection/>
    </xf>
    <xf numFmtId="0" fontId="2" fillId="0" borderId="0" xfId="23" applyFont="1" applyAlignment="1" applyProtection="1">
      <alignment horizontal="right" wrapText="1"/>
      <protection/>
    </xf>
    <xf numFmtId="0" fontId="4" fillId="0" borderId="0" xfId="23" applyAlignment="1" applyProtection="1">
      <alignment horizontal="right" wrapText="1"/>
      <protection/>
    </xf>
    <xf numFmtId="0" fontId="4" fillId="7" borderId="0" xfId="23" applyFill="1" applyAlignment="1" applyProtection="1">
      <alignment horizontal="center"/>
      <protection/>
    </xf>
    <xf numFmtId="0" fontId="54" fillId="0" borderId="0" xfId="21" applyFont="1" applyAlignment="1">
      <alignment horizontal="center" wrapText="1"/>
      <protection/>
    </xf>
    <xf numFmtId="0" fontId="54" fillId="0" borderId="0" xfId="21" applyFont="1" applyFill="1" applyBorder="1" applyAlignment="1">
      <alignment horizontal="center" vertical="center" wrapText="1"/>
      <protection/>
    </xf>
    <xf numFmtId="0" fontId="0" fillId="7" borderId="73" xfId="21" applyFont="1" applyFill="1" applyBorder="1" applyAlignment="1" applyProtection="1">
      <alignment horizontal="center" wrapText="1"/>
      <protection/>
    </xf>
    <xf numFmtId="0" fontId="0" fillId="7" borderId="68" xfId="21" applyFont="1" applyFill="1" applyBorder="1" applyAlignment="1" applyProtection="1">
      <alignment horizontal="center" wrapText="1"/>
      <protection/>
    </xf>
    <xf numFmtId="0" fontId="54" fillId="7" borderId="73" xfId="21" applyFont="1" applyFill="1" applyBorder="1" applyAlignment="1" applyProtection="1">
      <alignment horizontal="center" wrapText="1"/>
      <protection/>
    </xf>
    <xf numFmtId="0" fontId="54" fillId="7" borderId="68" xfId="21" applyFont="1" applyFill="1" applyBorder="1" applyAlignment="1" applyProtection="1">
      <alignment horizontal="center" wrapText="1"/>
      <protection/>
    </xf>
    <xf numFmtId="0" fontId="42" fillId="0" borderId="22" xfId="22" applyFont="1" applyBorder="1" applyAlignment="1">
      <alignment horizontal="center"/>
      <protection/>
    </xf>
    <xf numFmtId="0" fontId="42" fillId="0" borderId="23" xfId="22" applyFont="1" applyBorder="1" applyAlignment="1">
      <alignment horizontal="center"/>
      <protection/>
    </xf>
    <xf numFmtId="0" fontId="42" fillId="0" borderId="24" xfId="22" applyFont="1" applyBorder="1" applyAlignment="1">
      <alignment horizontal="center"/>
      <protection/>
    </xf>
    <xf numFmtId="0" fontId="27" fillId="0" borderId="25" xfId="22" applyFont="1" applyBorder="1" applyAlignment="1">
      <alignment horizontal="center"/>
      <protection/>
    </xf>
    <xf numFmtId="0" fontId="27" fillId="0" borderId="0" xfId="22" applyFont="1" applyBorder="1" applyAlignment="1">
      <alignment horizontal="center"/>
      <protection/>
    </xf>
    <xf numFmtId="0" fontId="27" fillId="0" borderId="26" xfId="22" applyFont="1" applyBorder="1" applyAlignment="1">
      <alignment horizontal="center"/>
      <protection/>
    </xf>
    <xf numFmtId="0" fontId="41" fillId="0" borderId="85" xfId="22" applyFont="1" applyFill="1" applyBorder="1" applyAlignment="1">
      <alignment/>
      <protection/>
    </xf>
    <xf numFmtId="0" fontId="4" fillId="0" borderId="63" xfId="21" applyBorder="1" applyAlignment="1">
      <alignment/>
      <protection/>
    </xf>
    <xf numFmtId="0" fontId="4" fillId="0" borderId="84" xfId="21" applyBorder="1" applyAlignment="1">
      <alignment/>
      <protection/>
    </xf>
  </cellXfs>
  <cellStyles count="1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 2" xfId="21"/>
    <cellStyle name="normální_POL.XLS" xfId="22"/>
    <cellStyle name="normální_ZŠ ZÁVODU MÍRU Pardubice, ROZPOČET" xfId="23"/>
    <cellStyle name="normální_SE2001" xfId="24"/>
    <cellStyle name="měny 2" xfId="25"/>
    <cellStyle name="Normal_Sheet2" xfId="26"/>
    <cellStyle name="Normální 3" xfId="27"/>
    <cellStyle name="Normální 7" xfId="28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mp\sma&#382;\RR%20-%20VZT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R - VZT1"/>
      <sheetName val="RR - VZT2"/>
    </sheetNames>
    <sheetDataSet>
      <sheetData sheetId="0">
        <row r="4">
          <cell r="C4" t="str">
            <v>D.1.4.c) - ZAŘÍZENÍ VZDUCHOTECHNIKY</v>
          </cell>
        </row>
        <row r="6">
          <cell r="A6" t="str">
            <v>MŠ JOSEFA GOČÁRA (ŠKROUPOVA) - OPRAVA ŠKOLNÍ PŘÍPRAVNY JÍDEL</v>
          </cell>
        </row>
        <row r="7">
          <cell r="G7">
            <v>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7"/>
  <sheetViews>
    <sheetView showGridLines="0" tabSelected="1" workbookViewId="0" topLeftCell="A19">
      <selection activeCell="C2" sqref="C2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520"/>
      <c r="AS2" s="520"/>
      <c r="AT2" s="520"/>
      <c r="AU2" s="520"/>
      <c r="AV2" s="520"/>
      <c r="AW2" s="520"/>
      <c r="AX2" s="520"/>
      <c r="AY2" s="520"/>
      <c r="AZ2" s="520"/>
      <c r="BA2" s="520"/>
      <c r="BB2" s="520"/>
      <c r="BC2" s="520"/>
      <c r="BD2" s="520"/>
      <c r="BE2" s="520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506" t="s">
        <v>14</v>
      </c>
      <c r="L5" s="507"/>
      <c r="M5" s="507"/>
      <c r="N5" s="507"/>
      <c r="O5" s="507"/>
      <c r="P5" s="507"/>
      <c r="Q5" s="507"/>
      <c r="R5" s="507"/>
      <c r="S5" s="507"/>
      <c r="T5" s="507"/>
      <c r="U5" s="507"/>
      <c r="V5" s="507"/>
      <c r="W5" s="507"/>
      <c r="X5" s="507"/>
      <c r="Y5" s="507"/>
      <c r="Z5" s="507"/>
      <c r="AA5" s="507"/>
      <c r="AB5" s="507"/>
      <c r="AC5" s="507"/>
      <c r="AD5" s="507"/>
      <c r="AE5" s="507"/>
      <c r="AF5" s="507"/>
      <c r="AG5" s="507"/>
      <c r="AH5" s="507"/>
      <c r="AI5" s="507"/>
      <c r="AJ5" s="507"/>
      <c r="AK5" s="507"/>
      <c r="AL5" s="507"/>
      <c r="AM5" s="507"/>
      <c r="AN5" s="507"/>
      <c r="AO5" s="507"/>
      <c r="AP5" s="22"/>
      <c r="AQ5" s="22"/>
      <c r="AR5" s="20"/>
      <c r="BE5" s="503" t="s">
        <v>15</v>
      </c>
      <c r="BS5" s="17" t="s">
        <v>6</v>
      </c>
    </row>
    <row r="6" spans="2:71" s="1" customFormat="1" ht="36.95" customHeight="1">
      <c r="B6" s="21"/>
      <c r="C6" s="22"/>
      <c r="D6" s="28" t="s">
        <v>16</v>
      </c>
      <c r="E6" s="22"/>
      <c r="F6" s="22"/>
      <c r="G6" s="22"/>
      <c r="H6" s="22"/>
      <c r="I6" s="22"/>
      <c r="J6" s="22"/>
      <c r="K6" s="508" t="s">
        <v>17</v>
      </c>
      <c r="L6" s="507"/>
      <c r="M6" s="507"/>
      <c r="N6" s="507"/>
      <c r="O6" s="507"/>
      <c r="P6" s="507"/>
      <c r="Q6" s="507"/>
      <c r="R6" s="507"/>
      <c r="S6" s="507"/>
      <c r="T6" s="507"/>
      <c r="U6" s="507"/>
      <c r="V6" s="507"/>
      <c r="W6" s="507"/>
      <c r="X6" s="507"/>
      <c r="Y6" s="507"/>
      <c r="Z6" s="507"/>
      <c r="AA6" s="507"/>
      <c r="AB6" s="507"/>
      <c r="AC6" s="507"/>
      <c r="AD6" s="507"/>
      <c r="AE6" s="507"/>
      <c r="AF6" s="507"/>
      <c r="AG6" s="507"/>
      <c r="AH6" s="507"/>
      <c r="AI6" s="507"/>
      <c r="AJ6" s="507"/>
      <c r="AK6" s="507"/>
      <c r="AL6" s="507"/>
      <c r="AM6" s="507"/>
      <c r="AN6" s="507"/>
      <c r="AO6" s="507"/>
      <c r="AP6" s="22"/>
      <c r="AQ6" s="22"/>
      <c r="AR6" s="20"/>
      <c r="BE6" s="504"/>
      <c r="BS6" s="17" t="s">
        <v>6</v>
      </c>
    </row>
    <row r="7" spans="2:71" s="1" customFormat="1" ht="12" customHeight="1">
      <c r="B7" s="21"/>
      <c r="C7" s="22"/>
      <c r="D7" s="29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9" t="s">
        <v>19</v>
      </c>
      <c r="AL7" s="22"/>
      <c r="AM7" s="22"/>
      <c r="AN7" s="27" t="s">
        <v>1</v>
      </c>
      <c r="AO7" s="22"/>
      <c r="AP7" s="22"/>
      <c r="AQ7" s="22"/>
      <c r="AR7" s="20"/>
      <c r="BE7" s="504"/>
      <c r="BS7" s="17" t="s">
        <v>6</v>
      </c>
    </row>
    <row r="8" spans="2:71" s="1" customFormat="1" ht="12" customHeight="1">
      <c r="B8" s="21"/>
      <c r="C8" s="22"/>
      <c r="D8" s="29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9" t="s">
        <v>22</v>
      </c>
      <c r="AL8" s="22"/>
      <c r="AM8" s="22"/>
      <c r="AN8" s="30" t="s">
        <v>23</v>
      </c>
      <c r="AO8" s="22"/>
      <c r="AP8" s="22"/>
      <c r="AQ8" s="22"/>
      <c r="AR8" s="20"/>
      <c r="BE8" s="504"/>
      <c r="BS8" s="17" t="s">
        <v>6</v>
      </c>
    </row>
    <row r="9" spans="2:71" s="1" customFormat="1" ht="14.45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504"/>
      <c r="BS9" s="17" t="s">
        <v>6</v>
      </c>
    </row>
    <row r="10" spans="2:71" s="1" customFormat="1" ht="12" customHeight="1">
      <c r="B10" s="21"/>
      <c r="C10" s="22"/>
      <c r="D10" s="29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9" t="s">
        <v>25</v>
      </c>
      <c r="AL10" s="22"/>
      <c r="AM10" s="22"/>
      <c r="AN10" s="27" t="s">
        <v>1</v>
      </c>
      <c r="AO10" s="22"/>
      <c r="AP10" s="22"/>
      <c r="AQ10" s="22"/>
      <c r="AR10" s="20"/>
      <c r="BE10" s="504"/>
      <c r="BS10" s="17" t="s">
        <v>6</v>
      </c>
    </row>
    <row r="11" spans="2:71" s="1" customFormat="1" ht="18.4" customHeight="1">
      <c r="B11" s="21"/>
      <c r="C11" s="22"/>
      <c r="D11" s="22"/>
      <c r="E11" s="27" t="s">
        <v>26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9" t="s">
        <v>27</v>
      </c>
      <c r="AL11" s="22"/>
      <c r="AM11" s="22"/>
      <c r="AN11" s="27" t="s">
        <v>1</v>
      </c>
      <c r="AO11" s="22"/>
      <c r="AP11" s="22"/>
      <c r="AQ11" s="22"/>
      <c r="AR11" s="20"/>
      <c r="BE11" s="504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504"/>
      <c r="BS12" s="17" t="s">
        <v>6</v>
      </c>
    </row>
    <row r="13" spans="2:71" s="1" customFormat="1" ht="12" customHeight="1">
      <c r="B13" s="21"/>
      <c r="C13" s="22"/>
      <c r="D13" s="29" t="s">
        <v>28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9" t="s">
        <v>25</v>
      </c>
      <c r="AL13" s="22"/>
      <c r="AM13" s="22"/>
      <c r="AN13" s="31" t="s">
        <v>29</v>
      </c>
      <c r="AO13" s="22"/>
      <c r="AP13" s="22"/>
      <c r="AQ13" s="22"/>
      <c r="AR13" s="20"/>
      <c r="BE13" s="504"/>
      <c r="BS13" s="17" t="s">
        <v>6</v>
      </c>
    </row>
    <row r="14" spans="2:71" ht="12.75">
      <c r="B14" s="21"/>
      <c r="C14" s="22"/>
      <c r="D14" s="22"/>
      <c r="E14" s="509" t="s">
        <v>29</v>
      </c>
      <c r="F14" s="510"/>
      <c r="G14" s="510"/>
      <c r="H14" s="510"/>
      <c r="I14" s="510"/>
      <c r="J14" s="510"/>
      <c r="K14" s="510"/>
      <c r="L14" s="510"/>
      <c r="M14" s="510"/>
      <c r="N14" s="510"/>
      <c r="O14" s="510"/>
      <c r="P14" s="510"/>
      <c r="Q14" s="510"/>
      <c r="R14" s="510"/>
      <c r="S14" s="510"/>
      <c r="T14" s="510"/>
      <c r="U14" s="510"/>
      <c r="V14" s="510"/>
      <c r="W14" s="510"/>
      <c r="X14" s="510"/>
      <c r="Y14" s="510"/>
      <c r="Z14" s="510"/>
      <c r="AA14" s="510"/>
      <c r="AB14" s="510"/>
      <c r="AC14" s="510"/>
      <c r="AD14" s="510"/>
      <c r="AE14" s="510"/>
      <c r="AF14" s="510"/>
      <c r="AG14" s="510"/>
      <c r="AH14" s="510"/>
      <c r="AI14" s="510"/>
      <c r="AJ14" s="510"/>
      <c r="AK14" s="29" t="s">
        <v>27</v>
      </c>
      <c r="AL14" s="22"/>
      <c r="AM14" s="22"/>
      <c r="AN14" s="31" t="s">
        <v>29</v>
      </c>
      <c r="AO14" s="22"/>
      <c r="AP14" s="22"/>
      <c r="AQ14" s="22"/>
      <c r="AR14" s="20"/>
      <c r="BE14" s="504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504"/>
      <c r="BS15" s="17" t="s">
        <v>4</v>
      </c>
    </row>
    <row r="16" spans="2:71" s="1" customFormat="1" ht="12" customHeight="1">
      <c r="B16" s="21"/>
      <c r="C16" s="22"/>
      <c r="D16" s="29" t="s">
        <v>30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9" t="s">
        <v>25</v>
      </c>
      <c r="AL16" s="22"/>
      <c r="AM16" s="22"/>
      <c r="AN16" s="27" t="s">
        <v>1</v>
      </c>
      <c r="AO16" s="22"/>
      <c r="AP16" s="22"/>
      <c r="AQ16" s="22"/>
      <c r="AR16" s="20"/>
      <c r="BE16" s="504"/>
      <c r="BS16" s="17" t="s">
        <v>4</v>
      </c>
    </row>
    <row r="17" spans="2:71" s="1" customFormat="1" ht="18.4" customHeight="1">
      <c r="B17" s="21"/>
      <c r="C17" s="22"/>
      <c r="D17" s="22"/>
      <c r="E17" s="27" t="s">
        <v>31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9" t="s">
        <v>27</v>
      </c>
      <c r="AL17" s="22"/>
      <c r="AM17" s="22"/>
      <c r="AN17" s="27" t="s">
        <v>1</v>
      </c>
      <c r="AO17" s="22"/>
      <c r="AP17" s="22"/>
      <c r="AQ17" s="22"/>
      <c r="AR17" s="20"/>
      <c r="BE17" s="504"/>
      <c r="BS17" s="17" t="s">
        <v>32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504"/>
      <c r="BS18" s="17" t="s">
        <v>6</v>
      </c>
    </row>
    <row r="19" spans="2:71" s="1" customFormat="1" ht="12" customHeight="1">
      <c r="B19" s="21"/>
      <c r="C19" s="22"/>
      <c r="D19" s="29" t="s">
        <v>33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9" t="s">
        <v>25</v>
      </c>
      <c r="AL19" s="22"/>
      <c r="AM19" s="22"/>
      <c r="AN19" s="27" t="s">
        <v>1</v>
      </c>
      <c r="AO19" s="22"/>
      <c r="AP19" s="22"/>
      <c r="AQ19" s="22"/>
      <c r="AR19" s="20"/>
      <c r="BE19" s="504"/>
      <c r="BS19" s="17" t="s">
        <v>6</v>
      </c>
    </row>
    <row r="20" spans="2:71" s="1" customFormat="1" ht="18.4" customHeight="1">
      <c r="B20" s="21"/>
      <c r="C20" s="22"/>
      <c r="D20" s="22"/>
      <c r="E20" s="27" t="s">
        <v>34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9" t="s">
        <v>27</v>
      </c>
      <c r="AL20" s="22"/>
      <c r="AM20" s="22"/>
      <c r="AN20" s="27" t="s">
        <v>1</v>
      </c>
      <c r="AO20" s="22"/>
      <c r="AP20" s="22"/>
      <c r="AQ20" s="22"/>
      <c r="AR20" s="20"/>
      <c r="BE20" s="504"/>
      <c r="BS20" s="17" t="s">
        <v>32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504"/>
    </row>
    <row r="22" spans="2:57" s="1" customFormat="1" ht="12" customHeight="1">
      <c r="B22" s="21"/>
      <c r="C22" s="22"/>
      <c r="D22" s="29" t="s">
        <v>35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504"/>
    </row>
    <row r="23" spans="2:57" s="1" customFormat="1" ht="16.5" customHeight="1">
      <c r="B23" s="21"/>
      <c r="C23" s="22"/>
      <c r="D23" s="22"/>
      <c r="E23" s="511" t="s">
        <v>1</v>
      </c>
      <c r="F23" s="511"/>
      <c r="G23" s="511"/>
      <c r="H23" s="511"/>
      <c r="I23" s="511"/>
      <c r="J23" s="511"/>
      <c r="K23" s="511"/>
      <c r="L23" s="511"/>
      <c r="M23" s="511"/>
      <c r="N23" s="511"/>
      <c r="O23" s="511"/>
      <c r="P23" s="511"/>
      <c r="Q23" s="511"/>
      <c r="R23" s="511"/>
      <c r="S23" s="511"/>
      <c r="T23" s="511"/>
      <c r="U23" s="511"/>
      <c r="V23" s="511"/>
      <c r="W23" s="511"/>
      <c r="X23" s="511"/>
      <c r="Y23" s="511"/>
      <c r="Z23" s="511"/>
      <c r="AA23" s="511"/>
      <c r="AB23" s="511"/>
      <c r="AC23" s="511"/>
      <c r="AD23" s="511"/>
      <c r="AE23" s="511"/>
      <c r="AF23" s="511"/>
      <c r="AG23" s="511"/>
      <c r="AH23" s="511"/>
      <c r="AI23" s="511"/>
      <c r="AJ23" s="511"/>
      <c r="AK23" s="511"/>
      <c r="AL23" s="511"/>
      <c r="AM23" s="511"/>
      <c r="AN23" s="511"/>
      <c r="AO23" s="22"/>
      <c r="AP23" s="22"/>
      <c r="AQ23" s="22"/>
      <c r="AR23" s="20"/>
      <c r="BE23" s="504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504"/>
    </row>
    <row r="25" spans="2:57" s="1" customFormat="1" ht="6.95" customHeight="1">
      <c r="B25" s="21"/>
      <c r="C25" s="22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22"/>
      <c r="AQ25" s="22"/>
      <c r="AR25" s="20"/>
      <c r="BE25" s="504"/>
    </row>
    <row r="26" spans="1:57" s="2" customFormat="1" ht="25.9" customHeight="1">
      <c r="A26" s="34"/>
      <c r="B26" s="35"/>
      <c r="C26" s="36"/>
      <c r="D26" s="37" t="s">
        <v>36</v>
      </c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512">
        <f>ROUND(AG94,2)</f>
        <v>0</v>
      </c>
      <c r="AL26" s="513"/>
      <c r="AM26" s="513"/>
      <c r="AN26" s="513"/>
      <c r="AO26" s="513"/>
      <c r="AP26" s="36"/>
      <c r="AQ26" s="36"/>
      <c r="AR26" s="39"/>
      <c r="BE26" s="504"/>
    </row>
    <row r="27" spans="1:57" s="2" customFormat="1" ht="6.95" customHeight="1">
      <c r="A27" s="34"/>
      <c r="B27" s="35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9"/>
      <c r="BE27" s="504"/>
    </row>
    <row r="28" spans="1:57" s="2" customFormat="1" ht="12.75">
      <c r="A28" s="34"/>
      <c r="B28" s="35"/>
      <c r="C28" s="36"/>
      <c r="D28" s="36"/>
      <c r="E28" s="36"/>
      <c r="F28" s="36"/>
      <c r="G28" s="36"/>
      <c r="H28" s="36"/>
      <c r="I28" s="36"/>
      <c r="J28" s="36"/>
      <c r="K28" s="36"/>
      <c r="L28" s="514" t="s">
        <v>37</v>
      </c>
      <c r="M28" s="514"/>
      <c r="N28" s="514"/>
      <c r="O28" s="514"/>
      <c r="P28" s="514"/>
      <c r="Q28" s="36"/>
      <c r="R28" s="36"/>
      <c r="S28" s="36"/>
      <c r="T28" s="36"/>
      <c r="U28" s="36"/>
      <c r="V28" s="36"/>
      <c r="W28" s="514" t="s">
        <v>38</v>
      </c>
      <c r="X28" s="514"/>
      <c r="Y28" s="514"/>
      <c r="Z28" s="514"/>
      <c r="AA28" s="514"/>
      <c r="AB28" s="514"/>
      <c r="AC28" s="514"/>
      <c r="AD28" s="514"/>
      <c r="AE28" s="514"/>
      <c r="AF28" s="36"/>
      <c r="AG28" s="36"/>
      <c r="AH28" s="36"/>
      <c r="AI28" s="36"/>
      <c r="AJ28" s="36"/>
      <c r="AK28" s="514" t="s">
        <v>39</v>
      </c>
      <c r="AL28" s="514"/>
      <c r="AM28" s="514"/>
      <c r="AN28" s="514"/>
      <c r="AO28" s="514"/>
      <c r="AP28" s="36"/>
      <c r="AQ28" s="36"/>
      <c r="AR28" s="39"/>
      <c r="BE28" s="504"/>
    </row>
    <row r="29" spans="2:57" s="3" customFormat="1" ht="14.45" customHeight="1">
      <c r="B29" s="41"/>
      <c r="C29" s="42"/>
      <c r="D29" s="29" t="s">
        <v>40</v>
      </c>
      <c r="E29" s="42"/>
      <c r="F29" s="29" t="s">
        <v>41</v>
      </c>
      <c r="G29" s="42"/>
      <c r="H29" s="42"/>
      <c r="I29" s="42"/>
      <c r="J29" s="42"/>
      <c r="K29" s="42"/>
      <c r="L29" s="502">
        <v>0.21</v>
      </c>
      <c r="M29" s="501"/>
      <c r="N29" s="501"/>
      <c r="O29" s="501"/>
      <c r="P29" s="501"/>
      <c r="Q29" s="42"/>
      <c r="R29" s="42"/>
      <c r="S29" s="42"/>
      <c r="T29" s="42"/>
      <c r="U29" s="42"/>
      <c r="V29" s="42"/>
      <c r="W29" s="500">
        <f>ROUND(AZ94,2)</f>
        <v>0</v>
      </c>
      <c r="X29" s="501"/>
      <c r="Y29" s="501"/>
      <c r="Z29" s="501"/>
      <c r="AA29" s="501"/>
      <c r="AB29" s="501"/>
      <c r="AC29" s="501"/>
      <c r="AD29" s="501"/>
      <c r="AE29" s="501"/>
      <c r="AF29" s="42"/>
      <c r="AG29" s="42"/>
      <c r="AH29" s="42"/>
      <c r="AI29" s="42"/>
      <c r="AJ29" s="42"/>
      <c r="AK29" s="500">
        <f>ROUND(AV94,2)</f>
        <v>0</v>
      </c>
      <c r="AL29" s="501"/>
      <c r="AM29" s="501"/>
      <c r="AN29" s="501"/>
      <c r="AO29" s="501"/>
      <c r="AP29" s="42"/>
      <c r="AQ29" s="42"/>
      <c r="AR29" s="43"/>
      <c r="BE29" s="505"/>
    </row>
    <row r="30" spans="2:57" s="3" customFormat="1" ht="14.45" customHeight="1">
      <c r="B30" s="41"/>
      <c r="C30" s="42"/>
      <c r="D30" s="42"/>
      <c r="E30" s="42"/>
      <c r="F30" s="29" t="s">
        <v>42</v>
      </c>
      <c r="G30" s="42"/>
      <c r="H30" s="42"/>
      <c r="I30" s="42"/>
      <c r="J30" s="42"/>
      <c r="K30" s="42"/>
      <c r="L30" s="502">
        <v>0.15</v>
      </c>
      <c r="M30" s="501"/>
      <c r="N30" s="501"/>
      <c r="O30" s="501"/>
      <c r="P30" s="501"/>
      <c r="Q30" s="42"/>
      <c r="R30" s="42"/>
      <c r="S30" s="42"/>
      <c r="T30" s="42"/>
      <c r="U30" s="42"/>
      <c r="V30" s="42"/>
      <c r="W30" s="500">
        <f>ROUND(BA94,2)</f>
        <v>0</v>
      </c>
      <c r="X30" s="501"/>
      <c r="Y30" s="501"/>
      <c r="Z30" s="501"/>
      <c r="AA30" s="501"/>
      <c r="AB30" s="501"/>
      <c r="AC30" s="501"/>
      <c r="AD30" s="501"/>
      <c r="AE30" s="501"/>
      <c r="AF30" s="42"/>
      <c r="AG30" s="42"/>
      <c r="AH30" s="42"/>
      <c r="AI30" s="42"/>
      <c r="AJ30" s="42"/>
      <c r="AK30" s="500">
        <f>ROUND(AW94,2)</f>
        <v>0</v>
      </c>
      <c r="AL30" s="501"/>
      <c r="AM30" s="501"/>
      <c r="AN30" s="501"/>
      <c r="AO30" s="501"/>
      <c r="AP30" s="42"/>
      <c r="AQ30" s="42"/>
      <c r="AR30" s="43"/>
      <c r="BE30" s="505"/>
    </row>
    <row r="31" spans="2:57" s="3" customFormat="1" ht="14.45" customHeight="1" hidden="1">
      <c r="B31" s="41"/>
      <c r="C31" s="42"/>
      <c r="D31" s="42"/>
      <c r="E31" s="42"/>
      <c r="F31" s="29" t="s">
        <v>43</v>
      </c>
      <c r="G31" s="42"/>
      <c r="H31" s="42"/>
      <c r="I31" s="42"/>
      <c r="J31" s="42"/>
      <c r="K31" s="42"/>
      <c r="L31" s="502">
        <v>0.21</v>
      </c>
      <c r="M31" s="501"/>
      <c r="N31" s="501"/>
      <c r="O31" s="501"/>
      <c r="P31" s="501"/>
      <c r="Q31" s="42"/>
      <c r="R31" s="42"/>
      <c r="S31" s="42"/>
      <c r="T31" s="42"/>
      <c r="U31" s="42"/>
      <c r="V31" s="42"/>
      <c r="W31" s="500">
        <f>ROUND(BB94,2)</f>
        <v>0</v>
      </c>
      <c r="X31" s="501"/>
      <c r="Y31" s="501"/>
      <c r="Z31" s="501"/>
      <c r="AA31" s="501"/>
      <c r="AB31" s="501"/>
      <c r="AC31" s="501"/>
      <c r="AD31" s="501"/>
      <c r="AE31" s="501"/>
      <c r="AF31" s="42"/>
      <c r="AG31" s="42"/>
      <c r="AH31" s="42"/>
      <c r="AI31" s="42"/>
      <c r="AJ31" s="42"/>
      <c r="AK31" s="500">
        <v>0</v>
      </c>
      <c r="AL31" s="501"/>
      <c r="AM31" s="501"/>
      <c r="AN31" s="501"/>
      <c r="AO31" s="501"/>
      <c r="AP31" s="42"/>
      <c r="AQ31" s="42"/>
      <c r="AR31" s="43"/>
      <c r="BE31" s="505"/>
    </row>
    <row r="32" spans="2:57" s="3" customFormat="1" ht="14.45" customHeight="1" hidden="1">
      <c r="B32" s="41"/>
      <c r="C32" s="42"/>
      <c r="D32" s="42"/>
      <c r="E32" s="42"/>
      <c r="F32" s="29" t="s">
        <v>44</v>
      </c>
      <c r="G32" s="42"/>
      <c r="H32" s="42"/>
      <c r="I32" s="42"/>
      <c r="J32" s="42"/>
      <c r="K32" s="42"/>
      <c r="L32" s="502">
        <v>0.15</v>
      </c>
      <c r="M32" s="501"/>
      <c r="N32" s="501"/>
      <c r="O32" s="501"/>
      <c r="P32" s="501"/>
      <c r="Q32" s="42"/>
      <c r="R32" s="42"/>
      <c r="S32" s="42"/>
      <c r="T32" s="42"/>
      <c r="U32" s="42"/>
      <c r="V32" s="42"/>
      <c r="W32" s="500">
        <f>ROUND(BC94,2)</f>
        <v>0</v>
      </c>
      <c r="X32" s="501"/>
      <c r="Y32" s="501"/>
      <c r="Z32" s="501"/>
      <c r="AA32" s="501"/>
      <c r="AB32" s="501"/>
      <c r="AC32" s="501"/>
      <c r="AD32" s="501"/>
      <c r="AE32" s="501"/>
      <c r="AF32" s="42"/>
      <c r="AG32" s="42"/>
      <c r="AH32" s="42"/>
      <c r="AI32" s="42"/>
      <c r="AJ32" s="42"/>
      <c r="AK32" s="500">
        <v>0</v>
      </c>
      <c r="AL32" s="501"/>
      <c r="AM32" s="501"/>
      <c r="AN32" s="501"/>
      <c r="AO32" s="501"/>
      <c r="AP32" s="42"/>
      <c r="AQ32" s="42"/>
      <c r="AR32" s="43"/>
      <c r="BE32" s="505"/>
    </row>
    <row r="33" spans="2:57" s="3" customFormat="1" ht="14.45" customHeight="1" hidden="1">
      <c r="B33" s="41"/>
      <c r="C33" s="42"/>
      <c r="D33" s="42"/>
      <c r="E33" s="42"/>
      <c r="F33" s="29" t="s">
        <v>45</v>
      </c>
      <c r="G33" s="42"/>
      <c r="H33" s="42"/>
      <c r="I33" s="42"/>
      <c r="J33" s="42"/>
      <c r="K33" s="42"/>
      <c r="L33" s="502">
        <v>0</v>
      </c>
      <c r="M33" s="501"/>
      <c r="N33" s="501"/>
      <c r="O33" s="501"/>
      <c r="P33" s="501"/>
      <c r="Q33" s="42"/>
      <c r="R33" s="42"/>
      <c r="S33" s="42"/>
      <c r="T33" s="42"/>
      <c r="U33" s="42"/>
      <c r="V33" s="42"/>
      <c r="W33" s="500">
        <f>ROUND(BD94,2)</f>
        <v>0</v>
      </c>
      <c r="X33" s="501"/>
      <c r="Y33" s="501"/>
      <c r="Z33" s="501"/>
      <c r="AA33" s="501"/>
      <c r="AB33" s="501"/>
      <c r="AC33" s="501"/>
      <c r="AD33" s="501"/>
      <c r="AE33" s="501"/>
      <c r="AF33" s="42"/>
      <c r="AG33" s="42"/>
      <c r="AH33" s="42"/>
      <c r="AI33" s="42"/>
      <c r="AJ33" s="42"/>
      <c r="AK33" s="500">
        <v>0</v>
      </c>
      <c r="AL33" s="501"/>
      <c r="AM33" s="501"/>
      <c r="AN33" s="501"/>
      <c r="AO33" s="501"/>
      <c r="AP33" s="42"/>
      <c r="AQ33" s="42"/>
      <c r="AR33" s="43"/>
      <c r="BE33" s="505"/>
    </row>
    <row r="34" spans="1:57" s="2" customFormat="1" ht="6.95" customHeight="1">
      <c r="A34" s="34"/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9"/>
      <c r="BE34" s="504"/>
    </row>
    <row r="35" spans="1:57" s="2" customFormat="1" ht="25.9" customHeight="1">
      <c r="A35" s="34"/>
      <c r="B35" s="35"/>
      <c r="C35" s="44"/>
      <c r="D35" s="45" t="s">
        <v>46</v>
      </c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7" t="s">
        <v>47</v>
      </c>
      <c r="U35" s="46"/>
      <c r="V35" s="46"/>
      <c r="W35" s="46"/>
      <c r="X35" s="537" t="s">
        <v>48</v>
      </c>
      <c r="Y35" s="538"/>
      <c r="Z35" s="538"/>
      <c r="AA35" s="538"/>
      <c r="AB35" s="538"/>
      <c r="AC35" s="46"/>
      <c r="AD35" s="46"/>
      <c r="AE35" s="46"/>
      <c r="AF35" s="46"/>
      <c r="AG35" s="46"/>
      <c r="AH35" s="46"/>
      <c r="AI35" s="46"/>
      <c r="AJ35" s="46"/>
      <c r="AK35" s="539">
        <f>SUM(AK26:AK33)</f>
        <v>0</v>
      </c>
      <c r="AL35" s="538"/>
      <c r="AM35" s="538"/>
      <c r="AN35" s="538"/>
      <c r="AO35" s="540"/>
      <c r="AP35" s="44"/>
      <c r="AQ35" s="44"/>
      <c r="AR35" s="39"/>
      <c r="BE35" s="34"/>
    </row>
    <row r="36" spans="1:57" s="2" customFormat="1" ht="6.95" customHeight="1">
      <c r="A36" s="34"/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9"/>
      <c r="BE36" s="34"/>
    </row>
    <row r="37" spans="1:57" s="2" customFormat="1" ht="14.45" customHeight="1">
      <c r="A37" s="34"/>
      <c r="B37" s="35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9"/>
      <c r="BE37" s="34"/>
    </row>
    <row r="38" spans="2:44" s="1" customFormat="1" ht="14.45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2:44" s="1" customFormat="1" ht="14.45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2:44" s="1" customFormat="1" ht="14.45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2:44" s="1" customFormat="1" ht="14.45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s="1" customFormat="1" ht="14.45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s="1" customFormat="1" ht="14.45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s="1" customFormat="1" ht="14.45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s="1" customFormat="1" ht="14.45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s="1" customFormat="1" ht="14.45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s="1" customFormat="1" ht="14.45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s="1" customFormat="1" ht="14.45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2" customFormat="1" ht="14.45" customHeight="1">
      <c r="B49" s="48"/>
      <c r="C49" s="49"/>
      <c r="D49" s="50" t="s">
        <v>49</v>
      </c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0" t="s">
        <v>50</v>
      </c>
      <c r="AI49" s="51"/>
      <c r="AJ49" s="51"/>
      <c r="AK49" s="51"/>
      <c r="AL49" s="51"/>
      <c r="AM49" s="51"/>
      <c r="AN49" s="51"/>
      <c r="AO49" s="51"/>
      <c r="AP49" s="49"/>
      <c r="AQ49" s="49"/>
      <c r="AR49" s="52"/>
    </row>
    <row r="50" spans="2:44" ht="12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2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2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2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2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2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2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2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2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2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1:57" s="2" customFormat="1" ht="12.75">
      <c r="A60" s="34"/>
      <c r="B60" s="35"/>
      <c r="C60" s="36"/>
      <c r="D60" s="53" t="s">
        <v>51</v>
      </c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53" t="s">
        <v>52</v>
      </c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53" t="s">
        <v>51</v>
      </c>
      <c r="AI60" s="38"/>
      <c r="AJ60" s="38"/>
      <c r="AK60" s="38"/>
      <c r="AL60" s="38"/>
      <c r="AM60" s="53" t="s">
        <v>52</v>
      </c>
      <c r="AN60" s="38"/>
      <c r="AO60" s="38"/>
      <c r="AP60" s="36"/>
      <c r="AQ60" s="36"/>
      <c r="AR60" s="39"/>
      <c r="BE60" s="34"/>
    </row>
    <row r="61" spans="2:44" ht="12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2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2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1:57" s="2" customFormat="1" ht="12.75">
      <c r="A64" s="34"/>
      <c r="B64" s="35"/>
      <c r="C64" s="36"/>
      <c r="D64" s="50" t="s">
        <v>53</v>
      </c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0" t="s">
        <v>54</v>
      </c>
      <c r="AI64" s="54"/>
      <c r="AJ64" s="54"/>
      <c r="AK64" s="54"/>
      <c r="AL64" s="54"/>
      <c r="AM64" s="54"/>
      <c r="AN64" s="54"/>
      <c r="AO64" s="54"/>
      <c r="AP64" s="36"/>
      <c r="AQ64" s="36"/>
      <c r="AR64" s="39"/>
      <c r="BE64" s="34"/>
    </row>
    <row r="65" spans="2:44" ht="12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2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2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2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2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2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2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2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2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2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1:57" s="2" customFormat="1" ht="12.75">
      <c r="A75" s="34"/>
      <c r="B75" s="35"/>
      <c r="C75" s="36"/>
      <c r="D75" s="53" t="s">
        <v>51</v>
      </c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53" t="s">
        <v>52</v>
      </c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53" t="s">
        <v>51</v>
      </c>
      <c r="AI75" s="38"/>
      <c r="AJ75" s="38"/>
      <c r="AK75" s="38"/>
      <c r="AL75" s="38"/>
      <c r="AM75" s="53" t="s">
        <v>52</v>
      </c>
      <c r="AN75" s="38"/>
      <c r="AO75" s="38"/>
      <c r="AP75" s="36"/>
      <c r="AQ75" s="36"/>
      <c r="AR75" s="39"/>
      <c r="BE75" s="34"/>
    </row>
    <row r="76" spans="1:57" s="2" customFormat="1" ht="12">
      <c r="A76" s="34"/>
      <c r="B76" s="35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9"/>
      <c r="BE76" s="34"/>
    </row>
    <row r="77" spans="1:57" s="2" customFormat="1" ht="6.95" customHeight="1">
      <c r="A77" s="34"/>
      <c r="B77" s="55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56"/>
      <c r="AE77" s="56"/>
      <c r="AF77" s="56"/>
      <c r="AG77" s="56"/>
      <c r="AH77" s="56"/>
      <c r="AI77" s="56"/>
      <c r="AJ77" s="56"/>
      <c r="AK77" s="56"/>
      <c r="AL77" s="56"/>
      <c r="AM77" s="56"/>
      <c r="AN77" s="56"/>
      <c r="AO77" s="56"/>
      <c r="AP77" s="56"/>
      <c r="AQ77" s="56"/>
      <c r="AR77" s="39"/>
      <c r="BE77" s="34"/>
    </row>
    <row r="81" spans="1:57" s="2" customFormat="1" ht="6.95" customHeight="1">
      <c r="A81" s="34"/>
      <c r="B81" s="57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58"/>
      <c r="AB81" s="58"/>
      <c r="AC81" s="58"/>
      <c r="AD81" s="58"/>
      <c r="AE81" s="58"/>
      <c r="AF81" s="58"/>
      <c r="AG81" s="58"/>
      <c r="AH81" s="58"/>
      <c r="AI81" s="58"/>
      <c r="AJ81" s="58"/>
      <c r="AK81" s="58"/>
      <c r="AL81" s="58"/>
      <c r="AM81" s="58"/>
      <c r="AN81" s="58"/>
      <c r="AO81" s="58"/>
      <c r="AP81" s="58"/>
      <c r="AQ81" s="58"/>
      <c r="AR81" s="39"/>
      <c r="BE81" s="34"/>
    </row>
    <row r="82" spans="1:57" s="2" customFormat="1" ht="24.95" customHeight="1">
      <c r="A82" s="34"/>
      <c r="B82" s="35"/>
      <c r="C82" s="23" t="s">
        <v>55</v>
      </c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9"/>
      <c r="BE82" s="34"/>
    </row>
    <row r="83" spans="1:57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9"/>
      <c r="BE83" s="34"/>
    </row>
    <row r="84" spans="2:44" s="4" customFormat="1" ht="12" customHeight="1">
      <c r="B84" s="59"/>
      <c r="C84" s="29" t="s">
        <v>13</v>
      </c>
      <c r="D84" s="60"/>
      <c r="E84" s="60"/>
      <c r="F84" s="60"/>
      <c r="G84" s="60"/>
      <c r="H84" s="60"/>
      <c r="I84" s="60"/>
      <c r="J84" s="60"/>
      <c r="K84" s="60"/>
      <c r="L84" s="60" t="str">
        <f>K5</f>
        <v>LHOTA</v>
      </c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60"/>
      <c r="AL84" s="60"/>
      <c r="AM84" s="60"/>
      <c r="AN84" s="60"/>
      <c r="AO84" s="60"/>
      <c r="AP84" s="60"/>
      <c r="AQ84" s="60"/>
      <c r="AR84" s="61"/>
    </row>
    <row r="85" spans="2:44" s="5" customFormat="1" ht="36.95" customHeight="1">
      <c r="B85" s="62"/>
      <c r="C85" s="63" t="s">
        <v>16</v>
      </c>
      <c r="D85" s="64"/>
      <c r="E85" s="64"/>
      <c r="F85" s="64"/>
      <c r="G85" s="64"/>
      <c r="H85" s="64"/>
      <c r="I85" s="64"/>
      <c r="J85" s="64"/>
      <c r="K85" s="64"/>
      <c r="L85" s="526" t="str">
        <f>K6</f>
        <v>VD Rozkoš-rekonstrukce provozní budovy</v>
      </c>
      <c r="M85" s="527"/>
      <c r="N85" s="527"/>
      <c r="O85" s="527"/>
      <c r="P85" s="527"/>
      <c r="Q85" s="527"/>
      <c r="R85" s="527"/>
      <c r="S85" s="527"/>
      <c r="T85" s="527"/>
      <c r="U85" s="527"/>
      <c r="V85" s="527"/>
      <c r="W85" s="527"/>
      <c r="X85" s="527"/>
      <c r="Y85" s="527"/>
      <c r="Z85" s="527"/>
      <c r="AA85" s="527"/>
      <c r="AB85" s="527"/>
      <c r="AC85" s="527"/>
      <c r="AD85" s="527"/>
      <c r="AE85" s="527"/>
      <c r="AF85" s="527"/>
      <c r="AG85" s="527"/>
      <c r="AH85" s="527"/>
      <c r="AI85" s="527"/>
      <c r="AJ85" s="527"/>
      <c r="AK85" s="527"/>
      <c r="AL85" s="527"/>
      <c r="AM85" s="527"/>
      <c r="AN85" s="527"/>
      <c r="AO85" s="527"/>
      <c r="AP85" s="64"/>
      <c r="AQ85" s="64"/>
      <c r="AR85" s="65"/>
    </row>
    <row r="86" spans="1:57" s="2" customFormat="1" ht="6.95" customHeight="1">
      <c r="A86" s="34"/>
      <c r="B86" s="35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9"/>
      <c r="BE86" s="34"/>
    </row>
    <row r="87" spans="1:57" s="2" customFormat="1" ht="12" customHeight="1">
      <c r="A87" s="34"/>
      <c r="B87" s="35"/>
      <c r="C87" s="29" t="s">
        <v>20</v>
      </c>
      <c r="D87" s="36"/>
      <c r="E87" s="36"/>
      <c r="F87" s="36"/>
      <c r="G87" s="36"/>
      <c r="H87" s="36"/>
      <c r="I87" s="36"/>
      <c r="J87" s="36"/>
      <c r="K87" s="36"/>
      <c r="L87" s="66" t="str">
        <f>IF(K8="","",K8)</f>
        <v>Lhota u Nahořan parc. č.382,383/1</v>
      </c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29" t="s">
        <v>22</v>
      </c>
      <c r="AJ87" s="36"/>
      <c r="AK87" s="36"/>
      <c r="AL87" s="36"/>
      <c r="AM87" s="528" t="str">
        <f>IF(AN8="","",AN8)</f>
        <v>4. 2. 2021</v>
      </c>
      <c r="AN87" s="528"/>
      <c r="AO87" s="36"/>
      <c r="AP87" s="36"/>
      <c r="AQ87" s="36"/>
      <c r="AR87" s="39"/>
      <c r="BE87" s="34"/>
    </row>
    <row r="88" spans="1:57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9"/>
      <c r="BE88" s="34"/>
    </row>
    <row r="89" spans="1:57" s="2" customFormat="1" ht="15.2" customHeight="1">
      <c r="A89" s="34"/>
      <c r="B89" s="35"/>
      <c r="C89" s="29" t="s">
        <v>24</v>
      </c>
      <c r="D89" s="36"/>
      <c r="E89" s="36"/>
      <c r="F89" s="36"/>
      <c r="G89" s="36"/>
      <c r="H89" s="36"/>
      <c r="I89" s="36"/>
      <c r="J89" s="36"/>
      <c r="K89" s="36"/>
      <c r="L89" s="60" t="str">
        <f>IF(E11="","",E11)</f>
        <v>Povodí Labe</v>
      </c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29" t="s">
        <v>30</v>
      </c>
      <c r="AJ89" s="36"/>
      <c r="AK89" s="36"/>
      <c r="AL89" s="36"/>
      <c r="AM89" s="529" t="str">
        <f>IF(E17="","",E17)</f>
        <v>Pridos Hradec Králové</v>
      </c>
      <c r="AN89" s="530"/>
      <c r="AO89" s="530"/>
      <c r="AP89" s="530"/>
      <c r="AQ89" s="36"/>
      <c r="AR89" s="39"/>
      <c r="AS89" s="531" t="s">
        <v>56</v>
      </c>
      <c r="AT89" s="532"/>
      <c r="AU89" s="68"/>
      <c r="AV89" s="68"/>
      <c r="AW89" s="68"/>
      <c r="AX89" s="68"/>
      <c r="AY89" s="68"/>
      <c r="AZ89" s="68"/>
      <c r="BA89" s="68"/>
      <c r="BB89" s="68"/>
      <c r="BC89" s="68"/>
      <c r="BD89" s="69"/>
      <c r="BE89" s="34"/>
    </row>
    <row r="90" spans="1:57" s="2" customFormat="1" ht="15.2" customHeight="1">
      <c r="A90" s="34"/>
      <c r="B90" s="35"/>
      <c r="C90" s="29" t="s">
        <v>28</v>
      </c>
      <c r="D90" s="36"/>
      <c r="E90" s="36"/>
      <c r="F90" s="36"/>
      <c r="G90" s="36"/>
      <c r="H90" s="36"/>
      <c r="I90" s="36"/>
      <c r="J90" s="36"/>
      <c r="K90" s="36"/>
      <c r="L90" s="60" t="str">
        <f>IF(E14="Vyplň údaj","",E14)</f>
        <v/>
      </c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29" t="s">
        <v>33</v>
      </c>
      <c r="AJ90" s="36"/>
      <c r="AK90" s="36"/>
      <c r="AL90" s="36"/>
      <c r="AM90" s="529" t="str">
        <f>IF(E20="","",E20)</f>
        <v>Ing.Pavel Michálek</v>
      </c>
      <c r="AN90" s="530"/>
      <c r="AO90" s="530"/>
      <c r="AP90" s="530"/>
      <c r="AQ90" s="36"/>
      <c r="AR90" s="39"/>
      <c r="AS90" s="533"/>
      <c r="AT90" s="534"/>
      <c r="AU90" s="70"/>
      <c r="AV90" s="70"/>
      <c r="AW90" s="70"/>
      <c r="AX90" s="70"/>
      <c r="AY90" s="70"/>
      <c r="AZ90" s="70"/>
      <c r="BA90" s="70"/>
      <c r="BB90" s="70"/>
      <c r="BC90" s="70"/>
      <c r="BD90" s="71"/>
      <c r="BE90" s="34"/>
    </row>
    <row r="91" spans="1:57" s="2" customFormat="1" ht="10.9" customHeight="1">
      <c r="A91" s="34"/>
      <c r="B91" s="35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9"/>
      <c r="AS91" s="535"/>
      <c r="AT91" s="536"/>
      <c r="AU91" s="72"/>
      <c r="AV91" s="72"/>
      <c r="AW91" s="72"/>
      <c r="AX91" s="72"/>
      <c r="AY91" s="72"/>
      <c r="AZ91" s="72"/>
      <c r="BA91" s="72"/>
      <c r="BB91" s="72"/>
      <c r="BC91" s="72"/>
      <c r="BD91" s="73"/>
      <c r="BE91" s="34"/>
    </row>
    <row r="92" spans="1:57" s="2" customFormat="1" ht="29.25" customHeight="1">
      <c r="A92" s="34"/>
      <c r="B92" s="35"/>
      <c r="C92" s="521" t="s">
        <v>57</v>
      </c>
      <c r="D92" s="522"/>
      <c r="E92" s="522"/>
      <c r="F92" s="522"/>
      <c r="G92" s="522"/>
      <c r="H92" s="74"/>
      <c r="I92" s="523" t="s">
        <v>58</v>
      </c>
      <c r="J92" s="522"/>
      <c r="K92" s="522"/>
      <c r="L92" s="522"/>
      <c r="M92" s="522"/>
      <c r="N92" s="522"/>
      <c r="O92" s="522"/>
      <c r="P92" s="522"/>
      <c r="Q92" s="522"/>
      <c r="R92" s="522"/>
      <c r="S92" s="522"/>
      <c r="T92" s="522"/>
      <c r="U92" s="522"/>
      <c r="V92" s="522"/>
      <c r="W92" s="522"/>
      <c r="X92" s="522"/>
      <c r="Y92" s="522"/>
      <c r="Z92" s="522"/>
      <c r="AA92" s="522"/>
      <c r="AB92" s="522"/>
      <c r="AC92" s="522"/>
      <c r="AD92" s="522"/>
      <c r="AE92" s="522"/>
      <c r="AF92" s="522"/>
      <c r="AG92" s="524" t="s">
        <v>59</v>
      </c>
      <c r="AH92" s="522"/>
      <c r="AI92" s="522"/>
      <c r="AJ92" s="522"/>
      <c r="AK92" s="522"/>
      <c r="AL92" s="522"/>
      <c r="AM92" s="522"/>
      <c r="AN92" s="523" t="s">
        <v>60</v>
      </c>
      <c r="AO92" s="522"/>
      <c r="AP92" s="525"/>
      <c r="AQ92" s="75" t="s">
        <v>61</v>
      </c>
      <c r="AR92" s="39"/>
      <c r="AS92" s="76" t="s">
        <v>62</v>
      </c>
      <c r="AT92" s="77" t="s">
        <v>63</v>
      </c>
      <c r="AU92" s="77" t="s">
        <v>64</v>
      </c>
      <c r="AV92" s="77" t="s">
        <v>65</v>
      </c>
      <c r="AW92" s="77" t="s">
        <v>66</v>
      </c>
      <c r="AX92" s="77" t="s">
        <v>67</v>
      </c>
      <c r="AY92" s="77" t="s">
        <v>68</v>
      </c>
      <c r="AZ92" s="77" t="s">
        <v>69</v>
      </c>
      <c r="BA92" s="77" t="s">
        <v>70</v>
      </c>
      <c r="BB92" s="77" t="s">
        <v>71</v>
      </c>
      <c r="BC92" s="77" t="s">
        <v>72</v>
      </c>
      <c r="BD92" s="78" t="s">
        <v>73</v>
      </c>
      <c r="BE92" s="34"/>
    </row>
    <row r="93" spans="1:57" s="2" customFormat="1" ht="10.9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9"/>
      <c r="AS93" s="79"/>
      <c r="AT93" s="80"/>
      <c r="AU93" s="80"/>
      <c r="AV93" s="80"/>
      <c r="AW93" s="80"/>
      <c r="AX93" s="80"/>
      <c r="AY93" s="80"/>
      <c r="AZ93" s="80"/>
      <c r="BA93" s="80"/>
      <c r="BB93" s="80"/>
      <c r="BC93" s="80"/>
      <c r="BD93" s="81"/>
      <c r="BE93" s="34"/>
    </row>
    <row r="94" spans="2:90" s="6" customFormat="1" ht="32.45" customHeight="1">
      <c r="B94" s="82"/>
      <c r="C94" s="83" t="s">
        <v>74</v>
      </c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84"/>
      <c r="U94" s="84"/>
      <c r="V94" s="84"/>
      <c r="W94" s="84"/>
      <c r="X94" s="84"/>
      <c r="Y94" s="84"/>
      <c r="Z94" s="84"/>
      <c r="AA94" s="84"/>
      <c r="AB94" s="84"/>
      <c r="AC94" s="84"/>
      <c r="AD94" s="84"/>
      <c r="AE94" s="84"/>
      <c r="AF94" s="84"/>
      <c r="AG94" s="518">
        <f>ROUND(AG95,2)</f>
        <v>0</v>
      </c>
      <c r="AH94" s="518"/>
      <c r="AI94" s="518"/>
      <c r="AJ94" s="518"/>
      <c r="AK94" s="518"/>
      <c r="AL94" s="518"/>
      <c r="AM94" s="518"/>
      <c r="AN94" s="519">
        <f>SUM(AG94,AT94)</f>
        <v>0</v>
      </c>
      <c r="AO94" s="519"/>
      <c r="AP94" s="519"/>
      <c r="AQ94" s="86" t="s">
        <v>1</v>
      </c>
      <c r="AR94" s="87"/>
      <c r="AS94" s="88">
        <f>ROUND(AS95,2)</f>
        <v>0</v>
      </c>
      <c r="AT94" s="89">
        <f>ROUND(SUM(AV94:AW94),2)</f>
        <v>0</v>
      </c>
      <c r="AU94" s="90">
        <f>ROUND(AU95,5)</f>
        <v>0</v>
      </c>
      <c r="AV94" s="89">
        <f>ROUND(AZ94*L29,2)</f>
        <v>0</v>
      </c>
      <c r="AW94" s="89">
        <f>ROUND(BA94*L30,2)</f>
        <v>0</v>
      </c>
      <c r="AX94" s="89">
        <f>ROUND(BB94*L29,2)</f>
        <v>0</v>
      </c>
      <c r="AY94" s="89">
        <f>ROUND(BC94*L30,2)</f>
        <v>0</v>
      </c>
      <c r="AZ94" s="89">
        <f>ROUND(AZ95,2)</f>
        <v>0</v>
      </c>
      <c r="BA94" s="89">
        <f>ROUND(BA95,2)</f>
        <v>0</v>
      </c>
      <c r="BB94" s="89">
        <f>ROUND(BB95,2)</f>
        <v>0</v>
      </c>
      <c r="BC94" s="89">
        <f>ROUND(BC95,2)</f>
        <v>0</v>
      </c>
      <c r="BD94" s="91">
        <f>ROUND(BD95,2)</f>
        <v>0</v>
      </c>
      <c r="BS94" s="92" t="s">
        <v>75</v>
      </c>
      <c r="BT94" s="92" t="s">
        <v>76</v>
      </c>
      <c r="BU94" s="93" t="s">
        <v>77</v>
      </c>
      <c r="BV94" s="92" t="s">
        <v>78</v>
      </c>
      <c r="BW94" s="92" t="s">
        <v>5</v>
      </c>
      <c r="BX94" s="92" t="s">
        <v>79</v>
      </c>
      <c r="CL94" s="92" t="s">
        <v>1</v>
      </c>
    </row>
    <row r="95" spans="1:91" s="7" customFormat="1" ht="24.75" customHeight="1">
      <c r="A95" s="94" t="s">
        <v>80</v>
      </c>
      <c r="B95" s="95"/>
      <c r="C95" s="96"/>
      <c r="D95" s="517" t="s">
        <v>81</v>
      </c>
      <c r="E95" s="517"/>
      <c r="F95" s="517"/>
      <c r="G95" s="517"/>
      <c r="H95" s="517"/>
      <c r="I95" s="97"/>
      <c r="J95" s="517" t="s">
        <v>82</v>
      </c>
      <c r="K95" s="517"/>
      <c r="L95" s="517"/>
      <c r="M95" s="517"/>
      <c r="N95" s="517"/>
      <c r="O95" s="517"/>
      <c r="P95" s="517"/>
      <c r="Q95" s="517"/>
      <c r="R95" s="517"/>
      <c r="S95" s="517"/>
      <c r="T95" s="517"/>
      <c r="U95" s="517"/>
      <c r="V95" s="517"/>
      <c r="W95" s="517"/>
      <c r="X95" s="517"/>
      <c r="Y95" s="517"/>
      <c r="Z95" s="517"/>
      <c r="AA95" s="517"/>
      <c r="AB95" s="517"/>
      <c r="AC95" s="517"/>
      <c r="AD95" s="517"/>
      <c r="AE95" s="517"/>
      <c r="AF95" s="517"/>
      <c r="AG95" s="515">
        <f>'LHOTA 1 - SO-01-Vlastní b...'!J30</f>
        <v>0</v>
      </c>
      <c r="AH95" s="516"/>
      <c r="AI95" s="516"/>
      <c r="AJ95" s="516"/>
      <c r="AK95" s="516"/>
      <c r="AL95" s="516"/>
      <c r="AM95" s="516"/>
      <c r="AN95" s="515">
        <f>SUM(AG95,AT95)</f>
        <v>0</v>
      </c>
      <c r="AO95" s="516"/>
      <c r="AP95" s="516"/>
      <c r="AQ95" s="98" t="s">
        <v>83</v>
      </c>
      <c r="AR95" s="99"/>
      <c r="AS95" s="100">
        <v>0</v>
      </c>
      <c r="AT95" s="101">
        <f>ROUND(SUM(AV95:AW95),2)</f>
        <v>0</v>
      </c>
      <c r="AU95" s="102">
        <f>'LHOTA 1 - SO-01-Vlastní b...'!P147</f>
        <v>0</v>
      </c>
      <c r="AV95" s="101">
        <f>'LHOTA 1 - SO-01-Vlastní b...'!J33</f>
        <v>0</v>
      </c>
      <c r="AW95" s="101">
        <f>'LHOTA 1 - SO-01-Vlastní b...'!J34</f>
        <v>0</v>
      </c>
      <c r="AX95" s="101">
        <f>'LHOTA 1 - SO-01-Vlastní b...'!J35</f>
        <v>0</v>
      </c>
      <c r="AY95" s="101">
        <f>'LHOTA 1 - SO-01-Vlastní b...'!J36</f>
        <v>0</v>
      </c>
      <c r="AZ95" s="101">
        <f>'LHOTA 1 - SO-01-Vlastní b...'!F33</f>
        <v>0</v>
      </c>
      <c r="BA95" s="101">
        <f>'LHOTA 1 - SO-01-Vlastní b...'!F34</f>
        <v>0</v>
      </c>
      <c r="BB95" s="101">
        <f>'LHOTA 1 - SO-01-Vlastní b...'!F35</f>
        <v>0</v>
      </c>
      <c r="BC95" s="101">
        <f>'LHOTA 1 - SO-01-Vlastní b...'!F36</f>
        <v>0</v>
      </c>
      <c r="BD95" s="103">
        <f>'LHOTA 1 - SO-01-Vlastní b...'!F37</f>
        <v>0</v>
      </c>
      <c r="BT95" s="104" t="s">
        <v>84</v>
      </c>
      <c r="BV95" s="104" t="s">
        <v>78</v>
      </c>
      <c r="BW95" s="104" t="s">
        <v>85</v>
      </c>
      <c r="BX95" s="104" t="s">
        <v>5</v>
      </c>
      <c r="CL95" s="104" t="s">
        <v>1</v>
      </c>
      <c r="CM95" s="104" t="s">
        <v>86</v>
      </c>
    </row>
    <row r="96" spans="1:57" s="2" customFormat="1" ht="30" customHeight="1">
      <c r="A96" s="34"/>
      <c r="B96" s="35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6"/>
      <c r="AR96" s="39"/>
      <c r="AS96" s="34"/>
      <c r="AT96" s="34"/>
      <c r="AU96" s="34"/>
      <c r="AV96" s="34"/>
      <c r="AW96" s="34"/>
      <c r="AX96" s="34"/>
      <c r="AY96" s="34"/>
      <c r="AZ96" s="34"/>
      <c r="BA96" s="34"/>
      <c r="BB96" s="34"/>
      <c r="BC96" s="34"/>
      <c r="BD96" s="34"/>
      <c r="BE96" s="34"/>
    </row>
    <row r="97" spans="1:57" s="2" customFormat="1" ht="6.95" customHeight="1">
      <c r="A97" s="34"/>
      <c r="B97" s="55"/>
      <c r="C97" s="56"/>
      <c r="D97" s="56"/>
      <c r="E97" s="56"/>
      <c r="F97" s="56"/>
      <c r="G97" s="56"/>
      <c r="H97" s="56"/>
      <c r="I97" s="56"/>
      <c r="J97" s="56"/>
      <c r="K97" s="56"/>
      <c r="L97" s="56"/>
      <c r="M97" s="56"/>
      <c r="N97" s="56"/>
      <c r="O97" s="56"/>
      <c r="P97" s="56"/>
      <c r="Q97" s="56"/>
      <c r="R97" s="56"/>
      <c r="S97" s="56"/>
      <c r="T97" s="56"/>
      <c r="U97" s="56"/>
      <c r="V97" s="56"/>
      <c r="W97" s="56"/>
      <c r="X97" s="56"/>
      <c r="Y97" s="56"/>
      <c r="Z97" s="56"/>
      <c r="AA97" s="56"/>
      <c r="AB97" s="56"/>
      <c r="AC97" s="56"/>
      <c r="AD97" s="56"/>
      <c r="AE97" s="56"/>
      <c r="AF97" s="56"/>
      <c r="AG97" s="56"/>
      <c r="AH97" s="56"/>
      <c r="AI97" s="56"/>
      <c r="AJ97" s="56"/>
      <c r="AK97" s="56"/>
      <c r="AL97" s="56"/>
      <c r="AM97" s="56"/>
      <c r="AN97" s="56"/>
      <c r="AO97" s="56"/>
      <c r="AP97" s="56"/>
      <c r="AQ97" s="56"/>
      <c r="AR97" s="39"/>
      <c r="AS97" s="34"/>
      <c r="AT97" s="34"/>
      <c r="AU97" s="34"/>
      <c r="AV97" s="34"/>
      <c r="AW97" s="34"/>
      <c r="AX97" s="34"/>
      <c r="AY97" s="34"/>
      <c r="AZ97" s="34"/>
      <c r="BA97" s="34"/>
      <c r="BB97" s="34"/>
      <c r="BC97" s="34"/>
      <c r="BD97" s="34"/>
      <c r="BE97" s="34"/>
    </row>
  </sheetData>
  <sheetProtection password="CC35" sheet="1" objects="1" scenarios="1" formatColumns="0" formatRows="0"/>
  <mergeCells count="42">
    <mergeCell ref="AR2:BE2"/>
    <mergeCell ref="C92:G92"/>
    <mergeCell ref="I92:AF92"/>
    <mergeCell ref="AG92:AM92"/>
    <mergeCell ref="AN92:AP92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  <mergeCell ref="AN95:AP95"/>
    <mergeCell ref="AG95:AM95"/>
    <mergeCell ref="D95:H95"/>
    <mergeCell ref="J95:AF95"/>
    <mergeCell ref="AG94:AM94"/>
    <mergeCell ref="AN94:AP94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L31:P31"/>
    <mergeCell ref="W32:AE32"/>
    <mergeCell ref="AK32:AO32"/>
    <mergeCell ref="L32:P32"/>
  </mergeCells>
  <hyperlinks>
    <hyperlink ref="A95" location="'LHOTA 1 - SO-01-Vlastní b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W148"/>
  <sheetViews>
    <sheetView showGridLines="0" showZeros="0" zoomScaleSheetLayoutView="130" workbookViewId="0" topLeftCell="A1">
      <selection activeCell="G9" sqref="G9"/>
    </sheetView>
  </sheetViews>
  <sheetFormatPr defaultColWidth="9.140625" defaultRowHeight="12"/>
  <cols>
    <col min="1" max="1" width="5.28125" style="282" customWidth="1"/>
    <col min="2" max="2" width="4.421875" style="282" customWidth="1"/>
    <col min="3" max="3" width="14.140625" style="282" customWidth="1"/>
    <col min="4" max="4" width="109.140625" style="282" customWidth="1"/>
    <col min="5" max="5" width="5.28125" style="282" customWidth="1"/>
    <col min="6" max="6" width="10.7109375" style="352" customWidth="1"/>
    <col min="7" max="7" width="11.421875" style="282" customWidth="1"/>
    <col min="8" max="8" width="14.8515625" style="282" customWidth="1"/>
    <col min="9" max="9" width="11.8515625" style="282" bestFit="1" customWidth="1"/>
    <col min="10" max="16384" width="9.28125" style="282" customWidth="1"/>
  </cols>
  <sheetData>
    <row r="1" spans="2:8" ht="15.75">
      <c r="B1" s="609" t="s">
        <v>1077</v>
      </c>
      <c r="C1" s="610"/>
      <c r="D1" s="610"/>
      <c r="E1" s="610"/>
      <c r="F1" s="610"/>
      <c r="G1" s="610"/>
      <c r="H1" s="611"/>
    </row>
    <row r="2" spans="2:8" ht="15.75" thickBot="1">
      <c r="B2" s="612" t="s">
        <v>1078</v>
      </c>
      <c r="C2" s="613"/>
      <c r="D2" s="613"/>
      <c r="E2" s="613"/>
      <c r="F2" s="613"/>
      <c r="G2" s="613"/>
      <c r="H2" s="614"/>
    </row>
    <row r="3" spans="2:8" ht="13.5" thickTop="1">
      <c r="B3" s="561" t="s">
        <v>1036</v>
      </c>
      <c r="C3" s="562"/>
      <c r="D3" s="283" t="str">
        <f>'RR - ZTI VNITRNI1'!C6</f>
        <v>VD ROZKOŠ - REKONSTRUKCE PROVOZNÍ BUDOVY - k.ú.Lhota u Nahořan, p.č.382, p.č.383/1</v>
      </c>
      <c r="E3" s="284"/>
      <c r="F3" s="285"/>
      <c r="G3" s="286"/>
      <c r="H3" s="287"/>
    </row>
    <row r="4" spans="2:8" ht="13.5" thickBot="1">
      <c r="B4" s="563" t="s">
        <v>1032</v>
      </c>
      <c r="C4" s="564"/>
      <c r="D4" s="288" t="str">
        <f>nazevobjektu</f>
        <v>D.1.4.a) - ZAŘÍZENÍ PRO VYTÁPĚNÍ STAVEB</v>
      </c>
      <c r="E4" s="289"/>
      <c r="F4" s="565"/>
      <c r="G4" s="565"/>
      <c r="H4" s="566"/>
    </row>
    <row r="5" spans="2:8" ht="13.5" thickTop="1">
      <c r="B5" s="290"/>
      <c r="C5" s="291"/>
      <c r="D5" s="291"/>
      <c r="E5" s="292"/>
      <c r="F5" s="293"/>
      <c r="G5" s="292"/>
      <c r="H5" s="294"/>
    </row>
    <row r="6" spans="1:8" ht="12.95" customHeight="1">
      <c r="A6" s="348" t="s">
        <v>1079</v>
      </c>
      <c r="B6" s="459" t="s">
        <v>1080</v>
      </c>
      <c r="C6" s="460" t="s">
        <v>1081</v>
      </c>
      <c r="D6" s="460" t="s">
        <v>1082</v>
      </c>
      <c r="E6" s="460" t="s">
        <v>128</v>
      </c>
      <c r="F6" s="461" t="s">
        <v>1083</v>
      </c>
      <c r="G6" s="460" t="s">
        <v>1084</v>
      </c>
      <c r="H6" s="462" t="s">
        <v>1085</v>
      </c>
    </row>
    <row r="7" spans="1:8" ht="12.95" customHeight="1">
      <c r="A7" s="348"/>
      <c r="B7" s="300"/>
      <c r="C7" s="301" t="s">
        <v>139</v>
      </c>
      <c r="D7" s="302" t="s">
        <v>140</v>
      </c>
      <c r="E7" s="303"/>
      <c r="F7" s="304"/>
      <c r="G7" s="303"/>
      <c r="H7" s="305"/>
    </row>
    <row r="8" spans="1:12" ht="12.95" customHeight="1">
      <c r="A8" s="348">
        <v>1</v>
      </c>
      <c r="B8" s="306" t="s">
        <v>1086</v>
      </c>
      <c r="C8" s="307" t="s">
        <v>84</v>
      </c>
      <c r="D8" s="308" t="s">
        <v>1087</v>
      </c>
      <c r="E8" s="309"/>
      <c r="F8" s="310"/>
      <c r="G8" s="310"/>
      <c r="H8" s="311"/>
      <c r="I8" s="312"/>
      <c r="L8" s="463"/>
    </row>
    <row r="9" spans="1:101" ht="12.95" customHeight="1">
      <c r="A9" s="348">
        <f>A8+1</f>
        <v>2</v>
      </c>
      <c r="B9" s="313"/>
      <c r="C9" s="314"/>
      <c r="D9" s="464" t="s">
        <v>1266</v>
      </c>
      <c r="E9" s="316" t="s">
        <v>231</v>
      </c>
      <c r="F9" s="317">
        <v>1</v>
      </c>
      <c r="G9" s="472"/>
      <c r="H9" s="318">
        <f>G9*F9</f>
        <v>0</v>
      </c>
      <c r="L9" s="463"/>
      <c r="AW9" s="282">
        <v>1</v>
      </c>
      <c r="AX9" s="282">
        <f>IF(AW9=1,H9,0)</f>
        <v>0</v>
      </c>
      <c r="AY9" s="282">
        <f>IF(AW9=2,H9,0)</f>
        <v>0</v>
      </c>
      <c r="AZ9" s="282">
        <f>IF(AW9=3,H9,0)</f>
        <v>0</v>
      </c>
      <c r="BA9" s="282">
        <f>IF(AW9=4,H9,0)</f>
        <v>0</v>
      </c>
      <c r="BB9" s="282">
        <f>IF(AW9=5,H9,0)</f>
        <v>0</v>
      </c>
      <c r="CW9" s="282">
        <v>0</v>
      </c>
    </row>
    <row r="10" spans="1:12" ht="12.95" customHeight="1">
      <c r="A10" s="348">
        <f>A9+1</f>
        <v>3</v>
      </c>
      <c r="B10" s="313"/>
      <c r="C10" s="314"/>
      <c r="D10" s="464" t="s">
        <v>1267</v>
      </c>
      <c r="E10" s="316" t="s">
        <v>231</v>
      </c>
      <c r="F10" s="317">
        <v>1</v>
      </c>
      <c r="G10" s="472"/>
      <c r="H10" s="318">
        <f>G10*F10</f>
        <v>0</v>
      </c>
      <c r="L10" s="463"/>
    </row>
    <row r="11" spans="1:54" ht="12.95" customHeight="1">
      <c r="A11" s="348">
        <f aca="true" t="shared" si="0" ref="A11:A74">A10+1</f>
        <v>4</v>
      </c>
      <c r="B11" s="336"/>
      <c r="C11" s="319" t="s">
        <v>1089</v>
      </c>
      <c r="D11" s="320" t="str">
        <f>CONCATENATE(C8," ",D8)</f>
        <v>1 Bourací práce prostupy</v>
      </c>
      <c r="E11" s="321"/>
      <c r="F11" s="322"/>
      <c r="G11" s="322"/>
      <c r="H11" s="323">
        <f>SUM(H9:H10)</f>
        <v>0</v>
      </c>
      <c r="L11" s="463"/>
      <c r="AX11" s="330">
        <f>SUM(AX8:AX9)</f>
        <v>0</v>
      </c>
      <c r="AY11" s="330">
        <f>SUM(AY8:AY9)</f>
        <v>0</v>
      </c>
      <c r="AZ11" s="330">
        <f>SUM(AZ8:AZ9)</f>
        <v>0</v>
      </c>
      <c r="BA11" s="330">
        <f>SUM(BA8:BA9)</f>
        <v>0</v>
      </c>
      <c r="BB11" s="330">
        <f>SUM(BB8:BB9)</f>
        <v>0</v>
      </c>
    </row>
    <row r="12" spans="1:54" ht="12.95" customHeight="1">
      <c r="A12" s="348">
        <f t="shared" si="0"/>
        <v>5</v>
      </c>
      <c r="B12" s="324"/>
      <c r="C12" s="325" t="s">
        <v>139</v>
      </c>
      <c r="D12" s="326" t="s">
        <v>1090</v>
      </c>
      <c r="E12" s="327"/>
      <c r="F12" s="328"/>
      <c r="G12" s="328"/>
      <c r="H12" s="329">
        <f>H11</f>
        <v>0</v>
      </c>
      <c r="L12" s="463"/>
      <c r="AX12" s="330"/>
      <c r="AY12" s="330"/>
      <c r="AZ12" s="330"/>
      <c r="BA12" s="330"/>
      <c r="BB12" s="330"/>
    </row>
    <row r="13" spans="1:54" ht="12.95" customHeight="1">
      <c r="A13" s="348">
        <f t="shared" si="0"/>
        <v>6</v>
      </c>
      <c r="B13" s="331"/>
      <c r="C13" s="301" t="s">
        <v>529</v>
      </c>
      <c r="D13" s="302" t="s">
        <v>530</v>
      </c>
      <c r="E13" s="332"/>
      <c r="F13" s="333"/>
      <c r="G13" s="333"/>
      <c r="H13" s="334"/>
      <c r="L13" s="463"/>
      <c r="AX13" s="330"/>
      <c r="AY13" s="330"/>
      <c r="AZ13" s="330"/>
      <c r="BA13" s="330"/>
      <c r="BB13" s="330"/>
    </row>
    <row r="14" spans="1:12" ht="12.95" customHeight="1">
      <c r="A14" s="348">
        <f t="shared" si="0"/>
        <v>7</v>
      </c>
      <c r="B14" s="306" t="s">
        <v>1086</v>
      </c>
      <c r="C14" s="307" t="s">
        <v>86</v>
      </c>
      <c r="D14" s="308" t="s">
        <v>1268</v>
      </c>
      <c r="E14" s="309"/>
      <c r="F14" s="310"/>
      <c r="G14" s="310"/>
      <c r="H14" s="311"/>
      <c r="I14" s="312"/>
      <c r="L14" s="463"/>
    </row>
    <row r="15" spans="1:12" ht="12.95" customHeight="1">
      <c r="A15" s="348">
        <f t="shared" si="0"/>
        <v>8</v>
      </c>
      <c r="B15" s="306"/>
      <c r="C15" s="307"/>
      <c r="D15" s="315" t="s">
        <v>1269</v>
      </c>
      <c r="E15" s="316" t="s">
        <v>266</v>
      </c>
      <c r="F15" s="317">
        <v>15</v>
      </c>
      <c r="G15" s="472"/>
      <c r="H15" s="318">
        <f>F15*G15</f>
        <v>0</v>
      </c>
      <c r="I15" s="312"/>
      <c r="L15" s="463"/>
    </row>
    <row r="16" spans="1:12" ht="12.95" customHeight="1">
      <c r="A16" s="348">
        <f t="shared" si="0"/>
        <v>9</v>
      </c>
      <c r="B16" s="306"/>
      <c r="C16" s="307"/>
      <c r="D16" s="315" t="s">
        <v>1270</v>
      </c>
      <c r="E16" s="316" t="s">
        <v>266</v>
      </c>
      <c r="F16" s="317">
        <v>8</v>
      </c>
      <c r="G16" s="472"/>
      <c r="H16" s="318">
        <f>F16*G16</f>
        <v>0</v>
      </c>
      <c r="I16" s="312"/>
      <c r="L16" s="463"/>
    </row>
    <row r="17" spans="1:12" ht="12.95" customHeight="1">
      <c r="A17" s="348">
        <f t="shared" si="0"/>
        <v>10</v>
      </c>
      <c r="B17" s="306"/>
      <c r="C17" s="307"/>
      <c r="D17" s="315" t="s">
        <v>1271</v>
      </c>
      <c r="E17" s="316" t="s">
        <v>266</v>
      </c>
      <c r="F17" s="317">
        <v>8</v>
      </c>
      <c r="G17" s="472"/>
      <c r="H17" s="318">
        <f>F17*G17</f>
        <v>0</v>
      </c>
      <c r="I17" s="312"/>
      <c r="L17" s="463"/>
    </row>
    <row r="18" spans="1:12" ht="12.95" customHeight="1">
      <c r="A18" s="348">
        <f t="shared" si="0"/>
        <v>11</v>
      </c>
      <c r="B18" s="306"/>
      <c r="C18" s="307"/>
      <c r="D18" s="315" t="s">
        <v>1272</v>
      </c>
      <c r="E18" s="316" t="s">
        <v>266</v>
      </c>
      <c r="F18" s="317">
        <f>SUM(F15:F17)</f>
        <v>31</v>
      </c>
      <c r="G18" s="472"/>
      <c r="H18" s="318">
        <f>F18*G18</f>
        <v>0</v>
      </c>
      <c r="I18" s="312"/>
      <c r="L18" s="463"/>
    </row>
    <row r="19" spans="1:12" ht="12.95" customHeight="1">
      <c r="A19" s="348">
        <f t="shared" si="0"/>
        <v>12</v>
      </c>
      <c r="B19" s="306"/>
      <c r="C19" s="307"/>
      <c r="D19" s="315" t="s">
        <v>1117</v>
      </c>
      <c r="E19" s="316" t="s">
        <v>575</v>
      </c>
      <c r="F19" s="317">
        <v>2</v>
      </c>
      <c r="G19" s="472"/>
      <c r="H19" s="318">
        <f>G19*F19</f>
        <v>0</v>
      </c>
      <c r="I19" s="312"/>
      <c r="L19" s="463"/>
    </row>
    <row r="20" spans="1:12" ht="12.95" customHeight="1">
      <c r="A20" s="348">
        <f t="shared" si="0"/>
        <v>13</v>
      </c>
      <c r="B20" s="306"/>
      <c r="C20" s="319" t="s">
        <v>1089</v>
      </c>
      <c r="D20" s="320" t="str">
        <f>CONCATENATE(C14," ",D14)</f>
        <v>2 Trubní vedení - vnitřní ležatá kanalizace splašková</v>
      </c>
      <c r="E20" s="321"/>
      <c r="F20" s="322"/>
      <c r="G20" s="322"/>
      <c r="H20" s="323">
        <f>SUM(H15:H19)</f>
        <v>0</v>
      </c>
      <c r="I20" s="312"/>
      <c r="L20" s="463"/>
    </row>
    <row r="21" spans="1:12" ht="12.95" customHeight="1">
      <c r="A21" s="348">
        <f t="shared" si="0"/>
        <v>14</v>
      </c>
      <c r="B21" s="306"/>
      <c r="C21" s="307" t="s">
        <v>148</v>
      </c>
      <c r="D21" s="308" t="s">
        <v>1273</v>
      </c>
      <c r="E21" s="309"/>
      <c r="F21" s="310"/>
      <c r="G21" s="310"/>
      <c r="H21" s="311"/>
      <c r="I21" s="312"/>
      <c r="L21" s="463"/>
    </row>
    <row r="22" spans="1:12" ht="12.95" customHeight="1">
      <c r="A22" s="348">
        <f t="shared" si="0"/>
        <v>15</v>
      </c>
      <c r="B22" s="306"/>
      <c r="C22" s="307"/>
      <c r="D22" s="315" t="s">
        <v>1274</v>
      </c>
      <c r="E22" s="316" t="s">
        <v>266</v>
      </c>
      <c r="F22" s="317">
        <v>2</v>
      </c>
      <c r="G22" s="472"/>
      <c r="H22" s="318">
        <f aca="true" t="shared" si="1" ref="H22:H27">F22*G22</f>
        <v>0</v>
      </c>
      <c r="I22" s="312"/>
      <c r="L22" s="463"/>
    </row>
    <row r="23" spans="1:12" ht="12.95" customHeight="1">
      <c r="A23" s="348">
        <f t="shared" si="0"/>
        <v>16</v>
      </c>
      <c r="B23" s="306"/>
      <c r="C23" s="307"/>
      <c r="D23" s="315" t="s">
        <v>1275</v>
      </c>
      <c r="E23" s="316" t="s">
        <v>266</v>
      </c>
      <c r="F23" s="317">
        <v>3</v>
      </c>
      <c r="G23" s="472"/>
      <c r="H23" s="318">
        <f t="shared" si="1"/>
        <v>0</v>
      </c>
      <c r="I23" s="312"/>
      <c r="L23" s="463"/>
    </row>
    <row r="24" spans="1:12" ht="12.95" customHeight="1">
      <c r="A24" s="348">
        <f t="shared" si="0"/>
        <v>17</v>
      </c>
      <c r="B24" s="306"/>
      <c r="C24" s="307"/>
      <c r="D24" s="315" t="s">
        <v>1276</v>
      </c>
      <c r="E24" s="316" t="s">
        <v>266</v>
      </c>
      <c r="F24" s="317">
        <v>1</v>
      </c>
      <c r="G24" s="472"/>
      <c r="H24" s="318">
        <f t="shared" si="1"/>
        <v>0</v>
      </c>
      <c r="I24" s="312"/>
      <c r="L24" s="463"/>
    </row>
    <row r="25" spans="1:12" ht="12.95" customHeight="1">
      <c r="A25" s="348">
        <f t="shared" si="0"/>
        <v>18</v>
      </c>
      <c r="B25" s="306"/>
      <c r="C25" s="307"/>
      <c r="D25" s="315" t="s">
        <v>1277</v>
      </c>
      <c r="E25" s="316" t="s">
        <v>266</v>
      </c>
      <c r="F25" s="317">
        <v>1</v>
      </c>
      <c r="G25" s="472"/>
      <c r="H25" s="318">
        <f t="shared" si="1"/>
        <v>0</v>
      </c>
      <c r="I25" s="312"/>
      <c r="L25" s="463"/>
    </row>
    <row r="26" spans="1:12" ht="12.95" customHeight="1">
      <c r="A26" s="348">
        <f t="shared" si="0"/>
        <v>19</v>
      </c>
      <c r="B26" s="306"/>
      <c r="C26" s="307"/>
      <c r="D26" s="315" t="s">
        <v>1272</v>
      </c>
      <c r="E26" s="316" t="s">
        <v>266</v>
      </c>
      <c r="F26" s="317">
        <f>SUM(F22:F25)</f>
        <v>7</v>
      </c>
      <c r="G26" s="472"/>
      <c r="H26" s="318">
        <f t="shared" si="1"/>
        <v>0</v>
      </c>
      <c r="I26" s="312"/>
      <c r="L26" s="463"/>
    </row>
    <row r="27" spans="1:12" ht="12.95" customHeight="1">
      <c r="A27" s="348">
        <f t="shared" si="0"/>
        <v>20</v>
      </c>
      <c r="B27" s="306"/>
      <c r="C27" s="307"/>
      <c r="D27" s="315" t="s">
        <v>1117</v>
      </c>
      <c r="E27" s="316" t="s">
        <v>575</v>
      </c>
      <c r="F27" s="317">
        <v>2</v>
      </c>
      <c r="G27" s="472"/>
      <c r="H27" s="318">
        <f t="shared" si="1"/>
        <v>0</v>
      </c>
      <c r="I27" s="312"/>
      <c r="L27" s="463"/>
    </row>
    <row r="28" spans="1:12" ht="12.95" customHeight="1">
      <c r="A28" s="348">
        <f t="shared" si="0"/>
        <v>21</v>
      </c>
      <c r="B28" s="306"/>
      <c r="C28" s="319" t="s">
        <v>1089</v>
      </c>
      <c r="D28" s="320" t="str">
        <f>CONCATENATE(C21," ",D21)</f>
        <v>4 Trubní vedení - vnitřní připojovací a stoupací gravitační kanalizace</v>
      </c>
      <c r="E28" s="321"/>
      <c r="F28" s="322"/>
      <c r="G28" s="322"/>
      <c r="H28" s="323">
        <f>SUM(H22:H27)</f>
        <v>0</v>
      </c>
      <c r="I28" s="312"/>
      <c r="L28" s="463"/>
    </row>
    <row r="29" spans="1:12" ht="12.95" customHeight="1">
      <c r="A29" s="348">
        <f t="shared" si="0"/>
        <v>22</v>
      </c>
      <c r="B29" s="306"/>
      <c r="C29" s="307" t="s">
        <v>165</v>
      </c>
      <c r="D29" s="308" t="s">
        <v>1278</v>
      </c>
      <c r="E29" s="309"/>
      <c r="F29" s="310"/>
      <c r="G29" s="310"/>
      <c r="H29" s="311"/>
      <c r="I29" s="312"/>
      <c r="L29" s="463"/>
    </row>
    <row r="30" spans="1:12" ht="12.95" customHeight="1">
      <c r="A30" s="348">
        <f t="shared" si="0"/>
        <v>23</v>
      </c>
      <c r="B30" s="306"/>
      <c r="C30" s="307"/>
      <c r="D30" s="315" t="s">
        <v>1279</v>
      </c>
      <c r="E30" s="316" t="s">
        <v>231</v>
      </c>
      <c r="F30" s="317">
        <v>2</v>
      </c>
      <c r="G30" s="472"/>
      <c r="H30" s="318">
        <f aca="true" t="shared" si="2" ref="H30:H37">F30*G30</f>
        <v>0</v>
      </c>
      <c r="I30" s="312"/>
      <c r="L30" s="463"/>
    </row>
    <row r="31" spans="1:12" ht="12.95" customHeight="1">
      <c r="A31" s="348">
        <f t="shared" si="0"/>
        <v>24</v>
      </c>
      <c r="B31" s="306"/>
      <c r="C31" s="307"/>
      <c r="D31" s="315" t="s">
        <v>1280</v>
      </c>
      <c r="E31" s="316" t="s">
        <v>231</v>
      </c>
      <c r="F31" s="317">
        <v>4</v>
      </c>
      <c r="G31" s="472"/>
      <c r="H31" s="318">
        <f t="shared" si="2"/>
        <v>0</v>
      </c>
      <c r="I31" s="312"/>
      <c r="L31" s="463"/>
    </row>
    <row r="32" spans="1:12" ht="12.95" customHeight="1">
      <c r="A32" s="348">
        <f t="shared" si="0"/>
        <v>25</v>
      </c>
      <c r="B32" s="306"/>
      <c r="C32" s="307"/>
      <c r="D32" s="315" t="s">
        <v>1281</v>
      </c>
      <c r="E32" s="316" t="s">
        <v>231</v>
      </c>
      <c r="F32" s="317">
        <v>2</v>
      </c>
      <c r="G32" s="472"/>
      <c r="H32" s="318">
        <f t="shared" si="2"/>
        <v>0</v>
      </c>
      <c r="I32" s="312"/>
      <c r="L32" s="463"/>
    </row>
    <row r="33" spans="1:12" ht="12.95" customHeight="1">
      <c r="A33" s="348">
        <f t="shared" si="0"/>
        <v>26</v>
      </c>
      <c r="B33" s="306"/>
      <c r="C33" s="307"/>
      <c r="D33" s="315" t="s">
        <v>1282</v>
      </c>
      <c r="E33" s="316" t="s">
        <v>231</v>
      </c>
      <c r="F33" s="317">
        <v>2</v>
      </c>
      <c r="G33" s="472"/>
      <c r="H33" s="318">
        <f t="shared" si="2"/>
        <v>0</v>
      </c>
      <c r="I33" s="312"/>
      <c r="L33" s="463"/>
    </row>
    <row r="34" spans="1:12" ht="12.95" customHeight="1">
      <c r="A34" s="348">
        <f t="shared" si="0"/>
        <v>27</v>
      </c>
      <c r="B34" s="306"/>
      <c r="C34" s="307"/>
      <c r="D34" s="315" t="s">
        <v>1283</v>
      </c>
      <c r="E34" s="316" t="s">
        <v>231</v>
      </c>
      <c r="F34" s="317">
        <v>1</v>
      </c>
      <c r="G34" s="472"/>
      <c r="H34" s="318">
        <f t="shared" si="2"/>
        <v>0</v>
      </c>
      <c r="I34" s="312"/>
      <c r="L34" s="463"/>
    </row>
    <row r="35" spans="1:12" ht="12.95" customHeight="1">
      <c r="A35" s="348">
        <f t="shared" si="0"/>
        <v>28</v>
      </c>
      <c r="B35" s="306"/>
      <c r="C35" s="307"/>
      <c r="D35" s="315" t="s">
        <v>1284</v>
      </c>
      <c r="E35" s="316" t="s">
        <v>231</v>
      </c>
      <c r="F35" s="317">
        <v>1</v>
      </c>
      <c r="G35" s="472"/>
      <c r="H35" s="318">
        <f t="shared" si="2"/>
        <v>0</v>
      </c>
      <c r="I35" s="312"/>
      <c r="L35" s="463"/>
    </row>
    <row r="36" spans="1:12" ht="12.95" customHeight="1">
      <c r="A36" s="348">
        <f t="shared" si="0"/>
        <v>29</v>
      </c>
      <c r="B36" s="306"/>
      <c r="C36" s="307"/>
      <c r="D36" s="315" t="s">
        <v>1285</v>
      </c>
      <c r="E36" s="316" t="s">
        <v>231</v>
      </c>
      <c r="F36" s="317">
        <v>1</v>
      </c>
      <c r="G36" s="472"/>
      <c r="H36" s="318">
        <f t="shared" si="2"/>
        <v>0</v>
      </c>
      <c r="I36" s="312"/>
      <c r="L36" s="463"/>
    </row>
    <row r="37" spans="1:12" ht="12.95" customHeight="1">
      <c r="A37" s="348">
        <f t="shared" si="0"/>
        <v>30</v>
      </c>
      <c r="B37" s="306"/>
      <c r="C37" s="307"/>
      <c r="D37" s="315" t="s">
        <v>1117</v>
      </c>
      <c r="E37" s="316" t="s">
        <v>575</v>
      </c>
      <c r="F37" s="317">
        <v>2</v>
      </c>
      <c r="G37" s="472"/>
      <c r="H37" s="318">
        <f t="shared" si="2"/>
        <v>0</v>
      </c>
      <c r="I37" s="312"/>
      <c r="L37" s="463"/>
    </row>
    <row r="38" spans="1:12" ht="12.95" customHeight="1">
      <c r="A38" s="348">
        <f t="shared" si="0"/>
        <v>31</v>
      </c>
      <c r="B38" s="306"/>
      <c r="C38" s="319" t="s">
        <v>1089</v>
      </c>
      <c r="D38" s="320" t="str">
        <f>CONCATENATE(C29," ",D29)</f>
        <v>5 Trubní vedení - kanalizace tvarovky, armatury, výpustky</v>
      </c>
      <c r="E38" s="321"/>
      <c r="F38" s="322"/>
      <c r="G38" s="322"/>
      <c r="H38" s="323">
        <f>SUM(H30:H37)</f>
        <v>0</v>
      </c>
      <c r="I38" s="312"/>
      <c r="L38" s="463"/>
    </row>
    <row r="39" spans="1:12" ht="12.95" customHeight="1">
      <c r="A39" s="348">
        <f t="shared" si="0"/>
        <v>32</v>
      </c>
      <c r="B39" s="306"/>
      <c r="C39" s="307" t="s">
        <v>170</v>
      </c>
      <c r="D39" s="308" t="s">
        <v>1286</v>
      </c>
      <c r="E39" s="309"/>
      <c r="F39" s="310"/>
      <c r="G39" s="310"/>
      <c r="H39" s="311"/>
      <c r="I39" s="312"/>
      <c r="L39" s="463"/>
    </row>
    <row r="40" spans="1:12" ht="12.95" customHeight="1">
      <c r="A40" s="348">
        <f t="shared" si="0"/>
        <v>33</v>
      </c>
      <c r="B40" s="306"/>
      <c r="C40" s="307"/>
      <c r="D40" s="315" t="s">
        <v>1287</v>
      </c>
      <c r="E40" s="316" t="s">
        <v>231</v>
      </c>
      <c r="F40" s="317">
        <v>1</v>
      </c>
      <c r="G40" s="472"/>
      <c r="H40" s="318">
        <f>G40*F40</f>
        <v>0</v>
      </c>
      <c r="I40" s="312"/>
      <c r="L40" s="463"/>
    </row>
    <row r="41" spans="1:12" ht="12.95" customHeight="1">
      <c r="A41" s="348">
        <f t="shared" si="0"/>
        <v>34</v>
      </c>
      <c r="B41" s="306"/>
      <c r="C41" s="307"/>
      <c r="D41" s="315" t="s">
        <v>1288</v>
      </c>
      <c r="E41" s="316" t="s">
        <v>231</v>
      </c>
      <c r="F41" s="317">
        <v>2</v>
      </c>
      <c r="G41" s="472"/>
      <c r="H41" s="318">
        <f aca="true" t="shared" si="3" ref="H41:H47">G41*F41</f>
        <v>0</v>
      </c>
      <c r="I41" s="312"/>
      <c r="L41" s="463"/>
    </row>
    <row r="42" spans="1:12" ht="12.95" customHeight="1">
      <c r="A42" s="348">
        <f t="shared" si="0"/>
        <v>35</v>
      </c>
      <c r="B42" s="306"/>
      <c r="C42" s="307"/>
      <c r="D42" s="315" t="s">
        <v>1289</v>
      </c>
      <c r="E42" s="316" t="s">
        <v>231</v>
      </c>
      <c r="F42" s="317">
        <v>2</v>
      </c>
      <c r="G42" s="472"/>
      <c r="H42" s="318">
        <f t="shared" si="3"/>
        <v>0</v>
      </c>
      <c r="I42" s="312"/>
      <c r="L42" s="463"/>
    </row>
    <row r="43" spans="1:12" ht="12.95" customHeight="1">
      <c r="A43" s="348">
        <f t="shared" si="0"/>
        <v>36</v>
      </c>
      <c r="B43" s="306"/>
      <c r="C43" s="307"/>
      <c r="D43" s="315" t="s">
        <v>1290</v>
      </c>
      <c r="E43" s="316" t="s">
        <v>231</v>
      </c>
      <c r="F43" s="317">
        <v>2</v>
      </c>
      <c r="G43" s="472"/>
      <c r="H43" s="318">
        <f t="shared" si="3"/>
        <v>0</v>
      </c>
      <c r="I43" s="312"/>
      <c r="L43" s="463"/>
    </row>
    <row r="44" spans="1:12" ht="12.95" customHeight="1">
      <c r="A44" s="348">
        <f t="shared" si="0"/>
        <v>37</v>
      </c>
      <c r="B44" s="306"/>
      <c r="C44" s="307"/>
      <c r="D44" s="315" t="s">
        <v>1291</v>
      </c>
      <c r="E44" s="316" t="s">
        <v>231</v>
      </c>
      <c r="F44" s="317">
        <v>1</v>
      </c>
      <c r="G44" s="472"/>
      <c r="H44" s="318">
        <f t="shared" si="3"/>
        <v>0</v>
      </c>
      <c r="I44" s="312"/>
      <c r="L44" s="463"/>
    </row>
    <row r="45" spans="1:12" ht="12.95" customHeight="1">
      <c r="A45" s="348">
        <f t="shared" si="0"/>
        <v>38</v>
      </c>
      <c r="B45" s="306"/>
      <c r="C45" s="307"/>
      <c r="D45" s="315" t="s">
        <v>1292</v>
      </c>
      <c r="E45" s="316" t="s">
        <v>231</v>
      </c>
      <c r="F45" s="317">
        <v>1</v>
      </c>
      <c r="G45" s="472"/>
      <c r="H45" s="318">
        <f t="shared" si="3"/>
        <v>0</v>
      </c>
      <c r="I45" s="312"/>
      <c r="L45" s="463"/>
    </row>
    <row r="46" spans="1:12" ht="12.95" customHeight="1">
      <c r="A46" s="348">
        <f t="shared" si="0"/>
        <v>39</v>
      </c>
      <c r="B46" s="306"/>
      <c r="C46" s="307"/>
      <c r="D46" s="315" t="s">
        <v>1293</v>
      </c>
      <c r="E46" s="316" t="s">
        <v>231</v>
      </c>
      <c r="F46" s="317">
        <v>1</v>
      </c>
      <c r="G46" s="472"/>
      <c r="H46" s="318">
        <f t="shared" si="3"/>
        <v>0</v>
      </c>
      <c r="I46" s="312"/>
      <c r="L46" s="463"/>
    </row>
    <row r="47" spans="1:12" ht="12.95" customHeight="1">
      <c r="A47" s="348">
        <f t="shared" si="0"/>
        <v>40</v>
      </c>
      <c r="B47" s="306"/>
      <c r="C47" s="307"/>
      <c r="D47" s="315" t="s">
        <v>1294</v>
      </c>
      <c r="E47" s="316" t="s">
        <v>575</v>
      </c>
      <c r="F47" s="317">
        <v>2.5</v>
      </c>
      <c r="G47" s="472"/>
      <c r="H47" s="318">
        <f t="shared" si="3"/>
        <v>0</v>
      </c>
      <c r="I47" s="312"/>
      <c r="L47" s="463"/>
    </row>
    <row r="48" spans="1:12" ht="12.95" customHeight="1">
      <c r="A48" s="348">
        <f t="shared" si="0"/>
        <v>41</v>
      </c>
      <c r="B48" s="306"/>
      <c r="C48" s="319" t="s">
        <v>1089</v>
      </c>
      <c r="D48" s="320" t="str">
        <f>CONCATENATE(C39," ",D39)</f>
        <v>6 Zařizovací předměty a vybavení</v>
      </c>
      <c r="E48" s="321"/>
      <c r="F48" s="322"/>
      <c r="G48" s="322"/>
      <c r="H48" s="323">
        <f>SUM(H40:H47)</f>
        <v>0</v>
      </c>
      <c r="I48" s="312"/>
      <c r="L48" s="463"/>
    </row>
    <row r="49" spans="1:12" ht="12.95" customHeight="1">
      <c r="A49" s="348">
        <f t="shared" si="0"/>
        <v>42</v>
      </c>
      <c r="B49" s="306"/>
      <c r="C49" s="307" t="s">
        <v>181</v>
      </c>
      <c r="D49" s="308" t="s">
        <v>1295</v>
      </c>
      <c r="E49" s="309"/>
      <c r="F49" s="310"/>
      <c r="G49" s="310"/>
      <c r="H49" s="311"/>
      <c r="I49" s="312"/>
      <c r="L49" s="463"/>
    </row>
    <row r="50" spans="1:12" ht="12.95" customHeight="1">
      <c r="A50" s="348">
        <f t="shared" si="0"/>
        <v>43</v>
      </c>
      <c r="B50" s="306"/>
      <c r="C50" s="307"/>
      <c r="D50" s="315" t="s">
        <v>1296</v>
      </c>
      <c r="E50" s="316" t="s">
        <v>266</v>
      </c>
      <c r="F50" s="317">
        <v>20</v>
      </c>
      <c r="G50" s="472"/>
      <c r="H50" s="318">
        <f aca="true" t="shared" si="4" ref="H50:H56">F50*G50</f>
        <v>0</v>
      </c>
      <c r="I50" s="312"/>
      <c r="L50" s="463"/>
    </row>
    <row r="51" spans="1:12" ht="12.95" customHeight="1">
      <c r="A51" s="348">
        <f t="shared" si="0"/>
        <v>44</v>
      </c>
      <c r="B51" s="306"/>
      <c r="C51" s="307"/>
      <c r="D51" s="315" t="s">
        <v>1297</v>
      </c>
      <c r="E51" s="316" t="s">
        <v>266</v>
      </c>
      <c r="F51" s="317">
        <v>15</v>
      </c>
      <c r="G51" s="472"/>
      <c r="H51" s="318">
        <f t="shared" si="4"/>
        <v>0</v>
      </c>
      <c r="I51" s="312"/>
      <c r="L51" s="463"/>
    </row>
    <row r="52" spans="1:12" ht="12.95" customHeight="1">
      <c r="A52" s="348">
        <f t="shared" si="0"/>
        <v>45</v>
      </c>
      <c r="B52" s="306"/>
      <c r="C52" s="307"/>
      <c r="D52" s="315" t="s">
        <v>1298</v>
      </c>
      <c r="E52" s="316" t="s">
        <v>266</v>
      </c>
      <c r="F52" s="317">
        <v>20</v>
      </c>
      <c r="G52" s="472"/>
      <c r="H52" s="318">
        <f t="shared" si="4"/>
        <v>0</v>
      </c>
      <c r="I52" s="312"/>
      <c r="L52" s="463"/>
    </row>
    <row r="53" spans="1:12" ht="12.95" customHeight="1">
      <c r="A53" s="348">
        <f t="shared" si="0"/>
        <v>46</v>
      </c>
      <c r="B53" s="306"/>
      <c r="C53" s="307"/>
      <c r="D53" s="315" t="s">
        <v>1299</v>
      </c>
      <c r="E53" s="316" t="s">
        <v>266</v>
      </c>
      <c r="F53" s="317">
        <f>SUM(F50:F52)</f>
        <v>55</v>
      </c>
      <c r="G53" s="472"/>
      <c r="H53" s="318">
        <f t="shared" si="4"/>
        <v>0</v>
      </c>
      <c r="I53" s="312"/>
      <c r="L53" s="463"/>
    </row>
    <row r="54" spans="1:12" ht="12.95" customHeight="1">
      <c r="A54" s="348">
        <f t="shared" si="0"/>
        <v>47</v>
      </c>
      <c r="B54" s="306"/>
      <c r="C54" s="307"/>
      <c r="D54" s="315" t="s">
        <v>1300</v>
      </c>
      <c r="E54" s="316" t="s">
        <v>266</v>
      </c>
      <c r="F54" s="317">
        <f>F53</f>
        <v>55</v>
      </c>
      <c r="G54" s="472"/>
      <c r="H54" s="318">
        <f t="shared" si="4"/>
        <v>0</v>
      </c>
      <c r="I54" s="312"/>
      <c r="L54" s="463"/>
    </row>
    <row r="55" spans="1:12" ht="12.95" customHeight="1">
      <c r="A55" s="348">
        <f t="shared" si="0"/>
        <v>48</v>
      </c>
      <c r="B55" s="306"/>
      <c r="C55" s="307"/>
      <c r="D55" s="315" t="s">
        <v>1301</v>
      </c>
      <c r="E55" s="316" t="s">
        <v>266</v>
      </c>
      <c r="F55" s="317">
        <f>F54</f>
        <v>55</v>
      </c>
      <c r="G55" s="472"/>
      <c r="H55" s="318">
        <f t="shared" si="4"/>
        <v>0</v>
      </c>
      <c r="I55" s="312"/>
      <c r="L55" s="463"/>
    </row>
    <row r="56" spans="1:12" ht="12.95" customHeight="1">
      <c r="A56" s="348">
        <f t="shared" si="0"/>
        <v>49</v>
      </c>
      <c r="B56" s="306"/>
      <c r="C56" s="307"/>
      <c r="D56" s="315" t="s">
        <v>1117</v>
      </c>
      <c r="E56" s="316" t="s">
        <v>575</v>
      </c>
      <c r="F56" s="317">
        <v>2.5</v>
      </c>
      <c r="G56" s="472"/>
      <c r="H56" s="318">
        <f t="shared" si="4"/>
        <v>0</v>
      </c>
      <c r="I56" s="312"/>
      <c r="L56" s="463"/>
    </row>
    <row r="57" spans="1:12" ht="12.95" customHeight="1">
      <c r="A57" s="348">
        <f t="shared" si="0"/>
        <v>50</v>
      </c>
      <c r="B57" s="306"/>
      <c r="C57" s="319" t="s">
        <v>1089</v>
      </c>
      <c r="D57" s="320" t="str">
        <f>CONCATENATE(C49," ",D49)</f>
        <v>8 Trubní vedení - vnitřní rozvod studené vody, teplé vody a cirkulace</v>
      </c>
      <c r="E57" s="321"/>
      <c r="F57" s="322"/>
      <c r="G57" s="468"/>
      <c r="H57" s="323">
        <f>SUM(H50:H56)</f>
        <v>0</v>
      </c>
      <c r="I57" s="312"/>
      <c r="L57" s="463"/>
    </row>
    <row r="58" spans="1:12" ht="12.95" customHeight="1">
      <c r="A58" s="348">
        <f t="shared" si="0"/>
        <v>51</v>
      </c>
      <c r="B58" s="306"/>
      <c r="C58" s="307" t="s">
        <v>185</v>
      </c>
      <c r="D58" s="308" t="s">
        <v>1302</v>
      </c>
      <c r="E58" s="309"/>
      <c r="F58" s="310"/>
      <c r="G58" s="310"/>
      <c r="H58" s="311"/>
      <c r="I58" s="312"/>
      <c r="L58" s="463"/>
    </row>
    <row r="59" spans="1:12" ht="12.95" customHeight="1">
      <c r="A59" s="348">
        <f t="shared" si="0"/>
        <v>52</v>
      </c>
      <c r="B59" s="306"/>
      <c r="C59" s="307"/>
      <c r="D59" s="315" t="s">
        <v>1303</v>
      </c>
      <c r="E59" s="316" t="s">
        <v>231</v>
      </c>
      <c r="F59" s="317">
        <v>2</v>
      </c>
      <c r="G59" s="472"/>
      <c r="H59" s="318">
        <f aca="true" t="shared" si="5" ref="H59:H70">F59*G59</f>
        <v>0</v>
      </c>
      <c r="I59" s="312"/>
      <c r="L59" s="463"/>
    </row>
    <row r="60" spans="1:12" ht="12.95" customHeight="1">
      <c r="A60" s="348">
        <f t="shared" si="0"/>
        <v>53</v>
      </c>
      <c r="B60" s="306"/>
      <c r="C60" s="307"/>
      <c r="D60" s="315" t="s">
        <v>1304</v>
      </c>
      <c r="E60" s="316" t="s">
        <v>231</v>
      </c>
      <c r="F60" s="317">
        <v>3</v>
      </c>
      <c r="G60" s="472"/>
      <c r="H60" s="318">
        <f t="shared" si="5"/>
        <v>0</v>
      </c>
      <c r="I60" s="312"/>
      <c r="L60" s="463"/>
    </row>
    <row r="61" spans="1:12" ht="12.95" customHeight="1">
      <c r="A61" s="348">
        <f t="shared" si="0"/>
        <v>54</v>
      </c>
      <c r="B61" s="306"/>
      <c r="C61" s="307"/>
      <c r="D61" s="315" t="s">
        <v>1305</v>
      </c>
      <c r="E61" s="316" t="s">
        <v>231</v>
      </c>
      <c r="F61" s="317">
        <v>1</v>
      </c>
      <c r="G61" s="472"/>
      <c r="H61" s="318">
        <f t="shared" si="5"/>
        <v>0</v>
      </c>
      <c r="I61" s="312"/>
      <c r="L61" s="463"/>
    </row>
    <row r="62" spans="1:12" ht="12.95" customHeight="1">
      <c r="A62" s="348">
        <f t="shared" si="0"/>
        <v>55</v>
      </c>
      <c r="B62" s="306"/>
      <c r="C62" s="307"/>
      <c r="D62" s="315" t="s">
        <v>1306</v>
      </c>
      <c r="E62" s="316" t="s">
        <v>231</v>
      </c>
      <c r="F62" s="317">
        <v>1</v>
      </c>
      <c r="G62" s="472"/>
      <c r="H62" s="318">
        <f t="shared" si="5"/>
        <v>0</v>
      </c>
      <c r="I62" s="312"/>
      <c r="L62" s="463"/>
    </row>
    <row r="63" spans="1:12" ht="12.95" customHeight="1">
      <c r="A63" s="348">
        <f t="shared" si="0"/>
        <v>56</v>
      </c>
      <c r="B63" s="306"/>
      <c r="C63" s="307"/>
      <c r="D63" s="315" t="s">
        <v>1307</v>
      </c>
      <c r="E63" s="316" t="s">
        <v>231</v>
      </c>
      <c r="F63" s="317">
        <v>1</v>
      </c>
      <c r="G63" s="472"/>
      <c r="H63" s="318">
        <f t="shared" si="5"/>
        <v>0</v>
      </c>
      <c r="I63" s="312"/>
      <c r="L63" s="463"/>
    </row>
    <row r="64" spans="1:12" ht="12.95" customHeight="1">
      <c r="A64" s="348">
        <f t="shared" si="0"/>
        <v>57</v>
      </c>
      <c r="B64" s="306"/>
      <c r="C64" s="307"/>
      <c r="D64" s="315" t="s">
        <v>1308</v>
      </c>
      <c r="E64" s="316" t="s">
        <v>231</v>
      </c>
      <c r="F64" s="317">
        <v>2</v>
      </c>
      <c r="G64" s="472"/>
      <c r="H64" s="318">
        <f t="shared" si="5"/>
        <v>0</v>
      </c>
      <c r="I64" s="312"/>
      <c r="L64" s="463"/>
    </row>
    <row r="65" spans="1:12" ht="12.95" customHeight="1">
      <c r="A65" s="348">
        <f t="shared" si="0"/>
        <v>58</v>
      </c>
      <c r="B65" s="306"/>
      <c r="C65" s="307"/>
      <c r="D65" s="315" t="s">
        <v>1309</v>
      </c>
      <c r="E65" s="316" t="s">
        <v>231</v>
      </c>
      <c r="F65" s="317">
        <v>7</v>
      </c>
      <c r="G65" s="472"/>
      <c r="H65" s="318">
        <f t="shared" si="5"/>
        <v>0</v>
      </c>
      <c r="I65" s="312"/>
      <c r="L65" s="463"/>
    </row>
    <row r="66" spans="1:12" ht="12.95" customHeight="1">
      <c r="A66" s="348">
        <f t="shared" si="0"/>
        <v>59</v>
      </c>
      <c r="B66" s="306"/>
      <c r="C66" s="307"/>
      <c r="D66" s="315" t="s">
        <v>1310</v>
      </c>
      <c r="E66" s="316" t="s">
        <v>231</v>
      </c>
      <c r="F66" s="317">
        <v>2</v>
      </c>
      <c r="G66" s="472"/>
      <c r="H66" s="318">
        <f t="shared" si="5"/>
        <v>0</v>
      </c>
      <c r="I66" s="312"/>
      <c r="L66" s="463"/>
    </row>
    <row r="67" spans="1:12" ht="12.95" customHeight="1">
      <c r="A67" s="348">
        <f t="shared" si="0"/>
        <v>60</v>
      </c>
      <c r="B67" s="306"/>
      <c r="C67" s="307"/>
      <c r="D67" s="315" t="s">
        <v>1311</v>
      </c>
      <c r="E67" s="316" t="s">
        <v>231</v>
      </c>
      <c r="F67" s="317">
        <v>12</v>
      </c>
      <c r="G67" s="472"/>
      <c r="H67" s="318">
        <f t="shared" si="5"/>
        <v>0</v>
      </c>
      <c r="I67" s="312"/>
      <c r="L67" s="463"/>
    </row>
    <row r="68" spans="1:12" ht="12.95" customHeight="1">
      <c r="A68" s="348">
        <f t="shared" si="0"/>
        <v>61</v>
      </c>
      <c r="B68" s="306"/>
      <c r="C68" s="307"/>
      <c r="D68" s="315" t="s">
        <v>1312</v>
      </c>
      <c r="E68" s="316" t="s">
        <v>1313</v>
      </c>
      <c r="F68" s="317">
        <v>1</v>
      </c>
      <c r="G68" s="472"/>
      <c r="H68" s="318">
        <f t="shared" si="5"/>
        <v>0</v>
      </c>
      <c r="I68" s="312"/>
      <c r="L68" s="463"/>
    </row>
    <row r="69" spans="1:12" ht="12.95" customHeight="1">
      <c r="A69" s="348">
        <f t="shared" si="0"/>
        <v>62</v>
      </c>
      <c r="B69" s="306"/>
      <c r="C69" s="307"/>
      <c r="D69" s="315" t="s">
        <v>1314</v>
      </c>
      <c r="E69" s="316" t="s">
        <v>231</v>
      </c>
      <c r="F69" s="317">
        <v>10</v>
      </c>
      <c r="G69" s="472"/>
      <c r="H69" s="318">
        <f t="shared" si="5"/>
        <v>0</v>
      </c>
      <c r="I69" s="312"/>
      <c r="L69" s="463"/>
    </row>
    <row r="70" spans="1:12" ht="12.95" customHeight="1">
      <c r="A70" s="348">
        <f t="shared" si="0"/>
        <v>63</v>
      </c>
      <c r="B70" s="306"/>
      <c r="C70" s="307"/>
      <c r="D70" s="315" t="s">
        <v>1315</v>
      </c>
      <c r="E70" s="316" t="s">
        <v>575</v>
      </c>
      <c r="F70" s="317">
        <v>2.5</v>
      </c>
      <c r="G70" s="472"/>
      <c r="H70" s="318">
        <f t="shared" si="5"/>
        <v>0</v>
      </c>
      <c r="I70" s="312"/>
      <c r="L70" s="463"/>
    </row>
    <row r="71" spans="1:12" ht="12.95" customHeight="1">
      <c r="A71" s="348">
        <f t="shared" si="0"/>
        <v>64</v>
      </c>
      <c r="B71" s="306"/>
      <c r="C71" s="319" t="s">
        <v>1089</v>
      </c>
      <c r="D71" s="320" t="str">
        <f>CONCATENATE(C58," ",D58)</f>
        <v>9 Trubní vedení - vodovod armatury, zařízení</v>
      </c>
      <c r="E71" s="321"/>
      <c r="F71" s="322"/>
      <c r="G71" s="322"/>
      <c r="H71" s="323">
        <f>SUM(H59:H70)</f>
        <v>0</v>
      </c>
      <c r="I71" s="312"/>
      <c r="L71" s="463"/>
    </row>
    <row r="72" spans="1:12" ht="12.95" customHeight="1">
      <c r="A72" s="348">
        <f t="shared" si="0"/>
        <v>65</v>
      </c>
      <c r="B72" s="331"/>
      <c r="C72" s="301" t="s">
        <v>529</v>
      </c>
      <c r="D72" s="335" t="s">
        <v>1097</v>
      </c>
      <c r="E72" s="332"/>
      <c r="F72" s="333"/>
      <c r="G72" s="333"/>
      <c r="H72" s="334">
        <f>H71+H57+H48+H38+H28+H20</f>
        <v>0</v>
      </c>
      <c r="I72" s="312"/>
      <c r="L72" s="463"/>
    </row>
    <row r="73" spans="1:8" ht="12">
      <c r="A73" s="348">
        <f t="shared" si="0"/>
        <v>66</v>
      </c>
      <c r="B73" s="306" t="s">
        <v>1086</v>
      </c>
      <c r="C73" s="307"/>
      <c r="D73" s="308" t="s">
        <v>1098</v>
      </c>
      <c r="E73" s="309"/>
      <c r="F73" s="310"/>
      <c r="G73" s="310"/>
      <c r="H73" s="311"/>
    </row>
    <row r="74" spans="1:8" ht="12">
      <c r="A74" s="348">
        <f t="shared" si="0"/>
        <v>67</v>
      </c>
      <c r="B74" s="313"/>
      <c r="C74" s="314"/>
      <c r="D74" s="465" t="s">
        <v>1099</v>
      </c>
      <c r="E74" s="316" t="s">
        <v>231</v>
      </c>
      <c r="F74" s="317">
        <v>1</v>
      </c>
      <c r="G74" s="472"/>
      <c r="H74" s="318">
        <f>F74*G74</f>
        <v>0</v>
      </c>
    </row>
    <row r="75" spans="1:8" ht="12">
      <c r="A75" s="348">
        <f aca="true" t="shared" si="6" ref="A75:A79">A74+1</f>
        <v>68</v>
      </c>
      <c r="B75" s="313"/>
      <c r="C75" s="314"/>
      <c r="D75" s="465" t="s">
        <v>1100</v>
      </c>
      <c r="E75" s="316" t="s">
        <v>231</v>
      </c>
      <c r="F75" s="317">
        <v>1</v>
      </c>
      <c r="G75" s="472"/>
      <c r="H75" s="318">
        <f>F75*G75</f>
        <v>0</v>
      </c>
    </row>
    <row r="76" spans="1:8" ht="13.5" thickBot="1">
      <c r="A76" s="348">
        <f t="shared" si="6"/>
        <v>69</v>
      </c>
      <c r="B76" s="336"/>
      <c r="C76" s="319" t="s">
        <v>1089</v>
      </c>
      <c r="D76" s="320" t="str">
        <f>CONCATENATE(C73," ",D73)</f>
        <v xml:space="preserve"> VRN + práce</v>
      </c>
      <c r="E76" s="321"/>
      <c r="F76" s="322"/>
      <c r="G76" s="322"/>
      <c r="H76" s="323">
        <f>SUM(H74:H75)</f>
        <v>0</v>
      </c>
    </row>
    <row r="77" spans="1:8" ht="13.5" thickBot="1">
      <c r="A77" s="348">
        <f t="shared" si="6"/>
        <v>70</v>
      </c>
      <c r="B77" s="337"/>
      <c r="C77" s="338"/>
      <c r="D77" s="339"/>
      <c r="E77" s="340"/>
      <c r="F77" s="341"/>
      <c r="G77" s="341"/>
      <c r="H77" s="342">
        <f>H72+H12+H76</f>
        <v>0</v>
      </c>
    </row>
    <row r="78" spans="1:8" ht="12">
      <c r="A78" s="348">
        <f t="shared" si="6"/>
        <v>71</v>
      </c>
      <c r="B78" s="337"/>
      <c r="C78" s="343"/>
      <c r="D78" s="339"/>
      <c r="E78" s="340"/>
      <c r="F78" s="341"/>
      <c r="G78" s="341"/>
      <c r="H78" s="344"/>
    </row>
    <row r="79" spans="1:8" ht="13.5" thickBot="1">
      <c r="A79" s="348">
        <f t="shared" si="6"/>
        <v>72</v>
      </c>
      <c r="B79" s="345"/>
      <c r="C79" s="346" t="s">
        <v>1101</v>
      </c>
      <c r="D79" s="346"/>
      <c r="E79" s="346"/>
      <c r="F79" s="346"/>
      <c r="G79" s="346"/>
      <c r="H79" s="347"/>
    </row>
    <row r="80" spans="1:6" ht="12">
      <c r="A80" s="348"/>
      <c r="D80" s="349"/>
      <c r="F80" s="282"/>
    </row>
    <row r="81" spans="1:6" ht="12">
      <c r="A81" s="348"/>
      <c r="F81" s="282"/>
    </row>
    <row r="82" spans="1:6" ht="12">
      <c r="A82" s="348"/>
      <c r="F82" s="282"/>
    </row>
    <row r="83" spans="1:6" ht="12">
      <c r="A83" s="348"/>
      <c r="F83" s="282"/>
    </row>
    <row r="84" spans="1:6" ht="12">
      <c r="A84" s="348"/>
      <c r="F84" s="282"/>
    </row>
    <row r="85" spans="1:6" ht="12">
      <c r="A85" s="348"/>
      <c r="F85" s="282"/>
    </row>
    <row r="86" spans="1:6" ht="12">
      <c r="A86" s="348"/>
      <c r="F86" s="282"/>
    </row>
    <row r="87" spans="1:6" ht="12">
      <c r="A87" s="348"/>
      <c r="F87" s="282"/>
    </row>
    <row r="88" spans="1:6" ht="12">
      <c r="A88" s="348"/>
      <c r="F88" s="282"/>
    </row>
    <row r="89" spans="1:6" ht="12">
      <c r="A89" s="348"/>
      <c r="F89" s="282"/>
    </row>
    <row r="90" spans="1:6" ht="12">
      <c r="A90" s="348"/>
      <c r="F90" s="282"/>
    </row>
    <row r="91" spans="1:6" ht="12">
      <c r="A91" s="348"/>
      <c r="F91" s="282"/>
    </row>
    <row r="92" spans="1:6" ht="12">
      <c r="A92" s="348"/>
      <c r="F92" s="282"/>
    </row>
    <row r="93" spans="1:6" ht="12">
      <c r="A93" s="348"/>
      <c r="F93" s="282"/>
    </row>
    <row r="94" spans="1:6" ht="12">
      <c r="A94" s="348"/>
      <c r="F94" s="282"/>
    </row>
    <row r="95" spans="1:6" ht="12">
      <c r="A95" s="348"/>
      <c r="F95" s="282"/>
    </row>
    <row r="96" spans="1:6" ht="12">
      <c r="A96" s="348"/>
      <c r="F96" s="282"/>
    </row>
    <row r="97" spans="1:6" ht="12">
      <c r="A97" s="348"/>
      <c r="F97" s="282"/>
    </row>
    <row r="98" spans="1:6" ht="12">
      <c r="A98" s="348"/>
      <c r="F98" s="282"/>
    </row>
    <row r="99" spans="1:8" ht="12">
      <c r="A99" s="348"/>
      <c r="B99" s="350"/>
      <c r="C99" s="350"/>
      <c r="D99" s="350"/>
      <c r="E99" s="350"/>
      <c r="F99" s="350"/>
      <c r="G99" s="350"/>
      <c r="H99" s="350"/>
    </row>
    <row r="100" spans="1:8" ht="12">
      <c r="A100" s="348"/>
      <c r="B100" s="350"/>
      <c r="C100" s="350"/>
      <c r="D100" s="350"/>
      <c r="E100" s="350"/>
      <c r="F100" s="350"/>
      <c r="G100" s="350"/>
      <c r="H100" s="350"/>
    </row>
    <row r="101" spans="2:8" ht="12">
      <c r="B101" s="350"/>
      <c r="C101" s="350"/>
      <c r="D101" s="350"/>
      <c r="E101" s="350"/>
      <c r="F101" s="350"/>
      <c r="G101" s="350"/>
      <c r="H101" s="350"/>
    </row>
    <row r="102" spans="2:8" ht="12">
      <c r="B102" s="350"/>
      <c r="C102" s="350"/>
      <c r="D102" s="350"/>
      <c r="E102" s="350"/>
      <c r="F102" s="350"/>
      <c r="G102" s="350"/>
      <c r="H102" s="350"/>
    </row>
    <row r="103" ht="12">
      <c r="F103" s="282"/>
    </row>
    <row r="104" ht="12">
      <c r="F104" s="282"/>
    </row>
    <row r="105" ht="12">
      <c r="F105" s="282"/>
    </row>
    <row r="106" ht="12">
      <c r="F106" s="282"/>
    </row>
    <row r="107" ht="12">
      <c r="F107" s="282"/>
    </row>
    <row r="108" ht="12">
      <c r="F108" s="282"/>
    </row>
    <row r="109" ht="12">
      <c r="F109" s="282"/>
    </row>
    <row r="110" ht="12">
      <c r="F110" s="282"/>
    </row>
    <row r="111" ht="12">
      <c r="F111" s="282"/>
    </row>
    <row r="112" ht="12">
      <c r="F112" s="282"/>
    </row>
    <row r="113" ht="12">
      <c r="F113" s="282"/>
    </row>
    <row r="114" ht="12">
      <c r="F114" s="282"/>
    </row>
    <row r="115" ht="12">
      <c r="F115" s="282"/>
    </row>
    <row r="116" ht="12">
      <c r="F116" s="282"/>
    </row>
    <row r="117" ht="12">
      <c r="F117" s="282"/>
    </row>
    <row r="118" ht="12">
      <c r="F118" s="282"/>
    </row>
    <row r="119" ht="12">
      <c r="F119" s="282"/>
    </row>
    <row r="120" ht="12">
      <c r="F120" s="282"/>
    </row>
    <row r="121" ht="12">
      <c r="F121" s="282"/>
    </row>
    <row r="122" ht="12">
      <c r="F122" s="282"/>
    </row>
    <row r="123" ht="12">
      <c r="F123" s="282"/>
    </row>
    <row r="124" ht="12">
      <c r="F124" s="282"/>
    </row>
    <row r="125" ht="12">
      <c r="F125" s="282"/>
    </row>
    <row r="126" ht="12">
      <c r="F126" s="282"/>
    </row>
    <row r="127" ht="12">
      <c r="F127" s="282"/>
    </row>
    <row r="128" ht="12">
      <c r="F128" s="282"/>
    </row>
    <row r="129" ht="12">
      <c r="F129" s="282"/>
    </row>
    <row r="130" ht="12">
      <c r="F130" s="282"/>
    </row>
    <row r="131" ht="12">
      <c r="F131" s="282"/>
    </row>
    <row r="132" ht="12">
      <c r="F132" s="282"/>
    </row>
    <row r="133" ht="12">
      <c r="F133" s="282"/>
    </row>
    <row r="134" spans="2:3" ht="12">
      <c r="B134" s="351"/>
      <c r="C134" s="351"/>
    </row>
    <row r="135" spans="2:8" ht="12">
      <c r="B135" s="350"/>
      <c r="C135" s="350"/>
      <c r="D135" s="353"/>
      <c r="E135" s="353"/>
      <c r="F135" s="354"/>
      <c r="G135" s="353"/>
      <c r="H135" s="355"/>
    </row>
    <row r="136" spans="2:8" ht="12">
      <c r="B136" s="356"/>
      <c r="C136" s="356"/>
      <c r="D136" s="350"/>
      <c r="E136" s="350"/>
      <c r="F136" s="357"/>
      <c r="G136" s="350"/>
      <c r="H136" s="350"/>
    </row>
    <row r="137" spans="2:8" ht="12">
      <c r="B137" s="350"/>
      <c r="C137" s="350"/>
      <c r="D137" s="350"/>
      <c r="E137" s="350"/>
      <c r="F137" s="357"/>
      <c r="G137" s="350"/>
      <c r="H137" s="350"/>
    </row>
    <row r="138" spans="2:8" ht="12">
      <c r="B138" s="350"/>
      <c r="C138" s="350"/>
      <c r="D138" s="350"/>
      <c r="E138" s="350"/>
      <c r="F138" s="357"/>
      <c r="G138" s="350"/>
      <c r="H138" s="350"/>
    </row>
    <row r="139" spans="2:8" ht="12">
      <c r="B139" s="350"/>
      <c r="C139" s="350"/>
      <c r="D139" s="350"/>
      <c r="E139" s="350"/>
      <c r="F139" s="357"/>
      <c r="G139" s="350"/>
      <c r="H139" s="350"/>
    </row>
    <row r="140" spans="2:8" ht="12">
      <c r="B140" s="350"/>
      <c r="C140" s="350"/>
      <c r="D140" s="350"/>
      <c r="E140" s="350"/>
      <c r="F140" s="357"/>
      <c r="G140" s="350"/>
      <c r="H140" s="350"/>
    </row>
    <row r="141" spans="2:8" ht="12">
      <c r="B141" s="350"/>
      <c r="C141" s="350"/>
      <c r="D141" s="350"/>
      <c r="E141" s="350"/>
      <c r="F141" s="357"/>
      <c r="G141" s="350"/>
      <c r="H141" s="350"/>
    </row>
    <row r="142" spans="2:8" ht="12">
      <c r="B142" s="350"/>
      <c r="C142" s="350"/>
      <c r="D142" s="350"/>
      <c r="E142" s="350"/>
      <c r="F142" s="357"/>
      <c r="G142" s="350"/>
      <c r="H142" s="350"/>
    </row>
    <row r="143" spans="2:8" ht="12">
      <c r="B143" s="350"/>
      <c r="C143" s="350"/>
      <c r="D143" s="350"/>
      <c r="E143" s="350"/>
      <c r="F143" s="357"/>
      <c r="G143" s="350"/>
      <c r="H143" s="350"/>
    </row>
    <row r="144" spans="2:8" ht="12">
      <c r="B144" s="350"/>
      <c r="C144" s="350"/>
      <c r="D144" s="350"/>
      <c r="E144" s="350"/>
      <c r="F144" s="357"/>
      <c r="G144" s="350"/>
      <c r="H144" s="350"/>
    </row>
    <row r="145" spans="2:8" ht="12">
      <c r="B145" s="350"/>
      <c r="C145" s="350"/>
      <c r="D145" s="350"/>
      <c r="E145" s="350"/>
      <c r="F145" s="357"/>
      <c r="G145" s="350"/>
      <c r="H145" s="350"/>
    </row>
    <row r="146" spans="2:8" ht="12">
      <c r="B146" s="350"/>
      <c r="C146" s="350"/>
      <c r="D146" s="350"/>
      <c r="E146" s="350"/>
      <c r="F146" s="357"/>
      <c r="G146" s="350"/>
      <c r="H146" s="350"/>
    </row>
    <row r="147" spans="2:8" ht="12">
      <c r="B147" s="350"/>
      <c r="C147" s="350"/>
      <c r="D147" s="350"/>
      <c r="E147" s="350"/>
      <c r="F147" s="357"/>
      <c r="G147" s="350"/>
      <c r="H147" s="350"/>
    </row>
    <row r="148" spans="2:8" ht="12">
      <c r="B148" s="350"/>
      <c r="C148" s="350"/>
      <c r="D148" s="350"/>
      <c r="E148" s="350"/>
      <c r="F148" s="357"/>
      <c r="G148" s="350"/>
      <c r="H148" s="350"/>
    </row>
  </sheetData>
  <sheetProtection password="DAFF" sheet="1" objects="1" scenarios="1"/>
  <mergeCells count="5">
    <mergeCell ref="B1:H1"/>
    <mergeCell ref="B2:H2"/>
    <mergeCell ref="B3:C3"/>
    <mergeCell ref="B4:C4"/>
    <mergeCell ref="F4:H4"/>
  </mergeCells>
  <printOptions/>
  <pageMargins left="0.5905511811023623" right="0.3937007874015748" top="0.1968503937007874" bottom="0.1968503937007874" header="0" footer="0.1968503937007874"/>
  <pageSetup horizontalDpi="300" verticalDpi="300" orientation="landscape" paperSize="9" scale="78" r:id="rId1"/>
  <headerFooter alignWithMargins="0">
    <oddFooter>&amp;CStránka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49"/>
  <sheetViews>
    <sheetView showGridLines="0" view="pageBreakPreview" zoomScaleSheetLayoutView="100" workbookViewId="0" topLeftCell="A1"/>
  </sheetViews>
  <sheetFormatPr defaultColWidth="9.140625" defaultRowHeight="12"/>
  <cols>
    <col min="1" max="1" width="2.28125" style="214" customWidth="1"/>
    <col min="2" max="2" width="17.421875" style="214" customWidth="1"/>
    <col min="3" max="3" width="18.421875" style="214" customWidth="1"/>
    <col min="4" max="4" width="17.00390625" style="214" customWidth="1"/>
    <col min="5" max="5" width="15.8515625" style="214" customWidth="1"/>
    <col min="6" max="6" width="19.28125" style="214" customWidth="1"/>
    <col min="7" max="7" width="17.8515625" style="214" customWidth="1"/>
    <col min="8" max="16384" width="9.28125" style="214" customWidth="1"/>
  </cols>
  <sheetData>
    <row r="1" spans="1:7" ht="21.75" customHeight="1">
      <c r="A1" s="211" t="s">
        <v>1031</v>
      </c>
      <c r="B1" s="212"/>
      <c r="C1" s="212"/>
      <c r="D1" s="212"/>
      <c r="E1" s="212"/>
      <c r="F1" s="212"/>
      <c r="G1" s="213"/>
    </row>
    <row r="2" spans="1:7" ht="15" customHeight="1" thickBot="1">
      <c r="A2" s="215"/>
      <c r="B2" s="216"/>
      <c r="C2" s="216"/>
      <c r="D2" s="216"/>
      <c r="E2" s="216"/>
      <c r="F2" s="216"/>
      <c r="G2" s="217"/>
    </row>
    <row r="3" spans="1:7" ht="12.95" customHeight="1">
      <c r="A3" s="218" t="s">
        <v>1032</v>
      </c>
      <c r="B3" s="219"/>
      <c r="C3" s="220" t="s">
        <v>1033</v>
      </c>
      <c r="D3" s="220"/>
      <c r="E3" s="220"/>
      <c r="F3" s="220" t="s">
        <v>1034</v>
      </c>
      <c r="G3" s="221"/>
    </row>
    <row r="4" spans="1:7" ht="12.95" customHeight="1">
      <c r="A4" s="222"/>
      <c r="B4" s="223"/>
      <c r="C4" s="224" t="s">
        <v>1316</v>
      </c>
      <c r="D4" s="216"/>
      <c r="E4" s="216"/>
      <c r="F4" s="216"/>
      <c r="G4" s="217"/>
    </row>
    <row r="5" spans="1:7" ht="12.95" customHeight="1">
      <c r="A5" s="225" t="s">
        <v>1036</v>
      </c>
      <c r="B5" s="226"/>
      <c r="C5" s="227" t="s">
        <v>1037</v>
      </c>
      <c r="D5" s="227"/>
      <c r="E5" s="227"/>
      <c r="F5" s="228" t="s">
        <v>1038</v>
      </c>
      <c r="G5" s="229"/>
    </row>
    <row r="6" spans="1:7" ht="12.95" customHeight="1">
      <c r="A6" s="230"/>
      <c r="B6" s="223"/>
      <c r="C6" s="231" t="s">
        <v>1039</v>
      </c>
      <c r="D6" s="216"/>
      <c r="E6" s="216"/>
      <c r="F6" s="232"/>
      <c r="G6" s="217"/>
    </row>
    <row r="7" spans="1:9" ht="12">
      <c r="A7" s="225" t="s">
        <v>1040</v>
      </c>
      <c r="B7" s="227"/>
      <c r="C7" s="546" t="s">
        <v>1041</v>
      </c>
      <c r="D7" s="547"/>
      <c r="E7" s="233" t="s">
        <v>1042</v>
      </c>
      <c r="F7" s="234"/>
      <c r="G7" s="235"/>
      <c r="H7" s="236"/>
      <c r="I7" s="236"/>
    </row>
    <row r="8" spans="1:7" ht="12">
      <c r="A8" s="225" t="s">
        <v>1043</v>
      </c>
      <c r="B8" s="227"/>
      <c r="C8" s="237" t="s">
        <v>1044</v>
      </c>
      <c r="D8" s="237"/>
      <c r="E8" s="228" t="s">
        <v>1045</v>
      </c>
      <c r="F8" s="227"/>
      <c r="G8" s="238"/>
    </row>
    <row r="9" spans="1:7" ht="12">
      <c r="A9" s="239" t="s">
        <v>1046</v>
      </c>
      <c r="B9" s="237"/>
      <c r="C9" s="237"/>
      <c r="D9" s="237"/>
      <c r="E9" s="240" t="s">
        <v>1047</v>
      </c>
      <c r="F9" s="237"/>
      <c r="G9" s="241"/>
    </row>
    <row r="10" spans="1:57" ht="12">
      <c r="A10" s="215" t="s">
        <v>1048</v>
      </c>
      <c r="B10" s="216"/>
      <c r="C10" s="216"/>
      <c r="D10" s="216"/>
      <c r="E10" s="242" t="s">
        <v>1049</v>
      </c>
      <c r="F10" s="216"/>
      <c r="G10" s="217"/>
      <c r="BA10" s="243"/>
      <c r="BB10" s="243"/>
      <c r="BC10" s="243"/>
      <c r="BD10" s="243"/>
      <c r="BE10" s="243"/>
    </row>
    <row r="11" spans="1:7" ht="12">
      <c r="A11" s="215" t="s">
        <v>1050</v>
      </c>
      <c r="B11" s="216"/>
      <c r="C11" s="216"/>
      <c r="D11" s="216"/>
      <c r="E11" s="548" t="s">
        <v>1051</v>
      </c>
      <c r="F11" s="549"/>
      <c r="G11" s="550"/>
    </row>
    <row r="12" spans="1:7" ht="28.5" customHeight="1" thickBot="1">
      <c r="A12" s="244" t="s">
        <v>1052</v>
      </c>
      <c r="B12" s="245"/>
      <c r="C12" s="245"/>
      <c r="D12" s="245"/>
      <c r="E12" s="246"/>
      <c r="F12" s="246"/>
      <c r="G12" s="247"/>
    </row>
    <row r="13" spans="1:7" ht="17.25" customHeight="1" thickBot="1">
      <c r="A13" s="248" t="s">
        <v>1053</v>
      </c>
      <c r="B13" s="249"/>
      <c r="C13" s="250"/>
      <c r="D13" s="251" t="s">
        <v>996</v>
      </c>
      <c r="E13" s="252"/>
      <c r="F13" s="252"/>
      <c r="G13" s="250"/>
    </row>
    <row r="14" spans="1:7" ht="15.95" customHeight="1">
      <c r="A14" s="253"/>
      <c r="B14" s="254" t="s">
        <v>1054</v>
      </c>
      <c r="C14" s="255"/>
      <c r="D14" s="256"/>
      <c r="E14" s="257"/>
      <c r="F14" s="258"/>
      <c r="G14" s="255"/>
    </row>
    <row r="15" spans="1:7" ht="15.95" customHeight="1">
      <c r="A15" s="253" t="s">
        <v>1055</v>
      </c>
      <c r="B15" s="254" t="s">
        <v>1056</v>
      </c>
      <c r="C15" s="255"/>
      <c r="D15" s="239"/>
      <c r="E15" s="259"/>
      <c r="F15" s="260"/>
      <c r="G15" s="255"/>
    </row>
    <row r="16" spans="1:7" ht="15.95" customHeight="1">
      <c r="A16" s="253" t="s">
        <v>1057</v>
      </c>
      <c r="B16" s="254" t="s">
        <v>1058</v>
      </c>
      <c r="C16" s="255"/>
      <c r="D16" s="239"/>
      <c r="E16" s="259"/>
      <c r="F16" s="260"/>
      <c r="G16" s="255"/>
    </row>
    <row r="17" spans="1:7" ht="15.95" customHeight="1">
      <c r="A17" s="261" t="s">
        <v>1059</v>
      </c>
      <c r="B17" s="254" t="s">
        <v>1060</v>
      </c>
      <c r="C17" s="255"/>
      <c r="D17" s="239"/>
      <c r="E17" s="259"/>
      <c r="F17" s="260"/>
      <c r="G17" s="255"/>
    </row>
    <row r="18" spans="1:7" ht="15.95" customHeight="1">
      <c r="A18" s="262" t="s">
        <v>1061</v>
      </c>
      <c r="B18" s="254"/>
      <c r="C18" s="255"/>
      <c r="D18" s="239"/>
      <c r="E18" s="259"/>
      <c r="F18" s="260"/>
      <c r="G18" s="255"/>
    </row>
    <row r="19" spans="1:7" ht="15.95" customHeight="1">
      <c r="A19" s="262"/>
      <c r="B19" s="254"/>
      <c r="C19" s="255"/>
      <c r="D19" s="239"/>
      <c r="E19" s="259"/>
      <c r="F19" s="260"/>
      <c r="G19" s="255"/>
    </row>
    <row r="20" spans="1:7" ht="15.95" customHeight="1">
      <c r="A20" s="262" t="s">
        <v>1062</v>
      </c>
      <c r="B20" s="254"/>
      <c r="C20" s="255"/>
      <c r="D20" s="239"/>
      <c r="E20" s="259"/>
      <c r="F20" s="260"/>
      <c r="G20" s="255"/>
    </row>
    <row r="21" spans="1:7" ht="15.95" customHeight="1">
      <c r="A21" s="215" t="s">
        <v>1063</v>
      </c>
      <c r="B21" s="216"/>
      <c r="C21" s="255"/>
      <c r="D21" s="239" t="s">
        <v>1064</v>
      </c>
      <c r="E21" s="259"/>
      <c r="F21" s="260"/>
      <c r="G21" s="255"/>
    </row>
    <row r="22" spans="1:7" ht="15.95" customHeight="1" thickBot="1">
      <c r="A22" s="239" t="s">
        <v>1065</v>
      </c>
      <c r="B22" s="237"/>
      <c r="C22" s="263"/>
      <c r="D22" s="264" t="s">
        <v>1066</v>
      </c>
      <c r="E22" s="265"/>
      <c r="F22" s="266"/>
      <c r="G22" s="255"/>
    </row>
    <row r="23" spans="1:7" ht="12">
      <c r="A23" s="218" t="s">
        <v>1067</v>
      </c>
      <c r="B23" s="220"/>
      <c r="C23" s="267" t="s">
        <v>1068</v>
      </c>
      <c r="D23" s="220"/>
      <c r="E23" s="267" t="s">
        <v>1069</v>
      </c>
      <c r="F23" s="220"/>
      <c r="G23" s="221"/>
    </row>
    <row r="24" spans="1:7" ht="12">
      <c r="A24" s="225"/>
      <c r="B24" s="227"/>
      <c r="C24" s="228" t="s">
        <v>1070</v>
      </c>
      <c r="D24" s="227"/>
      <c r="E24" s="228" t="s">
        <v>1070</v>
      </c>
      <c r="F24" s="227"/>
      <c r="G24" s="229"/>
    </row>
    <row r="25" spans="1:7" ht="12">
      <c r="A25" s="215" t="s">
        <v>1071</v>
      </c>
      <c r="B25" s="268"/>
      <c r="C25" s="242" t="s">
        <v>1071</v>
      </c>
      <c r="D25" s="216"/>
      <c r="E25" s="242" t="s">
        <v>1071</v>
      </c>
      <c r="F25" s="216"/>
      <c r="G25" s="217"/>
    </row>
    <row r="26" spans="1:7" ht="12">
      <c r="A26" s="215"/>
      <c r="B26" s="269"/>
      <c r="C26" s="242" t="s">
        <v>1072</v>
      </c>
      <c r="D26" s="216"/>
      <c r="E26" s="242" t="s">
        <v>1073</v>
      </c>
      <c r="F26" s="216"/>
      <c r="G26" s="217"/>
    </row>
    <row r="27" spans="1:7" ht="12">
      <c r="A27" s="215"/>
      <c r="B27" s="216"/>
      <c r="C27" s="242"/>
      <c r="D27" s="216"/>
      <c r="E27" s="242"/>
      <c r="F27" s="216"/>
      <c r="G27" s="217"/>
    </row>
    <row r="28" spans="1:7" ht="97.5" customHeight="1" thickBot="1">
      <c r="A28" s="215"/>
      <c r="B28" s="216"/>
      <c r="C28" s="242"/>
      <c r="D28" s="216"/>
      <c r="E28" s="242"/>
      <c r="F28" s="216"/>
      <c r="G28" s="217"/>
    </row>
    <row r="29" spans="1:7" s="275" customFormat="1" ht="19.5" customHeight="1" thickBot="1">
      <c r="A29" s="270" t="s">
        <v>1074</v>
      </c>
      <c r="B29" s="271"/>
      <c r="C29" s="271"/>
      <c r="D29" s="271"/>
      <c r="E29" s="272"/>
      <c r="F29" s="273">
        <f>'RR - ZTI VENKOVNI KANALIZACE2'!H43</f>
        <v>0</v>
      </c>
      <c r="G29" s="274"/>
    </row>
    <row r="30" spans="1:7" ht="12">
      <c r="A30" s="215"/>
      <c r="B30" s="216"/>
      <c r="C30" s="216"/>
      <c r="D30" s="216"/>
      <c r="E30" s="216"/>
      <c r="F30" s="216"/>
      <c r="G30" s="217"/>
    </row>
    <row r="31" spans="1:8" ht="12">
      <c r="A31" s="276" t="s">
        <v>1075</v>
      </c>
      <c r="B31" s="277"/>
      <c r="C31" s="277"/>
      <c r="D31" s="277"/>
      <c r="E31" s="277"/>
      <c r="F31" s="277"/>
      <c r="G31" s="278"/>
      <c r="H31" s="214" t="s">
        <v>1076</v>
      </c>
    </row>
    <row r="32" spans="1:8" ht="14.25" customHeight="1">
      <c r="A32" s="276"/>
      <c r="B32" s="551"/>
      <c r="C32" s="551"/>
      <c r="D32" s="551"/>
      <c r="E32" s="551"/>
      <c r="F32" s="551"/>
      <c r="G32" s="552"/>
      <c r="H32" s="214" t="s">
        <v>1076</v>
      </c>
    </row>
    <row r="33" spans="1:8" ht="12.75" customHeight="1">
      <c r="A33" s="279"/>
      <c r="B33" s="551"/>
      <c r="C33" s="551"/>
      <c r="D33" s="551"/>
      <c r="E33" s="551"/>
      <c r="F33" s="551"/>
      <c r="G33" s="552"/>
      <c r="H33" s="214" t="s">
        <v>1076</v>
      </c>
    </row>
    <row r="34" spans="1:8" ht="12">
      <c r="A34" s="279"/>
      <c r="B34" s="551"/>
      <c r="C34" s="551"/>
      <c r="D34" s="551"/>
      <c r="E34" s="551"/>
      <c r="F34" s="551"/>
      <c r="G34" s="552"/>
      <c r="H34" s="214" t="s">
        <v>1076</v>
      </c>
    </row>
    <row r="35" spans="1:8" ht="12">
      <c r="A35" s="279"/>
      <c r="B35" s="551"/>
      <c r="C35" s="551"/>
      <c r="D35" s="551"/>
      <c r="E35" s="551"/>
      <c r="F35" s="551"/>
      <c r="G35" s="552"/>
      <c r="H35" s="214" t="s">
        <v>1076</v>
      </c>
    </row>
    <row r="36" spans="1:8" ht="12">
      <c r="A36" s="279"/>
      <c r="B36" s="551"/>
      <c r="C36" s="551"/>
      <c r="D36" s="551"/>
      <c r="E36" s="551"/>
      <c r="F36" s="551"/>
      <c r="G36" s="552"/>
      <c r="H36" s="214" t="s">
        <v>1076</v>
      </c>
    </row>
    <row r="37" spans="1:8" ht="12">
      <c r="A37" s="279"/>
      <c r="B37" s="551"/>
      <c r="C37" s="551"/>
      <c r="D37" s="551"/>
      <c r="E37" s="551"/>
      <c r="F37" s="551"/>
      <c r="G37" s="552"/>
      <c r="H37" s="214" t="s">
        <v>1076</v>
      </c>
    </row>
    <row r="38" spans="1:8" ht="12">
      <c r="A38" s="279"/>
      <c r="B38" s="551"/>
      <c r="C38" s="551"/>
      <c r="D38" s="551"/>
      <c r="E38" s="551"/>
      <c r="F38" s="551"/>
      <c r="G38" s="552"/>
      <c r="H38" s="214" t="s">
        <v>1076</v>
      </c>
    </row>
    <row r="39" spans="1:8" ht="13.5" thickBot="1">
      <c r="A39" s="280"/>
      <c r="B39" s="553"/>
      <c r="C39" s="553"/>
      <c r="D39" s="553"/>
      <c r="E39" s="553"/>
      <c r="F39" s="553"/>
      <c r="G39" s="554"/>
      <c r="H39" s="214" t="s">
        <v>1076</v>
      </c>
    </row>
    <row r="40" spans="2:7" ht="12">
      <c r="B40" s="545"/>
      <c r="C40" s="545"/>
      <c r="D40" s="545"/>
      <c r="E40" s="545"/>
      <c r="F40" s="545"/>
      <c r="G40" s="545"/>
    </row>
    <row r="41" spans="2:7" ht="12">
      <c r="B41" s="545"/>
      <c r="C41" s="545"/>
      <c r="D41" s="545"/>
      <c r="E41" s="545"/>
      <c r="F41" s="545"/>
      <c r="G41" s="545"/>
    </row>
    <row r="42" spans="2:7" ht="12">
      <c r="B42" s="545"/>
      <c r="C42" s="545"/>
      <c r="D42" s="545"/>
      <c r="E42" s="545"/>
      <c r="F42" s="545"/>
      <c r="G42" s="545"/>
    </row>
    <row r="43" spans="2:7" ht="12">
      <c r="B43" s="545"/>
      <c r="C43" s="545"/>
      <c r="D43" s="545"/>
      <c r="E43" s="545"/>
      <c r="F43" s="545"/>
      <c r="G43" s="545"/>
    </row>
    <row r="44" spans="2:7" ht="12">
      <c r="B44" s="545"/>
      <c r="C44" s="545"/>
      <c r="D44" s="545"/>
      <c r="E44" s="545"/>
      <c r="F44" s="545"/>
      <c r="G44" s="545"/>
    </row>
    <row r="45" spans="2:7" ht="12">
      <c r="B45" s="545"/>
      <c r="C45" s="545"/>
      <c r="D45" s="545"/>
      <c r="E45" s="545"/>
      <c r="F45" s="545"/>
      <c r="G45" s="545"/>
    </row>
    <row r="46" spans="2:7" ht="12">
      <c r="B46" s="545"/>
      <c r="C46" s="545"/>
      <c r="D46" s="545"/>
      <c r="E46" s="545"/>
      <c r="F46" s="545"/>
      <c r="G46" s="545"/>
    </row>
    <row r="47" spans="2:7" ht="12">
      <c r="B47" s="545"/>
      <c r="C47" s="545"/>
      <c r="D47" s="545"/>
      <c r="E47" s="545"/>
      <c r="F47" s="545"/>
      <c r="G47" s="545"/>
    </row>
    <row r="48" spans="2:7" ht="12">
      <c r="B48" s="545"/>
      <c r="C48" s="545"/>
      <c r="D48" s="545"/>
      <c r="E48" s="545"/>
      <c r="F48" s="545"/>
      <c r="G48" s="545"/>
    </row>
    <row r="49" spans="2:7" ht="12">
      <c r="B49" s="545"/>
      <c r="C49" s="545"/>
      <c r="D49" s="545"/>
      <c r="E49" s="545"/>
      <c r="F49" s="545"/>
      <c r="G49" s="545"/>
    </row>
  </sheetData>
  <sheetProtection password="DAFF" sheet="1" objects="1" scenarios="1"/>
  <mergeCells count="13">
    <mergeCell ref="B49:G49"/>
    <mergeCell ref="B43:G43"/>
    <mergeCell ref="B44:G44"/>
    <mergeCell ref="B45:G45"/>
    <mergeCell ref="B46:G46"/>
    <mergeCell ref="B47:G47"/>
    <mergeCell ref="B48:G48"/>
    <mergeCell ref="B42:G42"/>
    <mergeCell ref="C7:D7"/>
    <mergeCell ref="E11:G11"/>
    <mergeCell ref="B32:G39"/>
    <mergeCell ref="B40:G40"/>
    <mergeCell ref="B41:G41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T114"/>
  <sheetViews>
    <sheetView showGridLines="0" showZeros="0" zoomScaleSheetLayoutView="100" workbookViewId="0" topLeftCell="A1">
      <selection activeCell="H8" sqref="H8"/>
    </sheetView>
  </sheetViews>
  <sheetFormatPr defaultColWidth="9.140625" defaultRowHeight="12"/>
  <cols>
    <col min="1" max="1" width="5.28125" style="282" customWidth="1"/>
    <col min="2" max="2" width="4.421875" style="282" customWidth="1"/>
    <col min="3" max="3" width="14.140625" style="282" customWidth="1"/>
    <col min="4" max="4" width="90.00390625" style="282" customWidth="1"/>
    <col min="5" max="5" width="5.28125" style="282" customWidth="1"/>
    <col min="6" max="6" width="8.28125" style="352" customWidth="1"/>
    <col min="7" max="7" width="11.421875" style="282" customWidth="1"/>
    <col min="8" max="8" width="14.8515625" style="282" customWidth="1"/>
    <col min="9" max="9" width="9.28125" style="282" customWidth="1"/>
    <col min="10" max="10" width="9.28125" style="214" customWidth="1"/>
    <col min="11" max="16384" width="9.28125" style="282" customWidth="1"/>
  </cols>
  <sheetData>
    <row r="1" spans="2:8" ht="15.75">
      <c r="B1" s="609" t="s">
        <v>1077</v>
      </c>
      <c r="C1" s="610"/>
      <c r="D1" s="610"/>
      <c r="E1" s="610"/>
      <c r="F1" s="610"/>
      <c r="G1" s="610"/>
      <c r="H1" s="611"/>
    </row>
    <row r="2" spans="2:8" ht="15.75" thickBot="1">
      <c r="B2" s="612" t="s">
        <v>1078</v>
      </c>
      <c r="C2" s="613"/>
      <c r="D2" s="613"/>
      <c r="E2" s="613"/>
      <c r="F2" s="613"/>
      <c r="G2" s="613"/>
      <c r="H2" s="614"/>
    </row>
    <row r="3" spans="2:8" ht="13.5" thickTop="1">
      <c r="B3" s="561" t="s">
        <v>1036</v>
      </c>
      <c r="C3" s="562"/>
      <c r="D3" s="283">
        <f>nazevstavby</f>
        <v>0</v>
      </c>
      <c r="E3" s="284"/>
      <c r="F3" s="285"/>
      <c r="G3" s="286"/>
      <c r="H3" s="287"/>
    </row>
    <row r="4" spans="2:8" ht="13.5" thickBot="1">
      <c r="B4" s="563" t="s">
        <v>1032</v>
      </c>
      <c r="C4" s="564"/>
      <c r="D4" s="615" t="str">
        <f>nazevobjektu</f>
        <v>D.1.4.a) - ZAŘÍZENÍ PRO VYTÁPĚNÍ STAVEB</v>
      </c>
      <c r="E4" s="616"/>
      <c r="F4" s="616"/>
      <c r="G4" s="616"/>
      <c r="H4" s="617"/>
    </row>
    <row r="5" spans="2:8" ht="13.5" thickTop="1">
      <c r="B5" s="290"/>
      <c r="C5" s="291"/>
      <c r="D5" s="291"/>
      <c r="E5" s="292"/>
      <c r="F5" s="293"/>
      <c r="G5" s="292"/>
      <c r="H5" s="294"/>
    </row>
    <row r="6" spans="1:8" ht="12.95" customHeight="1">
      <c r="A6" s="348" t="s">
        <v>1079</v>
      </c>
      <c r="B6" s="459" t="s">
        <v>1080</v>
      </c>
      <c r="C6" s="460" t="s">
        <v>1081</v>
      </c>
      <c r="D6" s="460" t="s">
        <v>1082</v>
      </c>
      <c r="E6" s="460" t="s">
        <v>128</v>
      </c>
      <c r="F6" s="461" t="s">
        <v>1083</v>
      </c>
      <c r="G6" s="460" t="s">
        <v>1084</v>
      </c>
      <c r="H6" s="462" t="s">
        <v>1085</v>
      </c>
    </row>
    <row r="7" spans="1:9" ht="12.95" customHeight="1">
      <c r="A7" s="348">
        <v>1</v>
      </c>
      <c r="B7" s="306" t="s">
        <v>1086</v>
      </c>
      <c r="C7" s="307" t="s">
        <v>84</v>
      </c>
      <c r="D7" s="308" t="s">
        <v>142</v>
      </c>
      <c r="E7" s="309"/>
      <c r="F7" s="310"/>
      <c r="G7" s="310"/>
      <c r="H7" s="311"/>
      <c r="I7" s="312"/>
    </row>
    <row r="8" spans="1:9" ht="12.95" customHeight="1">
      <c r="A8" s="348">
        <f>A7+1</f>
        <v>2</v>
      </c>
      <c r="B8" s="313"/>
      <c r="C8" s="466"/>
      <c r="D8" s="315" t="s">
        <v>1317</v>
      </c>
      <c r="E8" s="316" t="s">
        <v>193</v>
      </c>
      <c r="F8" s="317">
        <v>190</v>
      </c>
      <c r="G8" s="472"/>
      <c r="H8" s="318">
        <f aca="true" t="shared" si="0" ref="H8:H18">F8*G8</f>
        <v>0</v>
      </c>
      <c r="I8" s="467"/>
    </row>
    <row r="9" spans="1:9" ht="12.95" customHeight="1">
      <c r="A9" s="348">
        <f aca="true" t="shared" si="1" ref="A9:A45">A8+1</f>
        <v>3</v>
      </c>
      <c r="B9" s="313"/>
      <c r="C9" s="466"/>
      <c r="D9" s="315" t="s">
        <v>1318</v>
      </c>
      <c r="E9" s="316" t="s">
        <v>193</v>
      </c>
      <c r="F9" s="317">
        <v>190</v>
      </c>
      <c r="G9" s="472"/>
      <c r="H9" s="318">
        <f t="shared" si="0"/>
        <v>0</v>
      </c>
      <c r="I9" s="467"/>
    </row>
    <row r="10" spans="1:98" ht="12.95" customHeight="1">
      <c r="A10" s="348">
        <f t="shared" si="1"/>
        <v>4</v>
      </c>
      <c r="B10" s="313"/>
      <c r="C10" s="314"/>
      <c r="D10" s="315" t="s">
        <v>1319</v>
      </c>
      <c r="E10" s="316" t="s">
        <v>146</v>
      </c>
      <c r="F10" s="317">
        <v>115</v>
      </c>
      <c r="G10" s="472"/>
      <c r="H10" s="318">
        <f t="shared" si="0"/>
        <v>0</v>
      </c>
      <c r="I10" s="467"/>
      <c r="AT10" s="282">
        <v>1</v>
      </c>
      <c r="AU10" s="282">
        <f>IF(AT10=1,H10,0)</f>
        <v>0</v>
      </c>
      <c r="AV10" s="282">
        <f>IF(AT10=2,H10,0)</f>
        <v>0</v>
      </c>
      <c r="AW10" s="282">
        <f>IF(AT10=3,H10,0)</f>
        <v>0</v>
      </c>
      <c r="AX10" s="282">
        <f>IF(AT10=4,H10,0)</f>
        <v>0</v>
      </c>
      <c r="AY10" s="282">
        <f>IF(AT10=5,H10,0)</f>
        <v>0</v>
      </c>
      <c r="CT10" s="282">
        <v>0</v>
      </c>
    </row>
    <row r="11" spans="1:9" ht="12.95" customHeight="1">
      <c r="A11" s="348">
        <f t="shared" si="1"/>
        <v>5</v>
      </c>
      <c r="B11" s="313"/>
      <c r="C11" s="314"/>
      <c r="D11" s="315" t="s">
        <v>1320</v>
      </c>
      <c r="E11" s="316" t="s">
        <v>146</v>
      </c>
      <c r="F11" s="317">
        <v>8</v>
      </c>
      <c r="G11" s="472"/>
      <c r="H11" s="318">
        <f t="shared" si="0"/>
        <v>0</v>
      </c>
      <c r="I11" s="467"/>
    </row>
    <row r="12" spans="1:98" ht="12.95" customHeight="1">
      <c r="A12" s="348">
        <f t="shared" si="1"/>
        <v>6</v>
      </c>
      <c r="B12" s="313"/>
      <c r="C12" s="314"/>
      <c r="D12" s="315" t="s">
        <v>1321</v>
      </c>
      <c r="E12" s="316" t="s">
        <v>146</v>
      </c>
      <c r="F12" s="317">
        <v>123</v>
      </c>
      <c r="G12" s="472"/>
      <c r="H12" s="318">
        <f t="shared" si="0"/>
        <v>0</v>
      </c>
      <c r="I12" s="467"/>
      <c r="AT12" s="282">
        <v>1</v>
      </c>
      <c r="AU12" s="282">
        <f aca="true" t="shared" si="2" ref="AU12:AU17">IF(AT12=1,H12,0)</f>
        <v>0</v>
      </c>
      <c r="AV12" s="282">
        <f aca="true" t="shared" si="3" ref="AV12:AV17">IF(AT12=2,H12,0)</f>
        <v>0</v>
      </c>
      <c r="AW12" s="282">
        <f aca="true" t="shared" si="4" ref="AW12:AW17">IF(AT12=3,H12,0)</f>
        <v>0</v>
      </c>
      <c r="AX12" s="282">
        <f aca="true" t="shared" si="5" ref="AX12:AX17">IF(AT12=4,H12,0)</f>
        <v>0</v>
      </c>
      <c r="AY12" s="282">
        <f aca="true" t="shared" si="6" ref="AY12:AY17">IF(AT12=5,H12,0)</f>
        <v>0</v>
      </c>
      <c r="CT12" s="282">
        <v>0</v>
      </c>
    </row>
    <row r="13" spans="1:98" ht="12.95" customHeight="1">
      <c r="A13" s="348">
        <f t="shared" si="1"/>
        <v>7</v>
      </c>
      <c r="B13" s="313"/>
      <c r="C13" s="314"/>
      <c r="D13" s="315" t="s">
        <v>1322</v>
      </c>
      <c r="E13" s="316" t="s">
        <v>146</v>
      </c>
      <c r="F13" s="317">
        <v>123</v>
      </c>
      <c r="G13" s="472"/>
      <c r="H13" s="318">
        <f t="shared" si="0"/>
        <v>0</v>
      </c>
      <c r="I13" s="467"/>
      <c r="AT13" s="282">
        <v>1</v>
      </c>
      <c r="AU13" s="282">
        <f t="shared" si="2"/>
        <v>0</v>
      </c>
      <c r="AV13" s="282">
        <f t="shared" si="3"/>
        <v>0</v>
      </c>
      <c r="AW13" s="282">
        <f t="shared" si="4"/>
        <v>0</v>
      </c>
      <c r="AX13" s="282">
        <f t="shared" si="5"/>
        <v>0</v>
      </c>
      <c r="AY13" s="282">
        <f t="shared" si="6"/>
        <v>0</v>
      </c>
      <c r="CT13" s="282">
        <v>0</v>
      </c>
    </row>
    <row r="14" spans="1:98" ht="12.95" customHeight="1">
      <c r="A14" s="348">
        <f t="shared" si="1"/>
        <v>8</v>
      </c>
      <c r="B14" s="313"/>
      <c r="C14" s="314"/>
      <c r="D14" s="315" t="s">
        <v>1323</v>
      </c>
      <c r="E14" s="316" t="s">
        <v>146</v>
      </c>
      <c r="F14" s="317">
        <v>38</v>
      </c>
      <c r="G14" s="472"/>
      <c r="H14" s="318">
        <f t="shared" si="0"/>
        <v>0</v>
      </c>
      <c r="I14" s="467"/>
      <c r="AT14" s="282">
        <v>1</v>
      </c>
      <c r="AU14" s="282">
        <f t="shared" si="2"/>
        <v>0</v>
      </c>
      <c r="AV14" s="282">
        <f t="shared" si="3"/>
        <v>0</v>
      </c>
      <c r="AW14" s="282">
        <f t="shared" si="4"/>
        <v>0</v>
      </c>
      <c r="AX14" s="282">
        <f t="shared" si="5"/>
        <v>0</v>
      </c>
      <c r="AY14" s="282">
        <f t="shared" si="6"/>
        <v>0</v>
      </c>
      <c r="CT14" s="282">
        <v>0</v>
      </c>
    </row>
    <row r="15" spans="1:98" ht="12.95" customHeight="1">
      <c r="A15" s="348">
        <f t="shared" si="1"/>
        <v>9</v>
      </c>
      <c r="B15" s="313"/>
      <c r="C15" s="314"/>
      <c r="D15" s="315" t="s">
        <v>1324</v>
      </c>
      <c r="E15" s="316" t="s">
        <v>146</v>
      </c>
      <c r="F15" s="317">
        <v>85</v>
      </c>
      <c r="G15" s="472"/>
      <c r="H15" s="318">
        <f t="shared" si="0"/>
        <v>0</v>
      </c>
      <c r="I15" s="467"/>
      <c r="AT15" s="282">
        <v>1</v>
      </c>
      <c r="AU15" s="282">
        <f t="shared" si="2"/>
        <v>0</v>
      </c>
      <c r="AV15" s="282">
        <f t="shared" si="3"/>
        <v>0</v>
      </c>
      <c r="AW15" s="282">
        <f t="shared" si="4"/>
        <v>0</v>
      </c>
      <c r="AX15" s="282">
        <f t="shared" si="5"/>
        <v>0</v>
      </c>
      <c r="AY15" s="282">
        <f t="shared" si="6"/>
        <v>0</v>
      </c>
      <c r="CT15" s="282">
        <v>0</v>
      </c>
    </row>
    <row r="16" spans="1:98" ht="12.95" customHeight="1">
      <c r="A16" s="348">
        <f t="shared" si="1"/>
        <v>10</v>
      </c>
      <c r="B16" s="313"/>
      <c r="C16" s="314"/>
      <c r="D16" s="315" t="s">
        <v>1325</v>
      </c>
      <c r="E16" s="316" t="s">
        <v>146</v>
      </c>
      <c r="F16" s="317">
        <v>38</v>
      </c>
      <c r="G16" s="472"/>
      <c r="H16" s="318">
        <f t="shared" si="0"/>
        <v>0</v>
      </c>
      <c r="I16" s="467"/>
      <c r="AT16" s="282">
        <v>1</v>
      </c>
      <c r="AU16" s="282">
        <f t="shared" si="2"/>
        <v>0</v>
      </c>
      <c r="AV16" s="282">
        <f t="shared" si="3"/>
        <v>0</v>
      </c>
      <c r="AW16" s="282">
        <f t="shared" si="4"/>
        <v>0</v>
      </c>
      <c r="AX16" s="282">
        <f t="shared" si="5"/>
        <v>0</v>
      </c>
      <c r="AY16" s="282">
        <f t="shared" si="6"/>
        <v>0</v>
      </c>
      <c r="CT16" s="282">
        <v>0</v>
      </c>
    </row>
    <row r="17" spans="1:98" ht="12.75" customHeight="1">
      <c r="A17" s="348">
        <f t="shared" si="1"/>
        <v>11</v>
      </c>
      <c r="B17" s="313"/>
      <c r="C17" s="314"/>
      <c r="D17" s="315" t="s">
        <v>1326</v>
      </c>
      <c r="E17" s="316" t="s">
        <v>1327</v>
      </c>
      <c r="F17" s="317">
        <v>76</v>
      </c>
      <c r="G17" s="472"/>
      <c r="H17" s="318">
        <f t="shared" si="0"/>
        <v>0</v>
      </c>
      <c r="I17" s="467"/>
      <c r="AT17" s="282">
        <v>1</v>
      </c>
      <c r="AU17" s="282">
        <f t="shared" si="2"/>
        <v>0</v>
      </c>
      <c r="AV17" s="282">
        <f t="shared" si="3"/>
        <v>0</v>
      </c>
      <c r="AW17" s="282">
        <f t="shared" si="4"/>
        <v>0</v>
      </c>
      <c r="AX17" s="282">
        <f t="shared" si="5"/>
        <v>0</v>
      </c>
      <c r="AY17" s="282">
        <f t="shared" si="6"/>
        <v>0</v>
      </c>
      <c r="CT17" s="282">
        <v>1</v>
      </c>
    </row>
    <row r="18" spans="1:9" ht="12.75" customHeight="1">
      <c r="A18" s="348">
        <f t="shared" si="1"/>
        <v>12</v>
      </c>
      <c r="B18" s="313"/>
      <c r="C18" s="314"/>
      <c r="D18" s="464" t="s">
        <v>1328</v>
      </c>
      <c r="E18" s="316" t="s">
        <v>231</v>
      </c>
      <c r="F18" s="317">
        <v>2</v>
      </c>
      <c r="G18" s="472"/>
      <c r="H18" s="318">
        <f t="shared" si="0"/>
        <v>0</v>
      </c>
      <c r="I18" s="467"/>
    </row>
    <row r="19" spans="1:51" ht="12.95" customHeight="1">
      <c r="A19" s="348">
        <f t="shared" si="1"/>
        <v>13</v>
      </c>
      <c r="B19" s="336"/>
      <c r="C19" s="319" t="s">
        <v>1089</v>
      </c>
      <c r="D19" s="320" t="str">
        <f>CONCATENATE(C7," ",D7)</f>
        <v>1 Zemní práce</v>
      </c>
      <c r="E19" s="321"/>
      <c r="F19" s="322"/>
      <c r="G19" s="322"/>
      <c r="H19" s="323">
        <f>SUM(H8:H18)</f>
        <v>0</v>
      </c>
      <c r="AU19" s="330">
        <f>SUM(AU7:AU17)</f>
        <v>0</v>
      </c>
      <c r="AV19" s="330">
        <f>SUM(AV7:AV17)</f>
        <v>0</v>
      </c>
      <c r="AW19" s="330">
        <f>SUM(AW7:AW17)</f>
        <v>0</v>
      </c>
      <c r="AX19" s="330">
        <f>SUM(AX7:AX17)</f>
        <v>0</v>
      </c>
      <c r="AY19" s="330">
        <f>SUM(AY7:AY17)</f>
        <v>0</v>
      </c>
    </row>
    <row r="20" spans="1:9" ht="12.95" customHeight="1">
      <c r="A20" s="348">
        <f t="shared" si="1"/>
        <v>14</v>
      </c>
      <c r="B20" s="306" t="s">
        <v>1086</v>
      </c>
      <c r="C20" s="307" t="s">
        <v>86</v>
      </c>
      <c r="D20" s="308" t="s">
        <v>1329</v>
      </c>
      <c r="E20" s="309"/>
      <c r="F20" s="310"/>
      <c r="G20" s="310"/>
      <c r="H20" s="311"/>
      <c r="I20" s="312"/>
    </row>
    <row r="21" spans="1:9" ht="12.95" customHeight="1">
      <c r="A21" s="348">
        <f t="shared" si="1"/>
        <v>15</v>
      </c>
      <c r="B21" s="306"/>
      <c r="C21" s="307"/>
      <c r="D21" s="315" t="s">
        <v>1330</v>
      </c>
      <c r="E21" s="316" t="s">
        <v>266</v>
      </c>
      <c r="F21" s="317">
        <v>8</v>
      </c>
      <c r="G21" s="472"/>
      <c r="H21" s="318">
        <f aca="true" t="shared" si="7" ref="H21:H27">F21*G21</f>
        <v>0</v>
      </c>
      <c r="I21" s="312"/>
    </row>
    <row r="22" spans="1:9" ht="12.95" customHeight="1">
      <c r="A22" s="348">
        <f t="shared" si="1"/>
        <v>16</v>
      </c>
      <c r="B22" s="306"/>
      <c r="C22" s="307"/>
      <c r="D22" s="315" t="s">
        <v>1331</v>
      </c>
      <c r="E22" s="316" t="s">
        <v>266</v>
      </c>
      <c r="F22" s="317">
        <v>12</v>
      </c>
      <c r="G22" s="472"/>
      <c r="H22" s="318">
        <f t="shared" si="7"/>
        <v>0</v>
      </c>
      <c r="I22" s="312"/>
    </row>
    <row r="23" spans="1:9" ht="12.95" customHeight="1">
      <c r="A23" s="348">
        <f t="shared" si="1"/>
        <v>17</v>
      </c>
      <c r="B23" s="306"/>
      <c r="C23" s="307"/>
      <c r="D23" s="315" t="s">
        <v>1332</v>
      </c>
      <c r="E23" s="316" t="s">
        <v>266</v>
      </c>
      <c r="F23" s="317">
        <v>65</v>
      </c>
      <c r="G23" s="472"/>
      <c r="H23" s="318">
        <f t="shared" si="7"/>
        <v>0</v>
      </c>
      <c r="I23" s="312"/>
    </row>
    <row r="24" spans="1:9" ht="12.95" customHeight="1">
      <c r="A24" s="348">
        <f t="shared" si="1"/>
        <v>18</v>
      </c>
      <c r="B24" s="306"/>
      <c r="C24" s="307"/>
      <c r="D24" s="315" t="s">
        <v>1333</v>
      </c>
      <c r="E24" s="316" t="s">
        <v>231</v>
      </c>
      <c r="F24" s="317">
        <v>1</v>
      </c>
      <c r="G24" s="472"/>
      <c r="H24" s="318">
        <f t="shared" si="7"/>
        <v>0</v>
      </c>
      <c r="I24" s="312"/>
    </row>
    <row r="25" spans="1:9" ht="12.95" customHeight="1">
      <c r="A25" s="348">
        <f t="shared" si="1"/>
        <v>19</v>
      </c>
      <c r="B25" s="306"/>
      <c r="C25" s="307"/>
      <c r="D25" s="315" t="s">
        <v>1334</v>
      </c>
      <c r="E25" s="316" t="s">
        <v>231</v>
      </c>
      <c r="F25" s="317">
        <v>1</v>
      </c>
      <c r="G25" s="472"/>
      <c r="H25" s="318">
        <f t="shared" si="7"/>
        <v>0</v>
      </c>
      <c r="I25" s="312"/>
    </row>
    <row r="26" spans="1:9" ht="12.95" customHeight="1">
      <c r="A26" s="348">
        <f t="shared" si="1"/>
        <v>20</v>
      </c>
      <c r="B26" s="306"/>
      <c r="C26" s="307"/>
      <c r="D26" s="315" t="s">
        <v>1335</v>
      </c>
      <c r="E26" s="316" t="s">
        <v>231</v>
      </c>
      <c r="F26" s="317">
        <v>4</v>
      </c>
      <c r="G26" s="472"/>
      <c r="H26" s="318">
        <f t="shared" si="7"/>
        <v>0</v>
      </c>
      <c r="I26" s="312"/>
    </row>
    <row r="27" spans="1:9" ht="12.95" customHeight="1">
      <c r="A27" s="348">
        <f t="shared" si="1"/>
        <v>21</v>
      </c>
      <c r="B27" s="306"/>
      <c r="C27" s="307"/>
      <c r="D27" s="315" t="s">
        <v>1336</v>
      </c>
      <c r="E27" s="316" t="s">
        <v>266</v>
      </c>
      <c r="F27" s="317">
        <f>SUM(F21:F23)</f>
        <v>85</v>
      </c>
      <c r="G27" s="472"/>
      <c r="H27" s="318">
        <f t="shared" si="7"/>
        <v>0</v>
      </c>
      <c r="I27" s="312"/>
    </row>
    <row r="28" spans="1:51" ht="12.95" customHeight="1">
      <c r="A28" s="348">
        <f t="shared" si="1"/>
        <v>22</v>
      </c>
      <c r="B28" s="336"/>
      <c r="C28" s="319" t="s">
        <v>1089</v>
      </c>
      <c r="D28" s="320" t="str">
        <f>CONCATENATE(C20," ",D20)</f>
        <v>2 Trubní vedení - dešťová kanalizace</v>
      </c>
      <c r="E28" s="321"/>
      <c r="F28" s="322"/>
      <c r="G28" s="322"/>
      <c r="H28" s="323">
        <f>SUM(H21:H27)</f>
        <v>0</v>
      </c>
      <c r="AU28" s="330">
        <f>SUM(AU20:AU27)</f>
        <v>0</v>
      </c>
      <c r="AV28" s="330">
        <f>SUM(AV20:AV27)</f>
        <v>0</v>
      </c>
      <c r="AW28" s="330">
        <f>SUM(AW20:AW27)</f>
        <v>0</v>
      </c>
      <c r="AX28" s="330">
        <f>SUM(AX20:AX27)</f>
        <v>0</v>
      </c>
      <c r="AY28" s="330">
        <f>SUM(AY20:AY27)</f>
        <v>0</v>
      </c>
    </row>
    <row r="29" spans="1:51" ht="12.95" customHeight="1">
      <c r="A29" s="348">
        <f t="shared" si="1"/>
        <v>23</v>
      </c>
      <c r="B29" s="306" t="s">
        <v>1086</v>
      </c>
      <c r="C29" s="307" t="s">
        <v>156</v>
      </c>
      <c r="D29" s="308" t="s">
        <v>1337</v>
      </c>
      <c r="E29" s="309"/>
      <c r="F29" s="310"/>
      <c r="G29" s="310"/>
      <c r="H29" s="311"/>
      <c r="AU29" s="330"/>
      <c r="AV29" s="330"/>
      <c r="AW29" s="330"/>
      <c r="AX29" s="330"/>
      <c r="AY29" s="330"/>
    </row>
    <row r="30" spans="1:51" ht="12.95" customHeight="1">
      <c r="A30" s="348">
        <f t="shared" si="1"/>
        <v>24</v>
      </c>
      <c r="B30" s="306"/>
      <c r="C30" s="307"/>
      <c r="D30" s="315" t="s">
        <v>1332</v>
      </c>
      <c r="E30" s="316" t="s">
        <v>266</v>
      </c>
      <c r="F30" s="317">
        <v>10</v>
      </c>
      <c r="G30" s="472"/>
      <c r="H30" s="318">
        <f aca="true" t="shared" si="8" ref="H30:H33">F30*G30</f>
        <v>0</v>
      </c>
      <c r="AU30" s="330"/>
      <c r="AV30" s="330"/>
      <c r="AW30" s="330"/>
      <c r="AX30" s="330"/>
      <c r="AY30" s="330"/>
    </row>
    <row r="31" spans="1:51" ht="12.95" customHeight="1">
      <c r="A31" s="348">
        <f t="shared" si="1"/>
        <v>25</v>
      </c>
      <c r="B31" s="306"/>
      <c r="C31" s="307"/>
      <c r="D31" s="315" t="s">
        <v>1338</v>
      </c>
      <c r="E31" s="316" t="s">
        <v>231</v>
      </c>
      <c r="F31" s="317">
        <v>1</v>
      </c>
      <c r="G31" s="472"/>
      <c r="H31" s="318">
        <f t="shared" si="8"/>
        <v>0</v>
      </c>
      <c r="AU31" s="330"/>
      <c r="AV31" s="330"/>
      <c r="AW31" s="330"/>
      <c r="AX31" s="330"/>
      <c r="AY31" s="330"/>
    </row>
    <row r="32" spans="1:51" ht="12.95" customHeight="1">
      <c r="A32" s="348">
        <f t="shared" si="1"/>
        <v>26</v>
      </c>
      <c r="B32" s="306"/>
      <c r="C32" s="307"/>
      <c r="D32" s="315" t="s">
        <v>1333</v>
      </c>
      <c r="E32" s="316" t="s">
        <v>231</v>
      </c>
      <c r="F32" s="317">
        <v>1</v>
      </c>
      <c r="G32" s="472"/>
      <c r="H32" s="318">
        <f t="shared" si="8"/>
        <v>0</v>
      </c>
      <c r="AU32" s="330"/>
      <c r="AV32" s="330"/>
      <c r="AW32" s="330"/>
      <c r="AX32" s="330"/>
      <c r="AY32" s="330"/>
    </row>
    <row r="33" spans="1:51" ht="12.95" customHeight="1">
      <c r="A33" s="348">
        <f t="shared" si="1"/>
        <v>27</v>
      </c>
      <c r="B33" s="306"/>
      <c r="C33" s="307"/>
      <c r="D33" s="315" t="s">
        <v>1336</v>
      </c>
      <c r="E33" s="316" t="s">
        <v>266</v>
      </c>
      <c r="F33" s="317">
        <f>SUM(F30:F30)</f>
        <v>10</v>
      </c>
      <c r="G33" s="472"/>
      <c r="H33" s="318">
        <f t="shared" si="8"/>
        <v>0</v>
      </c>
      <c r="AU33" s="330"/>
      <c r="AV33" s="330"/>
      <c r="AW33" s="330"/>
      <c r="AX33" s="330"/>
      <c r="AY33" s="330"/>
    </row>
    <row r="34" spans="1:51" ht="12.95" customHeight="1">
      <c r="A34" s="348">
        <f t="shared" si="1"/>
        <v>28</v>
      </c>
      <c r="B34" s="336"/>
      <c r="C34" s="319" t="s">
        <v>1089</v>
      </c>
      <c r="D34" s="320" t="str">
        <f>CONCATENATE(C29," ",D29)</f>
        <v>3 Trubní vedení - splašková kanalizace</v>
      </c>
      <c r="E34" s="321"/>
      <c r="F34" s="322"/>
      <c r="G34" s="322"/>
      <c r="H34" s="323">
        <f>SUM(H30:H33)</f>
        <v>0</v>
      </c>
      <c r="AU34" s="330"/>
      <c r="AV34" s="330"/>
      <c r="AW34" s="330"/>
      <c r="AX34" s="330"/>
      <c r="AY34" s="330"/>
    </row>
    <row r="35" spans="1:51" ht="12.95" customHeight="1">
      <c r="A35" s="348">
        <f t="shared" si="1"/>
        <v>29</v>
      </c>
      <c r="B35" s="306" t="s">
        <v>1086</v>
      </c>
      <c r="C35" s="307" t="s">
        <v>623</v>
      </c>
      <c r="D35" s="308" t="s">
        <v>1339</v>
      </c>
      <c r="E35" s="309"/>
      <c r="F35" s="310"/>
      <c r="G35" s="310"/>
      <c r="H35" s="311"/>
      <c r="AU35" s="330"/>
      <c r="AV35" s="330"/>
      <c r="AW35" s="330"/>
      <c r="AX35" s="330"/>
      <c r="AY35" s="330"/>
    </row>
    <row r="36" spans="1:51" ht="12.95" customHeight="1">
      <c r="A36" s="348">
        <f t="shared" si="1"/>
        <v>30</v>
      </c>
      <c r="B36" s="313"/>
      <c r="C36" s="314"/>
      <c r="D36" s="315" t="s">
        <v>1340</v>
      </c>
      <c r="E36" s="316" t="s">
        <v>178</v>
      </c>
      <c r="F36" s="317">
        <v>40</v>
      </c>
      <c r="G36" s="472"/>
      <c r="H36" s="318">
        <f>F36*G36</f>
        <v>0</v>
      </c>
      <c r="AU36" s="330"/>
      <c r="AV36" s="330"/>
      <c r="AW36" s="330"/>
      <c r="AX36" s="330"/>
      <c r="AY36" s="330"/>
    </row>
    <row r="37" spans="1:51" ht="12.95" customHeight="1">
      <c r="A37" s="348">
        <f t="shared" si="1"/>
        <v>31</v>
      </c>
      <c r="B37" s="336"/>
      <c r="C37" s="319" t="s">
        <v>1089</v>
      </c>
      <c r="D37" s="320" t="str">
        <f>CONCATENATE(C35," ",D35)</f>
        <v>99 Staveništní přesun hmot</v>
      </c>
      <c r="E37" s="321"/>
      <c r="F37" s="322"/>
      <c r="G37" s="322"/>
      <c r="H37" s="323">
        <f>H36</f>
        <v>0</v>
      </c>
      <c r="AU37" s="330"/>
      <c r="AV37" s="330"/>
      <c r="AW37" s="330"/>
      <c r="AX37" s="330"/>
      <c r="AY37" s="330"/>
    </row>
    <row r="38" spans="1:8" ht="12">
      <c r="A38" s="348">
        <f t="shared" si="1"/>
        <v>32</v>
      </c>
      <c r="B38" s="306" t="s">
        <v>1086</v>
      </c>
      <c r="C38" s="307"/>
      <c r="D38" s="308" t="s">
        <v>1098</v>
      </c>
      <c r="E38" s="309"/>
      <c r="F38" s="310"/>
      <c r="G38" s="310"/>
      <c r="H38" s="311"/>
    </row>
    <row r="39" spans="1:8" ht="12">
      <c r="A39" s="348">
        <f t="shared" si="1"/>
        <v>33</v>
      </c>
      <c r="B39" s="313"/>
      <c r="C39" s="314"/>
      <c r="D39" s="465" t="s">
        <v>1099</v>
      </c>
      <c r="E39" s="316" t="s">
        <v>231</v>
      </c>
      <c r="F39" s="317">
        <v>1</v>
      </c>
      <c r="G39" s="472"/>
      <c r="H39" s="318">
        <f>F39*G39</f>
        <v>0</v>
      </c>
    </row>
    <row r="40" spans="1:8" ht="12">
      <c r="A40" s="348">
        <f t="shared" si="1"/>
        <v>34</v>
      </c>
      <c r="B40" s="313"/>
      <c r="C40" s="314"/>
      <c r="D40" s="465" t="s">
        <v>1341</v>
      </c>
      <c r="E40" s="316" t="s">
        <v>231</v>
      </c>
      <c r="F40" s="317">
        <v>1</v>
      </c>
      <c r="G40" s="472"/>
      <c r="H40" s="318">
        <f>F40*G40</f>
        <v>0</v>
      </c>
    </row>
    <row r="41" spans="1:8" ht="12">
      <c r="A41" s="348">
        <f t="shared" si="1"/>
        <v>35</v>
      </c>
      <c r="B41" s="313"/>
      <c r="C41" s="314"/>
      <c r="D41" s="465" t="s">
        <v>1100</v>
      </c>
      <c r="E41" s="316" t="s">
        <v>231</v>
      </c>
      <c r="F41" s="317">
        <v>1</v>
      </c>
      <c r="G41" s="472"/>
      <c r="H41" s="318">
        <f>F41*G41</f>
        <v>0</v>
      </c>
    </row>
    <row r="42" spans="1:8" ht="13.5" thickBot="1">
      <c r="A42" s="348">
        <f t="shared" si="1"/>
        <v>36</v>
      </c>
      <c r="B42" s="336"/>
      <c r="C42" s="319" t="s">
        <v>1089</v>
      </c>
      <c r="D42" s="320" t="str">
        <f>CONCATENATE(C38," ",D38)</f>
        <v xml:space="preserve"> VRN + práce</v>
      </c>
      <c r="E42" s="321"/>
      <c r="F42" s="322"/>
      <c r="G42" s="322"/>
      <c r="H42" s="323">
        <f>SUM(H39:H41)</f>
        <v>0</v>
      </c>
    </row>
    <row r="43" spans="1:8" ht="13.5" thickBot="1">
      <c r="A43" s="348">
        <f t="shared" si="1"/>
        <v>37</v>
      </c>
      <c r="B43" s="337"/>
      <c r="C43" s="338"/>
      <c r="D43" s="339"/>
      <c r="E43" s="340"/>
      <c r="F43" s="341"/>
      <c r="G43" s="341"/>
      <c r="H43" s="342">
        <f>H42+H37+H34+H28+H19</f>
        <v>0</v>
      </c>
    </row>
    <row r="44" spans="1:8" ht="12">
      <c r="A44" s="348">
        <f t="shared" si="1"/>
        <v>38</v>
      </c>
      <c r="B44" s="337"/>
      <c r="C44" s="343"/>
      <c r="D44" s="339"/>
      <c r="E44" s="340"/>
      <c r="F44" s="341"/>
      <c r="G44" s="341"/>
      <c r="H44" s="344"/>
    </row>
    <row r="45" spans="1:8" ht="13.5" thickBot="1">
      <c r="A45" s="348">
        <f t="shared" si="1"/>
        <v>39</v>
      </c>
      <c r="B45" s="345"/>
      <c r="C45" s="346" t="s">
        <v>1101</v>
      </c>
      <c r="D45" s="346"/>
      <c r="E45" s="346"/>
      <c r="F45" s="346"/>
      <c r="G45" s="346"/>
      <c r="H45" s="347"/>
    </row>
    <row r="46" spans="4:6" ht="12">
      <c r="D46" s="349"/>
      <c r="F46" s="282"/>
    </row>
    <row r="47" ht="12">
      <c r="F47" s="282"/>
    </row>
    <row r="48" ht="12">
      <c r="F48" s="282"/>
    </row>
    <row r="49" ht="12">
      <c r="F49" s="282"/>
    </row>
    <row r="50" ht="12">
      <c r="F50" s="282"/>
    </row>
    <row r="51" ht="12">
      <c r="F51" s="282"/>
    </row>
    <row r="52" ht="12">
      <c r="F52" s="282"/>
    </row>
    <row r="53" ht="12">
      <c r="F53" s="282"/>
    </row>
    <row r="54" ht="12">
      <c r="F54" s="282"/>
    </row>
    <row r="55" ht="12">
      <c r="F55" s="282"/>
    </row>
    <row r="56" ht="12">
      <c r="F56" s="282"/>
    </row>
    <row r="57" ht="12">
      <c r="F57" s="282"/>
    </row>
    <row r="58" ht="12">
      <c r="F58" s="282"/>
    </row>
    <row r="59" ht="12">
      <c r="F59" s="282"/>
    </row>
    <row r="60" ht="12">
      <c r="F60" s="282"/>
    </row>
    <row r="61" ht="12">
      <c r="F61" s="282"/>
    </row>
    <row r="62" ht="12">
      <c r="F62" s="282"/>
    </row>
    <row r="63" ht="12">
      <c r="F63" s="282"/>
    </row>
    <row r="64" ht="12">
      <c r="F64" s="282"/>
    </row>
    <row r="65" spans="2:8" ht="12">
      <c r="B65" s="350"/>
      <c r="C65" s="350"/>
      <c r="D65" s="350"/>
      <c r="E65" s="350"/>
      <c r="F65" s="350"/>
      <c r="G65" s="350"/>
      <c r="H65" s="350"/>
    </row>
    <row r="66" spans="2:8" ht="12">
      <c r="B66" s="350"/>
      <c r="C66" s="350"/>
      <c r="D66" s="350"/>
      <c r="E66" s="350"/>
      <c r="F66" s="350"/>
      <c r="G66" s="350"/>
      <c r="H66" s="350"/>
    </row>
    <row r="67" spans="2:8" ht="12">
      <c r="B67" s="350"/>
      <c r="C67" s="350"/>
      <c r="D67" s="350"/>
      <c r="E67" s="350"/>
      <c r="F67" s="350"/>
      <c r="G67" s="350"/>
      <c r="H67" s="350"/>
    </row>
    <row r="68" spans="2:8" ht="12">
      <c r="B68" s="350"/>
      <c r="C68" s="350"/>
      <c r="D68" s="350"/>
      <c r="E68" s="350"/>
      <c r="F68" s="350"/>
      <c r="G68" s="350"/>
      <c r="H68" s="350"/>
    </row>
    <row r="69" ht="12">
      <c r="F69" s="282"/>
    </row>
    <row r="70" ht="12">
      <c r="F70" s="282"/>
    </row>
    <row r="71" ht="12">
      <c r="F71" s="282"/>
    </row>
    <row r="72" ht="12">
      <c r="F72" s="282"/>
    </row>
    <row r="73" ht="12">
      <c r="F73" s="282"/>
    </row>
    <row r="74" ht="12">
      <c r="F74" s="282"/>
    </row>
    <row r="75" ht="12">
      <c r="F75" s="282"/>
    </row>
    <row r="76" ht="12">
      <c r="F76" s="282"/>
    </row>
    <row r="77" ht="12">
      <c r="F77" s="282"/>
    </row>
    <row r="78" ht="12">
      <c r="F78" s="282"/>
    </row>
    <row r="79" ht="12">
      <c r="F79" s="282"/>
    </row>
    <row r="80" ht="12">
      <c r="F80" s="282"/>
    </row>
    <row r="81" ht="12">
      <c r="F81" s="282"/>
    </row>
    <row r="82" ht="12">
      <c r="F82" s="282"/>
    </row>
    <row r="83" ht="12">
      <c r="F83" s="282"/>
    </row>
    <row r="84" ht="12">
      <c r="F84" s="282"/>
    </row>
    <row r="85" ht="12">
      <c r="F85" s="282"/>
    </row>
    <row r="86" ht="12">
      <c r="F86" s="282"/>
    </row>
    <row r="87" ht="12">
      <c r="F87" s="282"/>
    </row>
    <row r="88" ht="12">
      <c r="F88" s="282"/>
    </row>
    <row r="89" ht="12">
      <c r="F89" s="282"/>
    </row>
    <row r="90" ht="12">
      <c r="F90" s="282"/>
    </row>
    <row r="91" ht="12">
      <c r="F91" s="282"/>
    </row>
    <row r="92" ht="12">
      <c r="F92" s="282"/>
    </row>
    <row r="93" ht="12">
      <c r="F93" s="282"/>
    </row>
    <row r="94" ht="12">
      <c r="F94" s="282"/>
    </row>
    <row r="95" ht="12">
      <c r="F95" s="282"/>
    </row>
    <row r="96" ht="12">
      <c r="F96" s="282"/>
    </row>
    <row r="97" ht="12">
      <c r="F97" s="282"/>
    </row>
    <row r="98" ht="12">
      <c r="F98" s="282"/>
    </row>
    <row r="99" ht="12">
      <c r="F99" s="282"/>
    </row>
    <row r="100" spans="2:3" ht="12">
      <c r="B100" s="351"/>
      <c r="C100" s="351"/>
    </row>
    <row r="101" spans="2:8" ht="12">
      <c r="B101" s="350"/>
      <c r="C101" s="350"/>
      <c r="D101" s="353"/>
      <c r="E101" s="353"/>
      <c r="F101" s="354"/>
      <c r="G101" s="353"/>
      <c r="H101" s="355"/>
    </row>
    <row r="102" spans="2:8" ht="12">
      <c r="B102" s="356"/>
      <c r="C102" s="356"/>
      <c r="D102" s="350"/>
      <c r="E102" s="350"/>
      <c r="F102" s="357"/>
      <c r="G102" s="350"/>
      <c r="H102" s="350"/>
    </row>
    <row r="103" spans="2:8" ht="12">
      <c r="B103" s="350"/>
      <c r="C103" s="350"/>
      <c r="D103" s="350"/>
      <c r="E103" s="350"/>
      <c r="F103" s="357"/>
      <c r="G103" s="350"/>
      <c r="H103" s="350"/>
    </row>
    <row r="104" spans="2:8" ht="12">
      <c r="B104" s="350"/>
      <c r="C104" s="350"/>
      <c r="D104" s="350"/>
      <c r="E104" s="350"/>
      <c r="F104" s="357"/>
      <c r="G104" s="350"/>
      <c r="H104" s="350"/>
    </row>
    <row r="105" spans="2:8" ht="12">
      <c r="B105" s="350"/>
      <c r="C105" s="350"/>
      <c r="D105" s="350"/>
      <c r="E105" s="350"/>
      <c r="F105" s="357"/>
      <c r="G105" s="350"/>
      <c r="H105" s="350"/>
    </row>
    <row r="106" spans="2:8" ht="12">
      <c r="B106" s="350"/>
      <c r="C106" s="350"/>
      <c r="D106" s="350"/>
      <c r="E106" s="350"/>
      <c r="F106" s="357"/>
      <c r="G106" s="350"/>
      <c r="H106" s="350"/>
    </row>
    <row r="107" spans="2:8" ht="12">
      <c r="B107" s="350"/>
      <c r="C107" s="350"/>
      <c r="D107" s="350"/>
      <c r="E107" s="350"/>
      <c r="F107" s="357"/>
      <c r="G107" s="350"/>
      <c r="H107" s="350"/>
    </row>
    <row r="108" spans="2:8" ht="12">
      <c r="B108" s="350"/>
      <c r="C108" s="350"/>
      <c r="D108" s="350"/>
      <c r="E108" s="350"/>
      <c r="F108" s="357"/>
      <c r="G108" s="350"/>
      <c r="H108" s="350"/>
    </row>
    <row r="109" spans="2:8" ht="12">
      <c r="B109" s="350"/>
      <c r="C109" s="350"/>
      <c r="D109" s="350"/>
      <c r="E109" s="350"/>
      <c r="F109" s="357"/>
      <c r="G109" s="350"/>
      <c r="H109" s="350"/>
    </row>
    <row r="110" spans="2:8" ht="12">
      <c r="B110" s="350"/>
      <c r="C110" s="350"/>
      <c r="D110" s="350"/>
      <c r="E110" s="350"/>
      <c r="F110" s="357"/>
      <c r="G110" s="350"/>
      <c r="H110" s="350"/>
    </row>
    <row r="111" spans="2:8" ht="12">
      <c r="B111" s="350"/>
      <c r="C111" s="350"/>
      <c r="D111" s="350"/>
      <c r="E111" s="350"/>
      <c r="F111" s="357"/>
      <c r="G111" s="350"/>
      <c r="H111" s="350"/>
    </row>
    <row r="112" spans="2:8" ht="12">
      <c r="B112" s="350"/>
      <c r="C112" s="350"/>
      <c r="D112" s="350"/>
      <c r="E112" s="350"/>
      <c r="F112" s="357"/>
      <c r="G112" s="350"/>
      <c r="H112" s="350"/>
    </row>
    <row r="113" spans="2:8" ht="12">
      <c r="B113" s="350"/>
      <c r="C113" s="350"/>
      <c r="D113" s="350"/>
      <c r="E113" s="350"/>
      <c r="F113" s="357"/>
      <c r="G113" s="350"/>
      <c r="H113" s="350"/>
    </row>
    <row r="114" spans="2:8" ht="12">
      <c r="B114" s="350"/>
      <c r="C114" s="350"/>
      <c r="D114" s="350"/>
      <c r="E114" s="350"/>
      <c r="F114" s="357"/>
      <c r="G114" s="350"/>
      <c r="H114" s="350"/>
    </row>
  </sheetData>
  <sheetProtection password="DAFF" sheet="1" objects="1" scenarios="1"/>
  <mergeCells count="5">
    <mergeCell ref="B1:H1"/>
    <mergeCell ref="B2:H2"/>
    <mergeCell ref="B3:C3"/>
    <mergeCell ref="B4:C4"/>
    <mergeCell ref="D4:H4"/>
  </mergeCells>
  <printOptions/>
  <pageMargins left="0.5905511811023623" right="0.3937007874015748" top="0.1968503937007874" bottom="0.1968503937007874" header="0" footer="0.1968503937007874"/>
  <pageSetup horizontalDpi="300" verticalDpi="300" orientation="landscape" paperSize="9" scale="61" r:id="rId1"/>
  <headerFooter alignWithMargins="0">
    <oddFooter>&amp;CStránka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49"/>
  <sheetViews>
    <sheetView showGridLines="0" view="pageBreakPreview" zoomScaleSheetLayoutView="100" workbookViewId="0" topLeftCell="A1"/>
  </sheetViews>
  <sheetFormatPr defaultColWidth="9.140625" defaultRowHeight="12"/>
  <cols>
    <col min="1" max="1" width="2.28125" style="214" customWidth="1"/>
    <col min="2" max="2" width="17.421875" style="214" customWidth="1"/>
    <col min="3" max="3" width="18.421875" style="214" customWidth="1"/>
    <col min="4" max="4" width="17.00390625" style="214" customWidth="1"/>
    <col min="5" max="5" width="15.8515625" style="214" customWidth="1"/>
    <col min="6" max="6" width="19.28125" style="214" customWidth="1"/>
    <col min="7" max="7" width="17.8515625" style="214" customWidth="1"/>
    <col min="8" max="16384" width="9.28125" style="214" customWidth="1"/>
  </cols>
  <sheetData>
    <row r="1" spans="1:7" ht="21.75" customHeight="1">
      <c r="A1" s="211" t="s">
        <v>1031</v>
      </c>
      <c r="B1" s="212"/>
      <c r="C1" s="212"/>
      <c r="D1" s="212"/>
      <c r="E1" s="212"/>
      <c r="F1" s="212"/>
      <c r="G1" s="213"/>
    </row>
    <row r="2" spans="1:7" ht="15" customHeight="1" thickBot="1">
      <c r="A2" s="215"/>
      <c r="B2" s="216"/>
      <c r="C2" s="216"/>
      <c r="D2" s="216"/>
      <c r="E2" s="216"/>
      <c r="F2" s="216"/>
      <c r="G2" s="217"/>
    </row>
    <row r="3" spans="1:7" ht="12.95" customHeight="1">
      <c r="A3" s="218" t="s">
        <v>1032</v>
      </c>
      <c r="B3" s="219"/>
      <c r="C3" s="220" t="s">
        <v>1033</v>
      </c>
      <c r="D3" s="220"/>
      <c r="E3" s="220"/>
      <c r="F3" s="220" t="s">
        <v>1034</v>
      </c>
      <c r="G3" s="221"/>
    </row>
    <row r="4" spans="1:7" ht="12.95" customHeight="1">
      <c r="A4" s="222"/>
      <c r="B4" s="223"/>
      <c r="C4" s="224" t="s">
        <v>1342</v>
      </c>
      <c r="D4" s="216"/>
      <c r="E4" s="216"/>
      <c r="F4" s="216"/>
      <c r="G4" s="217"/>
    </row>
    <row r="5" spans="1:7" ht="12.95" customHeight="1">
      <c r="A5" s="225" t="s">
        <v>1036</v>
      </c>
      <c r="B5" s="226"/>
      <c r="C5" s="227" t="s">
        <v>1037</v>
      </c>
      <c r="D5" s="227"/>
      <c r="E5" s="227"/>
      <c r="F5" s="228" t="s">
        <v>1038</v>
      </c>
      <c r="G5" s="229"/>
    </row>
    <row r="6" spans="1:7" ht="12.95" customHeight="1">
      <c r="A6" s="230"/>
      <c r="B6" s="223"/>
      <c r="C6" s="231" t="s">
        <v>1039</v>
      </c>
      <c r="D6" s="216"/>
      <c r="E6" s="216"/>
      <c r="F6" s="232"/>
      <c r="G6" s="217"/>
    </row>
    <row r="7" spans="1:9" ht="12">
      <c r="A7" s="225" t="s">
        <v>1040</v>
      </c>
      <c r="B7" s="227"/>
      <c r="C7" s="546" t="s">
        <v>1041</v>
      </c>
      <c r="D7" s="547"/>
      <c r="E7" s="233" t="s">
        <v>1042</v>
      </c>
      <c r="F7" s="234"/>
      <c r="G7" s="235"/>
      <c r="H7" s="236"/>
      <c r="I7" s="236"/>
    </row>
    <row r="8" spans="1:7" ht="12">
      <c r="A8" s="225" t="s">
        <v>1043</v>
      </c>
      <c r="B8" s="227"/>
      <c r="C8" s="237" t="s">
        <v>1044</v>
      </c>
      <c r="D8" s="237"/>
      <c r="E8" s="228" t="s">
        <v>1045</v>
      </c>
      <c r="F8" s="227"/>
      <c r="G8" s="238"/>
    </row>
    <row r="9" spans="1:7" ht="12">
      <c r="A9" s="239" t="s">
        <v>1046</v>
      </c>
      <c r="B9" s="237"/>
      <c r="C9" s="237"/>
      <c r="D9" s="237"/>
      <c r="E9" s="240" t="s">
        <v>1047</v>
      </c>
      <c r="F9" s="237"/>
      <c r="G9" s="241"/>
    </row>
    <row r="10" spans="1:57" ht="12">
      <c r="A10" s="215" t="s">
        <v>1048</v>
      </c>
      <c r="B10" s="216"/>
      <c r="C10" s="216"/>
      <c r="D10" s="216"/>
      <c r="E10" s="242" t="s">
        <v>1049</v>
      </c>
      <c r="F10" s="216"/>
      <c r="G10" s="217"/>
      <c r="BA10" s="243"/>
      <c r="BB10" s="243"/>
      <c r="BC10" s="243"/>
      <c r="BD10" s="243"/>
      <c r="BE10" s="243"/>
    </row>
    <row r="11" spans="1:7" ht="12">
      <c r="A11" s="215" t="s">
        <v>1050</v>
      </c>
      <c r="B11" s="216"/>
      <c r="C11" s="216"/>
      <c r="D11" s="216"/>
      <c r="E11" s="548" t="s">
        <v>1051</v>
      </c>
      <c r="F11" s="549"/>
      <c r="G11" s="550"/>
    </row>
    <row r="12" spans="1:7" ht="28.5" customHeight="1" thickBot="1">
      <c r="A12" s="244" t="s">
        <v>1052</v>
      </c>
      <c r="B12" s="245"/>
      <c r="C12" s="245"/>
      <c r="D12" s="245"/>
      <c r="E12" s="246"/>
      <c r="F12" s="246"/>
      <c r="G12" s="247"/>
    </row>
    <row r="13" spans="1:7" ht="17.25" customHeight="1" thickBot="1">
      <c r="A13" s="248" t="s">
        <v>1053</v>
      </c>
      <c r="B13" s="249"/>
      <c r="C13" s="250"/>
      <c r="D13" s="251" t="s">
        <v>996</v>
      </c>
      <c r="E13" s="252"/>
      <c r="F13" s="252"/>
      <c r="G13" s="250"/>
    </row>
    <row r="14" spans="1:7" ht="15.95" customHeight="1">
      <c r="A14" s="253"/>
      <c r="B14" s="254" t="s">
        <v>1054</v>
      </c>
      <c r="C14" s="255"/>
      <c r="D14" s="256"/>
      <c r="E14" s="257"/>
      <c r="F14" s="258"/>
      <c r="G14" s="255"/>
    </row>
    <row r="15" spans="1:7" ht="15.95" customHeight="1">
      <c r="A15" s="253" t="s">
        <v>1055</v>
      </c>
      <c r="B15" s="254" t="s">
        <v>1056</v>
      </c>
      <c r="C15" s="255"/>
      <c r="D15" s="239"/>
      <c r="E15" s="259"/>
      <c r="F15" s="260"/>
      <c r="G15" s="255"/>
    </row>
    <row r="16" spans="1:7" ht="15.95" customHeight="1">
      <c r="A16" s="253" t="s">
        <v>1057</v>
      </c>
      <c r="B16" s="254" t="s">
        <v>1058</v>
      </c>
      <c r="C16" s="255"/>
      <c r="D16" s="239"/>
      <c r="E16" s="259"/>
      <c r="F16" s="260"/>
      <c r="G16" s="255"/>
    </row>
    <row r="17" spans="1:7" ht="15.95" customHeight="1">
      <c r="A17" s="261" t="s">
        <v>1059</v>
      </c>
      <c r="B17" s="254" t="s">
        <v>1060</v>
      </c>
      <c r="C17" s="255"/>
      <c r="D17" s="239"/>
      <c r="E17" s="259"/>
      <c r="F17" s="260"/>
      <c r="G17" s="255"/>
    </row>
    <row r="18" spans="1:7" ht="15.95" customHeight="1">
      <c r="A18" s="262" t="s">
        <v>1061</v>
      </c>
      <c r="B18" s="254"/>
      <c r="C18" s="255"/>
      <c r="D18" s="239"/>
      <c r="E18" s="259"/>
      <c r="F18" s="260"/>
      <c r="G18" s="255"/>
    </row>
    <row r="19" spans="1:7" ht="15.95" customHeight="1">
      <c r="A19" s="262"/>
      <c r="B19" s="254"/>
      <c r="C19" s="255"/>
      <c r="D19" s="239"/>
      <c r="E19" s="259"/>
      <c r="F19" s="260"/>
      <c r="G19" s="255"/>
    </row>
    <row r="20" spans="1:7" ht="15.95" customHeight="1">
      <c r="A20" s="262" t="s">
        <v>1062</v>
      </c>
      <c r="B20" s="254"/>
      <c r="C20" s="255"/>
      <c r="D20" s="239"/>
      <c r="E20" s="259"/>
      <c r="F20" s="260"/>
      <c r="G20" s="255"/>
    </row>
    <row r="21" spans="1:7" ht="15.95" customHeight="1">
      <c r="A21" s="215" t="s">
        <v>1063</v>
      </c>
      <c r="B21" s="216"/>
      <c r="C21" s="255"/>
      <c r="D21" s="239" t="s">
        <v>1064</v>
      </c>
      <c r="E21" s="259"/>
      <c r="F21" s="260"/>
      <c r="G21" s="255"/>
    </row>
    <row r="22" spans="1:7" ht="15.95" customHeight="1" thickBot="1">
      <c r="A22" s="239" t="s">
        <v>1065</v>
      </c>
      <c r="B22" s="237"/>
      <c r="C22" s="263"/>
      <c r="D22" s="264" t="s">
        <v>1066</v>
      </c>
      <c r="E22" s="265"/>
      <c r="F22" s="266"/>
      <c r="G22" s="255"/>
    </row>
    <row r="23" spans="1:7" ht="12">
      <c r="A23" s="218" t="s">
        <v>1067</v>
      </c>
      <c r="B23" s="220"/>
      <c r="C23" s="267" t="s">
        <v>1068</v>
      </c>
      <c r="D23" s="220"/>
      <c r="E23" s="267" t="s">
        <v>1069</v>
      </c>
      <c r="F23" s="220"/>
      <c r="G23" s="221"/>
    </row>
    <row r="24" spans="1:7" ht="12">
      <c r="A24" s="225"/>
      <c r="B24" s="227"/>
      <c r="C24" s="228" t="s">
        <v>1070</v>
      </c>
      <c r="D24" s="227"/>
      <c r="E24" s="228" t="s">
        <v>1070</v>
      </c>
      <c r="F24" s="227"/>
      <c r="G24" s="229"/>
    </row>
    <row r="25" spans="1:7" ht="12">
      <c r="A25" s="215" t="s">
        <v>1071</v>
      </c>
      <c r="B25" s="268"/>
      <c r="C25" s="242" t="s">
        <v>1071</v>
      </c>
      <c r="D25" s="216"/>
      <c r="E25" s="242" t="s">
        <v>1071</v>
      </c>
      <c r="F25" s="216"/>
      <c r="G25" s="217"/>
    </row>
    <row r="26" spans="1:7" ht="12">
      <c r="A26" s="215"/>
      <c r="B26" s="269"/>
      <c r="C26" s="242" t="s">
        <v>1072</v>
      </c>
      <c r="D26" s="216"/>
      <c r="E26" s="242" t="s">
        <v>1073</v>
      </c>
      <c r="F26" s="216"/>
      <c r="G26" s="217"/>
    </row>
    <row r="27" spans="1:7" ht="12">
      <c r="A27" s="215"/>
      <c r="B27" s="216"/>
      <c r="C27" s="242"/>
      <c r="D27" s="216"/>
      <c r="E27" s="242"/>
      <c r="F27" s="216"/>
      <c r="G27" s="217"/>
    </row>
    <row r="28" spans="1:7" ht="97.5" customHeight="1" thickBot="1">
      <c r="A28" s="215"/>
      <c r="B28" s="216"/>
      <c r="C28" s="242"/>
      <c r="D28" s="216"/>
      <c r="E28" s="242"/>
      <c r="F28" s="216"/>
      <c r="G28" s="217"/>
    </row>
    <row r="29" spans="1:7" s="275" customFormat="1" ht="19.5" customHeight="1" thickBot="1">
      <c r="A29" s="270" t="s">
        <v>1074</v>
      </c>
      <c r="B29" s="271"/>
      <c r="C29" s="271"/>
      <c r="D29" s="271"/>
      <c r="E29" s="272"/>
      <c r="F29" s="273">
        <f>'RR - ZTI VENKOVNI VODOVOD2'!H36</f>
        <v>0</v>
      </c>
      <c r="G29" s="274"/>
    </row>
    <row r="30" spans="1:7" ht="12">
      <c r="A30" s="215"/>
      <c r="B30" s="216"/>
      <c r="C30" s="216"/>
      <c r="D30" s="216"/>
      <c r="E30" s="216"/>
      <c r="F30" s="216"/>
      <c r="G30" s="217"/>
    </row>
    <row r="31" spans="1:8" ht="12">
      <c r="A31" s="276" t="s">
        <v>1075</v>
      </c>
      <c r="B31" s="277"/>
      <c r="C31" s="277"/>
      <c r="D31" s="277"/>
      <c r="E31" s="277"/>
      <c r="F31" s="277"/>
      <c r="G31" s="278"/>
      <c r="H31" s="214" t="s">
        <v>1076</v>
      </c>
    </row>
    <row r="32" spans="1:8" ht="14.25" customHeight="1">
      <c r="A32" s="276"/>
      <c r="B32" s="551"/>
      <c r="C32" s="551"/>
      <c r="D32" s="551"/>
      <c r="E32" s="551"/>
      <c r="F32" s="551"/>
      <c r="G32" s="552"/>
      <c r="H32" s="214" t="s">
        <v>1076</v>
      </c>
    </row>
    <row r="33" spans="1:8" ht="12.75" customHeight="1">
      <c r="A33" s="279"/>
      <c r="B33" s="551"/>
      <c r="C33" s="551"/>
      <c r="D33" s="551"/>
      <c r="E33" s="551"/>
      <c r="F33" s="551"/>
      <c r="G33" s="552"/>
      <c r="H33" s="214" t="s">
        <v>1076</v>
      </c>
    </row>
    <row r="34" spans="1:8" ht="12">
      <c r="A34" s="279"/>
      <c r="B34" s="551"/>
      <c r="C34" s="551"/>
      <c r="D34" s="551"/>
      <c r="E34" s="551"/>
      <c r="F34" s="551"/>
      <c r="G34" s="552"/>
      <c r="H34" s="214" t="s">
        <v>1076</v>
      </c>
    </row>
    <row r="35" spans="1:8" ht="12">
      <c r="A35" s="279"/>
      <c r="B35" s="551"/>
      <c r="C35" s="551"/>
      <c r="D35" s="551"/>
      <c r="E35" s="551"/>
      <c r="F35" s="551"/>
      <c r="G35" s="552"/>
      <c r="H35" s="214" t="s">
        <v>1076</v>
      </c>
    </row>
    <row r="36" spans="1:8" ht="12">
      <c r="A36" s="279"/>
      <c r="B36" s="551"/>
      <c r="C36" s="551"/>
      <c r="D36" s="551"/>
      <c r="E36" s="551"/>
      <c r="F36" s="551"/>
      <c r="G36" s="552"/>
      <c r="H36" s="214" t="s">
        <v>1076</v>
      </c>
    </row>
    <row r="37" spans="1:8" ht="12">
      <c r="A37" s="279"/>
      <c r="B37" s="551"/>
      <c r="C37" s="551"/>
      <c r="D37" s="551"/>
      <c r="E37" s="551"/>
      <c r="F37" s="551"/>
      <c r="G37" s="552"/>
      <c r="H37" s="214" t="s">
        <v>1076</v>
      </c>
    </row>
    <row r="38" spans="1:8" ht="12">
      <c r="A38" s="279"/>
      <c r="B38" s="551"/>
      <c r="C38" s="551"/>
      <c r="D38" s="551"/>
      <c r="E38" s="551"/>
      <c r="F38" s="551"/>
      <c r="G38" s="552"/>
      <c r="H38" s="214" t="s">
        <v>1076</v>
      </c>
    </row>
    <row r="39" spans="1:8" ht="13.5" thickBot="1">
      <c r="A39" s="280"/>
      <c r="B39" s="553"/>
      <c r="C39" s="553"/>
      <c r="D39" s="553"/>
      <c r="E39" s="553"/>
      <c r="F39" s="553"/>
      <c r="G39" s="554"/>
      <c r="H39" s="214" t="s">
        <v>1076</v>
      </c>
    </row>
    <row r="40" spans="2:7" ht="12">
      <c r="B40" s="545"/>
      <c r="C40" s="545"/>
      <c r="D40" s="545"/>
      <c r="E40" s="545"/>
      <c r="F40" s="545"/>
      <c r="G40" s="545"/>
    </row>
    <row r="41" spans="2:7" ht="12">
      <c r="B41" s="545"/>
      <c r="C41" s="545"/>
      <c r="D41" s="545"/>
      <c r="E41" s="545"/>
      <c r="F41" s="545"/>
      <c r="G41" s="545"/>
    </row>
    <row r="42" spans="2:7" ht="12">
      <c r="B42" s="545"/>
      <c r="C42" s="545"/>
      <c r="D42" s="545"/>
      <c r="E42" s="545"/>
      <c r="F42" s="545"/>
      <c r="G42" s="545"/>
    </row>
    <row r="43" spans="2:7" ht="12">
      <c r="B43" s="545"/>
      <c r="C43" s="545"/>
      <c r="D43" s="545"/>
      <c r="E43" s="545"/>
      <c r="F43" s="545"/>
      <c r="G43" s="545"/>
    </row>
    <row r="44" spans="2:7" ht="12">
      <c r="B44" s="545"/>
      <c r="C44" s="545"/>
      <c r="D44" s="545"/>
      <c r="E44" s="545"/>
      <c r="F44" s="545"/>
      <c r="G44" s="545"/>
    </row>
    <row r="45" spans="2:7" ht="12">
      <c r="B45" s="545"/>
      <c r="C45" s="545"/>
      <c r="D45" s="545"/>
      <c r="E45" s="545"/>
      <c r="F45" s="545"/>
      <c r="G45" s="545"/>
    </row>
    <row r="46" spans="2:7" ht="12">
      <c r="B46" s="545"/>
      <c r="C46" s="545"/>
      <c r="D46" s="545"/>
      <c r="E46" s="545"/>
      <c r="F46" s="545"/>
      <c r="G46" s="545"/>
    </row>
    <row r="47" spans="2:7" ht="12">
      <c r="B47" s="545"/>
      <c r="C47" s="545"/>
      <c r="D47" s="545"/>
      <c r="E47" s="545"/>
      <c r="F47" s="545"/>
      <c r="G47" s="545"/>
    </row>
    <row r="48" spans="2:7" ht="12">
      <c r="B48" s="545"/>
      <c r="C48" s="545"/>
      <c r="D48" s="545"/>
      <c r="E48" s="545"/>
      <c r="F48" s="545"/>
      <c r="G48" s="545"/>
    </row>
    <row r="49" spans="2:7" ht="12">
      <c r="B49" s="545"/>
      <c r="C49" s="545"/>
      <c r="D49" s="545"/>
      <c r="E49" s="545"/>
      <c r="F49" s="545"/>
      <c r="G49" s="545"/>
    </row>
  </sheetData>
  <sheetProtection password="DAFF" sheet="1" objects="1" scenarios="1"/>
  <mergeCells count="13">
    <mergeCell ref="B49:G49"/>
    <mergeCell ref="B43:G43"/>
    <mergeCell ref="B44:G44"/>
    <mergeCell ref="B45:G45"/>
    <mergeCell ref="B46:G46"/>
    <mergeCell ref="B47:G47"/>
    <mergeCell ref="B48:G48"/>
    <mergeCell ref="B42:G42"/>
    <mergeCell ref="C7:D7"/>
    <mergeCell ref="E11:G11"/>
    <mergeCell ref="B32:G39"/>
    <mergeCell ref="B40:G40"/>
    <mergeCell ref="B41:G41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P107"/>
  <sheetViews>
    <sheetView showGridLines="0" showZeros="0" zoomScaleSheetLayoutView="100" workbookViewId="0" topLeftCell="A1">
      <selection activeCell="G32" sqref="G32"/>
    </sheetView>
  </sheetViews>
  <sheetFormatPr defaultColWidth="9.140625" defaultRowHeight="12"/>
  <cols>
    <col min="1" max="1" width="5.28125" style="282" customWidth="1"/>
    <col min="2" max="2" width="4.421875" style="282" customWidth="1"/>
    <col min="3" max="3" width="14.140625" style="282" customWidth="1"/>
    <col min="4" max="4" width="95.00390625" style="282" customWidth="1"/>
    <col min="5" max="5" width="5.28125" style="282" customWidth="1"/>
    <col min="6" max="6" width="8.28125" style="352" customWidth="1"/>
    <col min="7" max="7" width="11.421875" style="282" customWidth="1"/>
    <col min="8" max="8" width="14.8515625" style="282" customWidth="1"/>
    <col min="9" max="16384" width="9.28125" style="282" customWidth="1"/>
  </cols>
  <sheetData>
    <row r="1" spans="2:8" ht="15.75">
      <c r="B1" s="609" t="s">
        <v>1077</v>
      </c>
      <c r="C1" s="610"/>
      <c r="D1" s="610"/>
      <c r="E1" s="610"/>
      <c r="F1" s="610"/>
      <c r="G1" s="610"/>
      <c r="H1" s="611"/>
    </row>
    <row r="2" spans="2:8" ht="15.75" thickBot="1">
      <c r="B2" s="612" t="s">
        <v>1078</v>
      </c>
      <c r="C2" s="613"/>
      <c r="D2" s="613"/>
      <c r="E2" s="613"/>
      <c r="F2" s="613"/>
      <c r="G2" s="613"/>
      <c r="H2" s="614"/>
    </row>
    <row r="3" spans="2:8" ht="13.5" thickTop="1">
      <c r="B3" s="561" t="s">
        <v>1036</v>
      </c>
      <c r="C3" s="562"/>
      <c r="D3" s="283">
        <f>nazevstavby</f>
        <v>0</v>
      </c>
      <c r="E3" s="284"/>
      <c r="F3" s="285"/>
      <c r="G3" s="286"/>
      <c r="H3" s="287"/>
    </row>
    <row r="4" spans="2:8" ht="13.5" thickBot="1">
      <c r="B4" s="563" t="s">
        <v>1032</v>
      </c>
      <c r="C4" s="564"/>
      <c r="D4" s="615" t="str">
        <f>nazevobjektu</f>
        <v>D.1.4.a) - ZAŘÍZENÍ PRO VYTÁPĚNÍ STAVEB</v>
      </c>
      <c r="E4" s="616"/>
      <c r="F4" s="616"/>
      <c r="G4" s="616"/>
      <c r="H4" s="617"/>
    </row>
    <row r="5" spans="2:8" ht="13.5" thickTop="1">
      <c r="B5" s="290"/>
      <c r="C5" s="291"/>
      <c r="D5" s="291"/>
      <c r="E5" s="292"/>
      <c r="F5" s="293"/>
      <c r="G5" s="292"/>
      <c r="H5" s="294"/>
    </row>
    <row r="6" spans="1:8" ht="12.95" customHeight="1">
      <c r="A6" s="348" t="s">
        <v>1079</v>
      </c>
      <c r="B6" s="459" t="s">
        <v>1080</v>
      </c>
      <c r="C6" s="460" t="s">
        <v>1081</v>
      </c>
      <c r="D6" s="460" t="s">
        <v>1082</v>
      </c>
      <c r="E6" s="460" t="s">
        <v>128</v>
      </c>
      <c r="F6" s="461" t="s">
        <v>1083</v>
      </c>
      <c r="G6" s="460" t="s">
        <v>1084</v>
      </c>
      <c r="H6" s="462" t="s">
        <v>1085</v>
      </c>
    </row>
    <row r="7" spans="1:9" ht="12.95" customHeight="1">
      <c r="A7" s="348">
        <v>1</v>
      </c>
      <c r="B7" s="306" t="s">
        <v>1086</v>
      </c>
      <c r="C7" s="307" t="s">
        <v>84</v>
      </c>
      <c r="D7" s="308" t="s">
        <v>142</v>
      </c>
      <c r="E7" s="309"/>
      <c r="F7" s="310"/>
      <c r="G7" s="310"/>
      <c r="H7" s="311"/>
      <c r="I7" s="312"/>
    </row>
    <row r="8" spans="1:9" ht="12.95" customHeight="1">
      <c r="A8" s="348">
        <f>A7+1</f>
        <v>2</v>
      </c>
      <c r="B8" s="313"/>
      <c r="C8" s="466"/>
      <c r="D8" s="315" t="s">
        <v>1317</v>
      </c>
      <c r="E8" s="316" t="s">
        <v>193</v>
      </c>
      <c r="F8" s="317">
        <v>60</v>
      </c>
      <c r="G8" s="472"/>
      <c r="H8" s="318">
        <f aca="true" t="shared" si="0" ref="H8:H16">F8*G8</f>
        <v>0</v>
      </c>
      <c r="I8" s="467"/>
    </row>
    <row r="9" spans="1:9" ht="12.95" customHeight="1">
      <c r="A9" s="348">
        <f aca="true" t="shared" si="1" ref="A9:A38">A8+1</f>
        <v>3</v>
      </c>
      <c r="B9" s="313"/>
      <c r="C9" s="466"/>
      <c r="D9" s="315" t="s">
        <v>1318</v>
      </c>
      <c r="E9" s="316" t="s">
        <v>193</v>
      </c>
      <c r="F9" s="317">
        <v>60</v>
      </c>
      <c r="G9" s="472"/>
      <c r="H9" s="318">
        <f t="shared" si="0"/>
        <v>0</v>
      </c>
      <c r="I9" s="467"/>
    </row>
    <row r="10" spans="1:94" ht="12.95" customHeight="1">
      <c r="A10" s="348">
        <f t="shared" si="1"/>
        <v>4</v>
      </c>
      <c r="B10" s="313"/>
      <c r="C10" s="314"/>
      <c r="D10" s="315" t="s">
        <v>1319</v>
      </c>
      <c r="E10" s="316" t="s">
        <v>146</v>
      </c>
      <c r="F10" s="317">
        <v>20</v>
      </c>
      <c r="G10" s="472"/>
      <c r="H10" s="318">
        <f t="shared" si="0"/>
        <v>0</v>
      </c>
      <c r="I10" s="467"/>
      <c r="AP10" s="282">
        <v>1</v>
      </c>
      <c r="AQ10" s="282">
        <f aca="true" t="shared" si="2" ref="AQ10:AQ16">IF(AP10=1,H10,0)</f>
        <v>0</v>
      </c>
      <c r="AR10" s="282">
        <f aca="true" t="shared" si="3" ref="AR10:AR16">IF(AP10=2,H10,0)</f>
        <v>0</v>
      </c>
      <c r="AS10" s="282">
        <f aca="true" t="shared" si="4" ref="AS10:AS16">IF(AP10=3,H10,0)</f>
        <v>0</v>
      </c>
      <c r="AT10" s="282">
        <f aca="true" t="shared" si="5" ref="AT10:AT16">IF(AP10=4,H10,0)</f>
        <v>0</v>
      </c>
      <c r="AU10" s="282">
        <f aca="true" t="shared" si="6" ref="AU10:AU16">IF(AP10=5,H10,0)</f>
        <v>0</v>
      </c>
      <c r="CP10" s="282">
        <v>0</v>
      </c>
    </row>
    <row r="11" spans="1:94" ht="12.95" customHeight="1">
      <c r="A11" s="348">
        <f t="shared" si="1"/>
        <v>5</v>
      </c>
      <c r="B11" s="313"/>
      <c r="C11" s="314"/>
      <c r="D11" s="315" t="s">
        <v>1321</v>
      </c>
      <c r="E11" s="316" t="s">
        <v>146</v>
      </c>
      <c r="F11" s="317">
        <v>20</v>
      </c>
      <c r="G11" s="472"/>
      <c r="H11" s="318">
        <f t="shared" si="0"/>
        <v>0</v>
      </c>
      <c r="I11" s="467"/>
      <c r="AP11" s="282">
        <v>1</v>
      </c>
      <c r="AQ11" s="282">
        <f t="shared" si="2"/>
        <v>0</v>
      </c>
      <c r="AR11" s="282">
        <f t="shared" si="3"/>
        <v>0</v>
      </c>
      <c r="AS11" s="282">
        <f t="shared" si="4"/>
        <v>0</v>
      </c>
      <c r="AT11" s="282">
        <f t="shared" si="5"/>
        <v>0</v>
      </c>
      <c r="AU11" s="282">
        <f t="shared" si="6"/>
        <v>0</v>
      </c>
      <c r="CP11" s="282">
        <v>0</v>
      </c>
    </row>
    <row r="12" spans="1:94" ht="12.95" customHeight="1">
      <c r="A12" s="348">
        <f t="shared" si="1"/>
        <v>6</v>
      </c>
      <c r="B12" s="313"/>
      <c r="C12" s="314"/>
      <c r="D12" s="315" t="s">
        <v>1322</v>
      </c>
      <c r="E12" s="316" t="s">
        <v>146</v>
      </c>
      <c r="F12" s="317">
        <v>20</v>
      </c>
      <c r="G12" s="472"/>
      <c r="H12" s="318">
        <f t="shared" si="0"/>
        <v>0</v>
      </c>
      <c r="I12" s="467"/>
      <c r="AP12" s="282">
        <v>1</v>
      </c>
      <c r="AQ12" s="282">
        <f t="shared" si="2"/>
        <v>0</v>
      </c>
      <c r="AR12" s="282">
        <f t="shared" si="3"/>
        <v>0</v>
      </c>
      <c r="AS12" s="282">
        <f t="shared" si="4"/>
        <v>0</v>
      </c>
      <c r="AT12" s="282">
        <f t="shared" si="5"/>
        <v>0</v>
      </c>
      <c r="AU12" s="282">
        <f t="shared" si="6"/>
        <v>0</v>
      </c>
      <c r="CP12" s="282">
        <v>0</v>
      </c>
    </row>
    <row r="13" spans="1:94" ht="12.95" customHeight="1">
      <c r="A13" s="348">
        <f t="shared" si="1"/>
        <v>7</v>
      </c>
      <c r="B13" s="313"/>
      <c r="C13" s="314"/>
      <c r="D13" s="315" t="s">
        <v>1323</v>
      </c>
      <c r="E13" s="316" t="s">
        <v>146</v>
      </c>
      <c r="F13" s="317">
        <v>4</v>
      </c>
      <c r="G13" s="472"/>
      <c r="H13" s="318">
        <f t="shared" si="0"/>
        <v>0</v>
      </c>
      <c r="I13" s="467"/>
      <c r="AP13" s="282">
        <v>1</v>
      </c>
      <c r="AQ13" s="282">
        <f t="shared" si="2"/>
        <v>0</v>
      </c>
      <c r="AR13" s="282">
        <f t="shared" si="3"/>
        <v>0</v>
      </c>
      <c r="AS13" s="282">
        <f t="shared" si="4"/>
        <v>0</v>
      </c>
      <c r="AT13" s="282">
        <f t="shared" si="5"/>
        <v>0</v>
      </c>
      <c r="AU13" s="282">
        <f t="shared" si="6"/>
        <v>0</v>
      </c>
      <c r="CP13" s="282">
        <v>0</v>
      </c>
    </row>
    <row r="14" spans="1:94" ht="12.95" customHeight="1">
      <c r="A14" s="348">
        <f t="shared" si="1"/>
        <v>8</v>
      </c>
      <c r="B14" s="313"/>
      <c r="C14" s="314"/>
      <c r="D14" s="315" t="s">
        <v>1324</v>
      </c>
      <c r="E14" s="316" t="s">
        <v>146</v>
      </c>
      <c r="F14" s="317">
        <v>56</v>
      </c>
      <c r="G14" s="472"/>
      <c r="H14" s="318">
        <f t="shared" si="0"/>
        <v>0</v>
      </c>
      <c r="I14" s="467"/>
      <c r="AP14" s="282">
        <v>1</v>
      </c>
      <c r="AQ14" s="282">
        <f t="shared" si="2"/>
        <v>0</v>
      </c>
      <c r="AR14" s="282">
        <f t="shared" si="3"/>
        <v>0</v>
      </c>
      <c r="AS14" s="282">
        <f t="shared" si="4"/>
        <v>0</v>
      </c>
      <c r="AT14" s="282">
        <f t="shared" si="5"/>
        <v>0</v>
      </c>
      <c r="AU14" s="282">
        <f t="shared" si="6"/>
        <v>0</v>
      </c>
      <c r="CP14" s="282">
        <v>0</v>
      </c>
    </row>
    <row r="15" spans="1:94" ht="12.95" customHeight="1">
      <c r="A15" s="348">
        <f t="shared" si="1"/>
        <v>9</v>
      </c>
      <c r="B15" s="313"/>
      <c r="C15" s="314"/>
      <c r="D15" s="315" t="s">
        <v>1325</v>
      </c>
      <c r="E15" s="316" t="s">
        <v>146</v>
      </c>
      <c r="F15" s="317">
        <v>4</v>
      </c>
      <c r="G15" s="472"/>
      <c r="H15" s="318">
        <f t="shared" si="0"/>
        <v>0</v>
      </c>
      <c r="I15" s="467"/>
      <c r="AP15" s="282">
        <v>1</v>
      </c>
      <c r="AQ15" s="282">
        <f t="shared" si="2"/>
        <v>0</v>
      </c>
      <c r="AR15" s="282">
        <f t="shared" si="3"/>
        <v>0</v>
      </c>
      <c r="AS15" s="282">
        <f t="shared" si="4"/>
        <v>0</v>
      </c>
      <c r="AT15" s="282">
        <f t="shared" si="5"/>
        <v>0</v>
      </c>
      <c r="AU15" s="282">
        <f t="shared" si="6"/>
        <v>0</v>
      </c>
      <c r="CP15" s="282">
        <v>0</v>
      </c>
    </row>
    <row r="16" spans="1:94" ht="12.75" customHeight="1">
      <c r="A16" s="348">
        <f t="shared" si="1"/>
        <v>10</v>
      </c>
      <c r="B16" s="313"/>
      <c r="C16" s="314"/>
      <c r="D16" s="315" t="s">
        <v>1326</v>
      </c>
      <c r="E16" s="316" t="s">
        <v>1327</v>
      </c>
      <c r="F16" s="317">
        <v>8</v>
      </c>
      <c r="G16" s="472"/>
      <c r="H16" s="318">
        <f t="shared" si="0"/>
        <v>0</v>
      </c>
      <c r="I16" s="467"/>
      <c r="AP16" s="282">
        <v>1</v>
      </c>
      <c r="AQ16" s="282">
        <f t="shared" si="2"/>
        <v>0</v>
      </c>
      <c r="AR16" s="282">
        <f t="shared" si="3"/>
        <v>0</v>
      </c>
      <c r="AS16" s="282">
        <f t="shared" si="4"/>
        <v>0</v>
      </c>
      <c r="AT16" s="282">
        <f t="shared" si="5"/>
        <v>0</v>
      </c>
      <c r="AU16" s="282">
        <f t="shared" si="6"/>
        <v>0</v>
      </c>
      <c r="CP16" s="282">
        <v>1</v>
      </c>
    </row>
    <row r="17" spans="1:47" ht="12.95" customHeight="1">
      <c r="A17" s="348">
        <f t="shared" si="1"/>
        <v>11</v>
      </c>
      <c r="B17" s="336"/>
      <c r="C17" s="319" t="s">
        <v>1089</v>
      </c>
      <c r="D17" s="320" t="str">
        <f>CONCATENATE(C7," ",D7)</f>
        <v>1 Zemní práce</v>
      </c>
      <c r="E17" s="321"/>
      <c r="F17" s="322"/>
      <c r="G17" s="322"/>
      <c r="H17" s="323">
        <f>SUM(H8:H16)</f>
        <v>0</v>
      </c>
      <c r="AQ17" s="330">
        <f>SUM(AQ7:AQ16)</f>
        <v>0</v>
      </c>
      <c r="AR17" s="330">
        <f>SUM(AR7:AR16)</f>
        <v>0</v>
      </c>
      <c r="AS17" s="330">
        <f>SUM(AS7:AS16)</f>
        <v>0</v>
      </c>
      <c r="AT17" s="330">
        <f>SUM(AT7:AT16)</f>
        <v>0</v>
      </c>
      <c r="AU17" s="330">
        <f>SUM(AU7:AU16)</f>
        <v>0</v>
      </c>
    </row>
    <row r="18" spans="1:9" ht="12.95" customHeight="1">
      <c r="A18" s="348">
        <f t="shared" si="1"/>
        <v>12</v>
      </c>
      <c r="B18" s="306" t="s">
        <v>1086</v>
      </c>
      <c r="C18" s="307" t="s">
        <v>86</v>
      </c>
      <c r="D18" s="308" t="s">
        <v>1343</v>
      </c>
      <c r="E18" s="309"/>
      <c r="F18" s="310"/>
      <c r="G18" s="310"/>
      <c r="H18" s="311"/>
      <c r="I18" s="312"/>
    </row>
    <row r="19" spans="1:9" ht="12.95" customHeight="1">
      <c r="A19" s="348">
        <f t="shared" si="1"/>
        <v>13</v>
      </c>
      <c r="B19" s="306"/>
      <c r="C19" s="307"/>
      <c r="D19" s="315" t="s">
        <v>1344</v>
      </c>
      <c r="E19" s="316" t="s">
        <v>266</v>
      </c>
      <c r="F19" s="317">
        <v>20</v>
      </c>
      <c r="G19" s="472"/>
      <c r="H19" s="318">
        <f aca="true" t="shared" si="7" ref="H19:H23">F19*G19</f>
        <v>0</v>
      </c>
      <c r="I19" s="312"/>
    </row>
    <row r="20" spans="1:9" ht="12.95" customHeight="1">
      <c r="A20" s="348">
        <f t="shared" si="1"/>
        <v>14</v>
      </c>
      <c r="B20" s="306"/>
      <c r="C20" s="307"/>
      <c r="D20" s="315" t="s">
        <v>1345</v>
      </c>
      <c r="E20" s="316" t="s">
        <v>266</v>
      </c>
      <c r="F20" s="317">
        <v>20</v>
      </c>
      <c r="G20" s="472"/>
      <c r="H20" s="318">
        <f t="shared" si="7"/>
        <v>0</v>
      </c>
      <c r="I20" s="312"/>
    </row>
    <row r="21" spans="1:9" ht="12.95" customHeight="1">
      <c r="A21" s="348">
        <f t="shared" si="1"/>
        <v>15</v>
      </c>
      <c r="B21" s="306"/>
      <c r="C21" s="307"/>
      <c r="D21" s="315" t="s">
        <v>1346</v>
      </c>
      <c r="E21" s="316" t="s">
        <v>231</v>
      </c>
      <c r="F21" s="317">
        <v>1</v>
      </c>
      <c r="G21" s="472"/>
      <c r="H21" s="318">
        <f t="shared" si="7"/>
        <v>0</v>
      </c>
      <c r="I21" s="312"/>
    </row>
    <row r="22" spans="1:9" ht="12.95" customHeight="1">
      <c r="A22" s="348">
        <f t="shared" si="1"/>
        <v>16</v>
      </c>
      <c r="B22" s="306"/>
      <c r="C22" s="307"/>
      <c r="D22" s="315" t="s">
        <v>1347</v>
      </c>
      <c r="E22" s="316" t="s">
        <v>266</v>
      </c>
      <c r="F22" s="317">
        <f>F20</f>
        <v>20</v>
      </c>
      <c r="G22" s="472"/>
      <c r="H22" s="318">
        <f t="shared" si="7"/>
        <v>0</v>
      </c>
      <c r="I22" s="312"/>
    </row>
    <row r="23" spans="1:9" ht="12.95" customHeight="1">
      <c r="A23" s="348">
        <f t="shared" si="1"/>
        <v>17</v>
      </c>
      <c r="B23" s="306"/>
      <c r="C23" s="307"/>
      <c r="D23" s="315" t="s">
        <v>1348</v>
      </c>
      <c r="E23" s="316" t="s">
        <v>266</v>
      </c>
      <c r="F23" s="317">
        <f>F22</f>
        <v>20</v>
      </c>
      <c r="G23" s="472"/>
      <c r="H23" s="318">
        <f t="shared" si="7"/>
        <v>0</v>
      </c>
      <c r="I23" s="312"/>
    </row>
    <row r="24" spans="1:47" ht="12.95" customHeight="1">
      <c r="A24" s="348">
        <f t="shared" si="1"/>
        <v>18</v>
      </c>
      <c r="B24" s="336"/>
      <c r="C24" s="319" t="s">
        <v>1089</v>
      </c>
      <c r="D24" s="320" t="str">
        <f>CONCATENATE(C18," ",D18)</f>
        <v>2 Trubní vedení - vodovod</v>
      </c>
      <c r="E24" s="321"/>
      <c r="F24" s="322"/>
      <c r="G24" s="322"/>
      <c r="H24" s="323">
        <f>SUM(H19:H23)</f>
        <v>0</v>
      </c>
      <c r="AQ24" s="330">
        <f>SUM(AQ18:AQ23)</f>
        <v>0</v>
      </c>
      <c r="AR24" s="330">
        <f>SUM(AR18:AR23)</f>
        <v>0</v>
      </c>
      <c r="AS24" s="330">
        <f>SUM(AS18:AS23)</f>
        <v>0</v>
      </c>
      <c r="AT24" s="330">
        <f>SUM(AT18:AT23)</f>
        <v>0</v>
      </c>
      <c r="AU24" s="330">
        <f>SUM(AU18:AU23)</f>
        <v>0</v>
      </c>
    </row>
    <row r="25" spans="1:47" ht="12.95" customHeight="1">
      <c r="A25" s="348">
        <f t="shared" si="1"/>
        <v>19</v>
      </c>
      <c r="B25" s="306" t="s">
        <v>1086</v>
      </c>
      <c r="C25" s="307" t="s">
        <v>623</v>
      </c>
      <c r="D25" s="308" t="s">
        <v>1339</v>
      </c>
      <c r="E25" s="309"/>
      <c r="F25" s="310"/>
      <c r="G25" s="310"/>
      <c r="H25" s="311"/>
      <c r="AQ25" s="330"/>
      <c r="AR25" s="330"/>
      <c r="AS25" s="330"/>
      <c r="AT25" s="330"/>
      <c r="AU25" s="330"/>
    </row>
    <row r="26" spans="1:47" ht="12.95" customHeight="1">
      <c r="A26" s="348">
        <f t="shared" si="1"/>
        <v>20</v>
      </c>
      <c r="B26" s="313"/>
      <c r="C26" s="314"/>
      <c r="D26" s="315" t="s">
        <v>1340</v>
      </c>
      <c r="E26" s="316" t="s">
        <v>178</v>
      </c>
      <c r="F26" s="317">
        <v>2</v>
      </c>
      <c r="G26" s="472"/>
      <c r="H26" s="318">
        <f>F26*G26</f>
        <v>0</v>
      </c>
      <c r="AQ26" s="330"/>
      <c r="AR26" s="330"/>
      <c r="AS26" s="330"/>
      <c r="AT26" s="330"/>
      <c r="AU26" s="330"/>
    </row>
    <row r="27" spans="1:47" ht="12.95" customHeight="1">
      <c r="A27" s="348">
        <f t="shared" si="1"/>
        <v>21</v>
      </c>
      <c r="B27" s="336"/>
      <c r="C27" s="319" t="s">
        <v>1089</v>
      </c>
      <c r="D27" s="320" t="str">
        <f>CONCATENATE(C25," ",D25)</f>
        <v>99 Staveništní přesun hmot</v>
      </c>
      <c r="E27" s="321"/>
      <c r="F27" s="322"/>
      <c r="G27" s="322"/>
      <c r="H27" s="323">
        <f>H26</f>
        <v>0</v>
      </c>
      <c r="AQ27" s="330"/>
      <c r="AR27" s="330"/>
      <c r="AS27" s="330"/>
      <c r="AT27" s="330"/>
      <c r="AU27" s="330"/>
    </row>
    <row r="28" spans="1:9" ht="12.95" customHeight="1">
      <c r="A28" s="348">
        <f t="shared" si="1"/>
        <v>22</v>
      </c>
      <c r="B28" s="306" t="s">
        <v>1086</v>
      </c>
      <c r="C28" s="307" t="s">
        <v>1349</v>
      </c>
      <c r="D28" s="308" t="s">
        <v>1350</v>
      </c>
      <c r="E28" s="309"/>
      <c r="F28" s="310"/>
      <c r="G28" s="310"/>
      <c r="H28" s="311"/>
      <c r="I28" s="312"/>
    </row>
    <row r="29" spans="1:94" ht="12.95" customHeight="1">
      <c r="A29" s="348">
        <f t="shared" si="1"/>
        <v>23</v>
      </c>
      <c r="B29" s="313"/>
      <c r="C29" s="314"/>
      <c r="D29" s="315" t="s">
        <v>1351</v>
      </c>
      <c r="E29" s="316" t="s">
        <v>266</v>
      </c>
      <c r="F29" s="317">
        <v>20</v>
      </c>
      <c r="G29" s="472"/>
      <c r="H29" s="318">
        <f>F29*G29</f>
        <v>0</v>
      </c>
      <c r="AP29" s="282">
        <v>4</v>
      </c>
      <c r="AQ29" s="282">
        <f>IF(AP29=1,H29,0)</f>
        <v>0</v>
      </c>
      <c r="AR29" s="282">
        <f>IF(AP29=2,H29,0)</f>
        <v>0</v>
      </c>
      <c r="AS29" s="282">
        <f>IF(AP29=3,H29,0)</f>
        <v>0</v>
      </c>
      <c r="AT29" s="282">
        <f>IF(AP29=4,H29,0)</f>
        <v>0</v>
      </c>
      <c r="AU29" s="282">
        <f>IF(AP29=5,H29,0)</f>
        <v>0</v>
      </c>
      <c r="CP29" s="282">
        <v>0</v>
      </c>
    </row>
    <row r="30" spans="1:47" ht="12.95" customHeight="1">
      <c r="A30" s="348">
        <f t="shared" si="1"/>
        <v>24</v>
      </c>
      <c r="B30" s="336"/>
      <c r="C30" s="319" t="s">
        <v>1089</v>
      </c>
      <c r="D30" s="320" t="str">
        <f>CONCATENATE(C28," ",D28)</f>
        <v>M46 Zemní práce při montážích</v>
      </c>
      <c r="E30" s="321"/>
      <c r="F30" s="322"/>
      <c r="G30" s="322"/>
      <c r="H30" s="323">
        <f>H29</f>
        <v>0</v>
      </c>
      <c r="AQ30" s="330">
        <f>SUM(AQ28:AQ29)</f>
        <v>0</v>
      </c>
      <c r="AR30" s="330">
        <f>SUM(AR28:AR29)</f>
        <v>0</v>
      </c>
      <c r="AS30" s="330">
        <f>SUM(AS28:AS29)</f>
        <v>0</v>
      </c>
      <c r="AT30" s="330">
        <f>SUM(AT28:AT29)</f>
        <v>0</v>
      </c>
      <c r="AU30" s="330">
        <f>SUM(AU28:AU29)</f>
        <v>0</v>
      </c>
    </row>
    <row r="31" spans="1:8" ht="12">
      <c r="A31" s="348">
        <f t="shared" si="1"/>
        <v>25</v>
      </c>
      <c r="B31" s="306" t="s">
        <v>1086</v>
      </c>
      <c r="C31" s="307"/>
      <c r="D31" s="308" t="s">
        <v>1098</v>
      </c>
      <c r="E31" s="309"/>
      <c r="F31" s="310"/>
      <c r="G31" s="310"/>
      <c r="H31" s="311"/>
    </row>
    <row r="32" spans="1:8" ht="12">
      <c r="A32" s="348">
        <f t="shared" si="1"/>
        <v>26</v>
      </c>
      <c r="B32" s="313"/>
      <c r="C32" s="314"/>
      <c r="D32" s="465" t="s">
        <v>1099</v>
      </c>
      <c r="E32" s="316" t="s">
        <v>231</v>
      </c>
      <c r="F32" s="317">
        <v>1</v>
      </c>
      <c r="G32" s="472"/>
      <c r="H32" s="318">
        <f>F32*G32</f>
        <v>0</v>
      </c>
    </row>
    <row r="33" spans="1:8" ht="12">
      <c r="A33" s="348">
        <f t="shared" si="1"/>
        <v>27</v>
      </c>
      <c r="B33" s="313"/>
      <c r="C33" s="314"/>
      <c r="D33" s="465" t="s">
        <v>1341</v>
      </c>
      <c r="E33" s="316" t="s">
        <v>231</v>
      </c>
      <c r="F33" s="317">
        <v>1</v>
      </c>
      <c r="G33" s="472"/>
      <c r="H33" s="318">
        <f>F33*G33</f>
        <v>0</v>
      </c>
    </row>
    <row r="34" spans="1:8" ht="12">
      <c r="A34" s="348">
        <f t="shared" si="1"/>
        <v>28</v>
      </c>
      <c r="B34" s="313"/>
      <c r="C34" s="314"/>
      <c r="D34" s="465" t="s">
        <v>1100</v>
      </c>
      <c r="E34" s="316" t="s">
        <v>231</v>
      </c>
      <c r="F34" s="317">
        <v>1</v>
      </c>
      <c r="G34" s="472"/>
      <c r="H34" s="318">
        <f>F34*G34</f>
        <v>0</v>
      </c>
    </row>
    <row r="35" spans="1:8" ht="13.5" thickBot="1">
      <c r="A35" s="348">
        <f t="shared" si="1"/>
        <v>29</v>
      </c>
      <c r="B35" s="336"/>
      <c r="C35" s="319" t="s">
        <v>1089</v>
      </c>
      <c r="D35" s="320" t="str">
        <f>CONCATENATE(C31," ",D31)</f>
        <v xml:space="preserve"> VRN + práce</v>
      </c>
      <c r="E35" s="321"/>
      <c r="F35" s="322"/>
      <c r="G35" s="322"/>
      <c r="H35" s="323">
        <f>SUM(H32:H34)</f>
        <v>0</v>
      </c>
    </row>
    <row r="36" spans="1:8" ht="13.5" thickBot="1">
      <c r="A36" s="348">
        <f t="shared" si="1"/>
        <v>30</v>
      </c>
      <c r="B36" s="337"/>
      <c r="C36" s="338"/>
      <c r="D36" s="339"/>
      <c r="E36" s="340"/>
      <c r="F36" s="341"/>
      <c r="G36" s="341"/>
      <c r="H36" s="342">
        <f>H17+H24+H30+H35+H27</f>
        <v>0</v>
      </c>
    </row>
    <row r="37" spans="1:8" ht="12">
      <c r="A37" s="348">
        <f t="shared" si="1"/>
        <v>31</v>
      </c>
      <c r="B37" s="337"/>
      <c r="C37" s="343"/>
      <c r="D37" s="339"/>
      <c r="E37" s="340"/>
      <c r="F37" s="341"/>
      <c r="G37" s="341"/>
      <c r="H37" s="344"/>
    </row>
    <row r="38" spans="1:8" ht="13.5" thickBot="1">
      <c r="A38" s="348">
        <f t="shared" si="1"/>
        <v>32</v>
      </c>
      <c r="B38" s="345"/>
      <c r="C38" s="346" t="s">
        <v>1101</v>
      </c>
      <c r="D38" s="346"/>
      <c r="E38" s="346"/>
      <c r="F38" s="346"/>
      <c r="G38" s="346"/>
      <c r="H38" s="347"/>
    </row>
    <row r="39" spans="4:6" ht="12">
      <c r="D39" s="349"/>
      <c r="F39" s="282"/>
    </row>
    <row r="40" ht="12">
      <c r="F40" s="282"/>
    </row>
    <row r="41" ht="12">
      <c r="F41" s="282"/>
    </row>
    <row r="42" ht="12">
      <c r="F42" s="282"/>
    </row>
    <row r="43" ht="12">
      <c r="F43" s="282"/>
    </row>
    <row r="44" ht="12">
      <c r="F44" s="282"/>
    </row>
    <row r="45" ht="12">
      <c r="F45" s="282"/>
    </row>
    <row r="46" ht="12">
      <c r="F46" s="282"/>
    </row>
    <row r="47" ht="12">
      <c r="F47" s="282"/>
    </row>
    <row r="48" ht="12">
      <c r="F48" s="282"/>
    </row>
    <row r="49" ht="12">
      <c r="F49" s="282"/>
    </row>
    <row r="50" ht="12">
      <c r="F50" s="282"/>
    </row>
    <row r="51" ht="12">
      <c r="F51" s="282"/>
    </row>
    <row r="52" ht="12">
      <c r="F52" s="282"/>
    </row>
    <row r="53" ht="12">
      <c r="F53" s="282"/>
    </row>
    <row r="54" ht="12">
      <c r="F54" s="282"/>
    </row>
    <row r="55" ht="12">
      <c r="F55" s="282"/>
    </row>
    <row r="56" ht="12">
      <c r="F56" s="282"/>
    </row>
    <row r="57" ht="12">
      <c r="F57" s="282"/>
    </row>
    <row r="58" spans="2:8" ht="12">
      <c r="B58" s="350"/>
      <c r="C58" s="350"/>
      <c r="D58" s="350"/>
      <c r="E58" s="350"/>
      <c r="F58" s="350"/>
      <c r="G58" s="350"/>
      <c r="H58" s="350"/>
    </row>
    <row r="59" spans="2:8" ht="12">
      <c r="B59" s="350"/>
      <c r="C59" s="350"/>
      <c r="D59" s="350"/>
      <c r="E59" s="350"/>
      <c r="F59" s="350"/>
      <c r="G59" s="350"/>
      <c r="H59" s="350"/>
    </row>
    <row r="60" spans="2:8" ht="12">
      <c r="B60" s="350"/>
      <c r="C60" s="350"/>
      <c r="D60" s="350"/>
      <c r="E60" s="350"/>
      <c r="F60" s="350"/>
      <c r="G60" s="350"/>
      <c r="H60" s="350"/>
    </row>
    <row r="61" spans="2:8" ht="12">
      <c r="B61" s="350"/>
      <c r="C61" s="350"/>
      <c r="D61" s="350"/>
      <c r="E61" s="350"/>
      <c r="F61" s="350"/>
      <c r="G61" s="350"/>
      <c r="H61" s="350"/>
    </row>
    <row r="62" ht="12">
      <c r="F62" s="282"/>
    </row>
    <row r="63" ht="12">
      <c r="F63" s="282"/>
    </row>
    <row r="64" ht="12">
      <c r="F64" s="282"/>
    </row>
    <row r="65" ht="12">
      <c r="F65" s="282"/>
    </row>
    <row r="66" ht="12">
      <c r="F66" s="282"/>
    </row>
    <row r="67" ht="12">
      <c r="F67" s="282"/>
    </row>
    <row r="68" ht="12">
      <c r="F68" s="282"/>
    </row>
    <row r="69" ht="12">
      <c r="F69" s="282"/>
    </row>
    <row r="70" ht="12">
      <c r="F70" s="282"/>
    </row>
    <row r="71" ht="12">
      <c r="F71" s="282"/>
    </row>
    <row r="72" ht="12">
      <c r="F72" s="282"/>
    </row>
    <row r="73" ht="12">
      <c r="F73" s="282"/>
    </row>
    <row r="74" ht="12">
      <c r="F74" s="282"/>
    </row>
    <row r="75" ht="12">
      <c r="F75" s="282"/>
    </row>
    <row r="76" ht="12">
      <c r="F76" s="282"/>
    </row>
    <row r="77" ht="12">
      <c r="F77" s="282"/>
    </row>
    <row r="78" ht="12">
      <c r="F78" s="282"/>
    </row>
    <row r="79" ht="12">
      <c r="F79" s="282"/>
    </row>
    <row r="80" ht="12">
      <c r="F80" s="282"/>
    </row>
    <row r="81" ht="12">
      <c r="F81" s="282"/>
    </row>
    <row r="82" ht="12">
      <c r="F82" s="282"/>
    </row>
    <row r="83" ht="12">
      <c r="F83" s="282"/>
    </row>
    <row r="84" ht="12">
      <c r="F84" s="282"/>
    </row>
    <row r="85" ht="12">
      <c r="F85" s="282"/>
    </row>
    <row r="86" ht="12">
      <c r="F86" s="282"/>
    </row>
    <row r="87" ht="12">
      <c r="F87" s="282"/>
    </row>
    <row r="88" ht="12">
      <c r="F88" s="282"/>
    </row>
    <row r="89" ht="12">
      <c r="F89" s="282"/>
    </row>
    <row r="90" ht="12">
      <c r="F90" s="282"/>
    </row>
    <row r="91" ht="12">
      <c r="F91" s="282"/>
    </row>
    <row r="92" ht="12">
      <c r="F92" s="282"/>
    </row>
    <row r="93" spans="2:3" ht="12">
      <c r="B93" s="351"/>
      <c r="C93" s="351"/>
    </row>
    <row r="94" spans="2:8" ht="12">
      <c r="B94" s="350"/>
      <c r="C94" s="350"/>
      <c r="D94" s="353"/>
      <c r="E94" s="353"/>
      <c r="F94" s="354"/>
      <c r="G94" s="353"/>
      <c r="H94" s="355"/>
    </row>
    <row r="95" spans="2:8" ht="12">
      <c r="B95" s="356"/>
      <c r="C95" s="356"/>
      <c r="D95" s="350"/>
      <c r="E95" s="350"/>
      <c r="F95" s="357"/>
      <c r="G95" s="350"/>
      <c r="H95" s="350"/>
    </row>
    <row r="96" spans="2:8" ht="12">
      <c r="B96" s="350"/>
      <c r="C96" s="350"/>
      <c r="D96" s="350"/>
      <c r="E96" s="350"/>
      <c r="F96" s="357"/>
      <c r="G96" s="350"/>
      <c r="H96" s="350"/>
    </row>
    <row r="97" spans="2:8" ht="12">
      <c r="B97" s="350"/>
      <c r="C97" s="350"/>
      <c r="D97" s="350"/>
      <c r="E97" s="350"/>
      <c r="F97" s="357"/>
      <c r="G97" s="350"/>
      <c r="H97" s="350"/>
    </row>
    <row r="98" spans="2:8" ht="12">
      <c r="B98" s="350"/>
      <c r="C98" s="350"/>
      <c r="D98" s="350"/>
      <c r="E98" s="350"/>
      <c r="F98" s="357"/>
      <c r="G98" s="350"/>
      <c r="H98" s="350"/>
    </row>
    <row r="99" spans="2:8" ht="12">
      <c r="B99" s="350"/>
      <c r="C99" s="350"/>
      <c r="D99" s="350"/>
      <c r="E99" s="350"/>
      <c r="F99" s="357"/>
      <c r="G99" s="350"/>
      <c r="H99" s="350"/>
    </row>
    <row r="100" spans="2:8" ht="12">
      <c r="B100" s="350"/>
      <c r="C100" s="350"/>
      <c r="D100" s="350"/>
      <c r="E100" s="350"/>
      <c r="F100" s="357"/>
      <c r="G100" s="350"/>
      <c r="H100" s="350"/>
    </row>
    <row r="101" spans="2:8" ht="12">
      <c r="B101" s="350"/>
      <c r="C101" s="350"/>
      <c r="D101" s="350"/>
      <c r="E101" s="350"/>
      <c r="F101" s="357"/>
      <c r="G101" s="350"/>
      <c r="H101" s="350"/>
    </row>
    <row r="102" spans="2:8" ht="12">
      <c r="B102" s="350"/>
      <c r="C102" s="350"/>
      <c r="D102" s="350"/>
      <c r="E102" s="350"/>
      <c r="F102" s="357"/>
      <c r="G102" s="350"/>
      <c r="H102" s="350"/>
    </row>
    <row r="103" spans="2:8" ht="12">
      <c r="B103" s="350"/>
      <c r="C103" s="350"/>
      <c r="D103" s="350"/>
      <c r="E103" s="350"/>
      <c r="F103" s="357"/>
      <c r="G103" s="350"/>
      <c r="H103" s="350"/>
    </row>
    <row r="104" spans="2:8" ht="12">
      <c r="B104" s="350"/>
      <c r="C104" s="350"/>
      <c r="D104" s="350"/>
      <c r="E104" s="350"/>
      <c r="F104" s="357"/>
      <c r="G104" s="350"/>
      <c r="H104" s="350"/>
    </row>
    <row r="105" spans="2:8" ht="12">
      <c r="B105" s="350"/>
      <c r="C105" s="350"/>
      <c r="D105" s="350"/>
      <c r="E105" s="350"/>
      <c r="F105" s="357"/>
      <c r="G105" s="350"/>
      <c r="H105" s="350"/>
    </row>
    <row r="106" spans="2:8" ht="12">
      <c r="B106" s="350"/>
      <c r="C106" s="350"/>
      <c r="D106" s="350"/>
      <c r="E106" s="350"/>
      <c r="F106" s="357"/>
      <c r="G106" s="350"/>
      <c r="H106" s="350"/>
    </row>
    <row r="107" spans="2:8" ht="12">
      <c r="B107" s="350"/>
      <c r="C107" s="350"/>
      <c r="D107" s="350"/>
      <c r="E107" s="350"/>
      <c r="F107" s="357"/>
      <c r="G107" s="350"/>
      <c r="H107" s="350"/>
    </row>
  </sheetData>
  <sheetProtection password="DAFF" sheet="1" objects="1" scenarios="1"/>
  <mergeCells count="5">
    <mergeCell ref="B1:H1"/>
    <mergeCell ref="B2:H2"/>
    <mergeCell ref="B3:C3"/>
    <mergeCell ref="B4:C4"/>
    <mergeCell ref="D4:H4"/>
  </mergeCells>
  <printOptions/>
  <pageMargins left="0.5905511811023623" right="0.3937007874015748" top="0.1968503937007874" bottom="0.1968503937007874" header="0" footer="0.1968503937007874"/>
  <pageSetup horizontalDpi="300" verticalDpi="300" orientation="portrait" paperSize="9" scale="61" r:id="rId1"/>
  <headerFooter alignWithMargins="0">
    <oddFooter>&amp;CStránka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499"/>
  <sheetViews>
    <sheetView showGridLines="0" workbookViewId="0" topLeftCell="A471">
      <selection activeCell="I471" sqref="I1:I1048576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5.8515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customWidth="1"/>
  </cols>
  <sheetData>
    <row r="1" spans="1:11" ht="12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46" s="1" customFormat="1" ht="36.95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520"/>
      <c r="M2" s="520"/>
      <c r="N2" s="520"/>
      <c r="O2" s="520"/>
      <c r="P2" s="520"/>
      <c r="Q2" s="520"/>
      <c r="R2" s="520"/>
      <c r="S2" s="520"/>
      <c r="T2" s="520"/>
      <c r="U2" s="520"/>
      <c r="V2" s="520"/>
      <c r="AT2" s="17" t="s">
        <v>85</v>
      </c>
    </row>
    <row r="3" spans="1:46" s="1" customFormat="1" ht="6.95" customHeight="1">
      <c r="A3" s="22"/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86</v>
      </c>
    </row>
    <row r="4" spans="1:46" s="1" customFormat="1" ht="24.95" customHeight="1">
      <c r="A4" s="22"/>
      <c r="B4" s="21"/>
      <c r="C4" s="22"/>
      <c r="D4" s="23" t="s">
        <v>87</v>
      </c>
      <c r="E4" s="22"/>
      <c r="F4" s="22"/>
      <c r="G4" s="22"/>
      <c r="H4" s="22"/>
      <c r="I4" s="22"/>
      <c r="J4" s="22"/>
      <c r="K4" s="22"/>
      <c r="L4" s="20"/>
      <c r="M4" s="105" t="s">
        <v>10</v>
      </c>
      <c r="AT4" s="17" t="s">
        <v>4</v>
      </c>
    </row>
    <row r="5" spans="1:12" s="1" customFormat="1" ht="6.95" customHeight="1">
      <c r="A5" s="22"/>
      <c r="B5" s="21"/>
      <c r="C5" s="22"/>
      <c r="D5" s="22"/>
      <c r="E5" s="22"/>
      <c r="F5" s="22"/>
      <c r="G5" s="22"/>
      <c r="H5" s="22"/>
      <c r="I5" s="22"/>
      <c r="J5" s="22"/>
      <c r="K5" s="22"/>
      <c r="L5" s="20"/>
    </row>
    <row r="6" spans="1:12" s="1" customFormat="1" ht="12" customHeight="1">
      <c r="A6" s="22"/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22"/>
      <c r="L6" s="20"/>
    </row>
    <row r="7" spans="1:12" s="1" customFormat="1" ht="16.5" customHeight="1">
      <c r="A7" s="22"/>
      <c r="B7" s="21"/>
      <c r="C7" s="22"/>
      <c r="D7" s="22"/>
      <c r="E7" s="542" t="str">
        <f>'Rekapitulace stavby'!K6</f>
        <v>VD Rozkoš-rekonstrukce provozní budovy</v>
      </c>
      <c r="F7" s="543"/>
      <c r="G7" s="543"/>
      <c r="H7" s="543"/>
      <c r="I7" s="22"/>
      <c r="J7" s="22"/>
      <c r="K7" s="22"/>
      <c r="L7" s="20"/>
    </row>
    <row r="8" spans="1:31" s="2" customFormat="1" ht="12" customHeight="1">
      <c r="A8" s="36"/>
      <c r="B8" s="35"/>
      <c r="C8" s="36"/>
      <c r="D8" s="29" t="s">
        <v>88</v>
      </c>
      <c r="E8" s="36"/>
      <c r="F8" s="36"/>
      <c r="G8" s="36"/>
      <c r="H8" s="36"/>
      <c r="I8" s="36"/>
      <c r="J8" s="36"/>
      <c r="K8" s="36"/>
      <c r="L8" s="52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6"/>
      <c r="B9" s="35"/>
      <c r="C9" s="36"/>
      <c r="D9" s="36"/>
      <c r="E9" s="526" t="s">
        <v>89</v>
      </c>
      <c r="F9" s="541"/>
      <c r="G9" s="541"/>
      <c r="H9" s="541"/>
      <c r="I9" s="36"/>
      <c r="J9" s="36"/>
      <c r="K9" s="36"/>
      <c r="L9" s="52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>
      <c r="A10" s="36"/>
      <c r="B10" s="35"/>
      <c r="C10" s="36"/>
      <c r="D10" s="36"/>
      <c r="E10" s="36"/>
      <c r="F10" s="36"/>
      <c r="G10" s="36"/>
      <c r="H10" s="36"/>
      <c r="I10" s="36"/>
      <c r="J10" s="36"/>
      <c r="K10" s="36"/>
      <c r="L10" s="52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6"/>
      <c r="B11" s="35"/>
      <c r="C11" s="36"/>
      <c r="D11" s="29" t="s">
        <v>18</v>
      </c>
      <c r="E11" s="36"/>
      <c r="F11" s="27" t="s">
        <v>1</v>
      </c>
      <c r="G11" s="36"/>
      <c r="H11" s="36"/>
      <c r="I11" s="29" t="s">
        <v>19</v>
      </c>
      <c r="J11" s="27" t="s">
        <v>1</v>
      </c>
      <c r="K11" s="36"/>
      <c r="L11" s="52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6"/>
      <c r="B12" s="35"/>
      <c r="C12" s="36"/>
      <c r="D12" s="29" t="s">
        <v>20</v>
      </c>
      <c r="E12" s="36"/>
      <c r="F12" s="27" t="s">
        <v>21</v>
      </c>
      <c r="G12" s="36"/>
      <c r="H12" s="36"/>
      <c r="I12" s="29" t="s">
        <v>22</v>
      </c>
      <c r="J12" s="67" t="str">
        <f>'Rekapitulace stavby'!AN8</f>
        <v>4. 2. 2021</v>
      </c>
      <c r="K12" s="36"/>
      <c r="L12" s="52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>
      <c r="A13" s="36"/>
      <c r="B13" s="35"/>
      <c r="C13" s="36"/>
      <c r="D13" s="36"/>
      <c r="E13" s="36"/>
      <c r="F13" s="36"/>
      <c r="G13" s="36"/>
      <c r="H13" s="36"/>
      <c r="I13" s="36"/>
      <c r="J13" s="36"/>
      <c r="K13" s="36"/>
      <c r="L13" s="52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6"/>
      <c r="B14" s="35"/>
      <c r="C14" s="36"/>
      <c r="D14" s="29" t="s">
        <v>24</v>
      </c>
      <c r="E14" s="36"/>
      <c r="F14" s="36"/>
      <c r="G14" s="36"/>
      <c r="H14" s="36"/>
      <c r="I14" s="29" t="s">
        <v>25</v>
      </c>
      <c r="J14" s="27" t="s">
        <v>1</v>
      </c>
      <c r="K14" s="36"/>
      <c r="L14" s="52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6"/>
      <c r="B15" s="35"/>
      <c r="C15" s="36"/>
      <c r="D15" s="36"/>
      <c r="E15" s="27" t="s">
        <v>26</v>
      </c>
      <c r="F15" s="36"/>
      <c r="G15" s="36"/>
      <c r="H15" s="36"/>
      <c r="I15" s="29" t="s">
        <v>27</v>
      </c>
      <c r="J15" s="27" t="s">
        <v>1</v>
      </c>
      <c r="K15" s="36"/>
      <c r="L15" s="52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6"/>
      <c r="B16" s="35"/>
      <c r="C16" s="36"/>
      <c r="D16" s="36"/>
      <c r="E16" s="36"/>
      <c r="F16" s="36"/>
      <c r="G16" s="36"/>
      <c r="H16" s="36"/>
      <c r="I16" s="36"/>
      <c r="J16" s="36"/>
      <c r="K16" s="36"/>
      <c r="L16" s="52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6"/>
      <c r="B17" s="35"/>
      <c r="C17" s="36"/>
      <c r="D17" s="29" t="s">
        <v>28</v>
      </c>
      <c r="E17" s="36"/>
      <c r="F17" s="36"/>
      <c r="G17" s="36"/>
      <c r="H17" s="36"/>
      <c r="I17" s="29" t="s">
        <v>25</v>
      </c>
      <c r="J17" s="484" t="str">
        <f>'Rekapitulace stavby'!AN13</f>
        <v>Vyplň údaj</v>
      </c>
      <c r="K17" s="36"/>
      <c r="L17" s="52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6"/>
      <c r="B18" s="35"/>
      <c r="C18" s="36"/>
      <c r="D18" s="36"/>
      <c r="E18" s="544" t="str">
        <f>'Rekapitulace stavby'!E14</f>
        <v>Vyplň údaj</v>
      </c>
      <c r="F18" s="506"/>
      <c r="G18" s="506"/>
      <c r="H18" s="506"/>
      <c r="I18" s="29" t="s">
        <v>27</v>
      </c>
      <c r="J18" s="484" t="str">
        <f>'Rekapitulace stavby'!AN14</f>
        <v>Vyplň údaj</v>
      </c>
      <c r="K18" s="36"/>
      <c r="L18" s="52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6"/>
      <c r="B19" s="35"/>
      <c r="C19" s="36"/>
      <c r="D19" s="36"/>
      <c r="E19" s="36"/>
      <c r="F19" s="36"/>
      <c r="G19" s="36"/>
      <c r="H19" s="36"/>
      <c r="I19" s="36"/>
      <c r="J19" s="36"/>
      <c r="K19" s="36"/>
      <c r="L19" s="52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6"/>
      <c r="B20" s="35"/>
      <c r="C20" s="36"/>
      <c r="D20" s="29" t="s">
        <v>30</v>
      </c>
      <c r="E20" s="36"/>
      <c r="F20" s="36"/>
      <c r="G20" s="36"/>
      <c r="H20" s="36"/>
      <c r="I20" s="29" t="s">
        <v>25</v>
      </c>
      <c r="J20" s="27" t="s">
        <v>1</v>
      </c>
      <c r="K20" s="36"/>
      <c r="L20" s="52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6"/>
      <c r="B21" s="35"/>
      <c r="C21" s="36"/>
      <c r="D21" s="36"/>
      <c r="E21" s="27" t="s">
        <v>31</v>
      </c>
      <c r="F21" s="36"/>
      <c r="G21" s="36"/>
      <c r="H21" s="36"/>
      <c r="I21" s="29" t="s">
        <v>27</v>
      </c>
      <c r="J21" s="27" t="s">
        <v>1</v>
      </c>
      <c r="K21" s="36"/>
      <c r="L21" s="52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6"/>
      <c r="B22" s="35"/>
      <c r="C22" s="36"/>
      <c r="D22" s="36"/>
      <c r="E22" s="36"/>
      <c r="F22" s="36"/>
      <c r="G22" s="36"/>
      <c r="H22" s="36"/>
      <c r="I22" s="36"/>
      <c r="J22" s="36"/>
      <c r="K22" s="36"/>
      <c r="L22" s="52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6"/>
      <c r="B23" s="35"/>
      <c r="C23" s="36"/>
      <c r="D23" s="29" t="s">
        <v>33</v>
      </c>
      <c r="E23" s="36"/>
      <c r="F23" s="36"/>
      <c r="G23" s="36"/>
      <c r="H23" s="36"/>
      <c r="I23" s="29" t="s">
        <v>25</v>
      </c>
      <c r="J23" s="27" t="s">
        <v>1</v>
      </c>
      <c r="K23" s="36"/>
      <c r="L23" s="52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6"/>
      <c r="B24" s="35"/>
      <c r="C24" s="36"/>
      <c r="D24" s="36"/>
      <c r="E24" s="27" t="s">
        <v>34</v>
      </c>
      <c r="F24" s="36"/>
      <c r="G24" s="36"/>
      <c r="H24" s="36"/>
      <c r="I24" s="29" t="s">
        <v>27</v>
      </c>
      <c r="J24" s="27" t="s">
        <v>1</v>
      </c>
      <c r="K24" s="36"/>
      <c r="L24" s="52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6"/>
      <c r="B25" s="35"/>
      <c r="C25" s="36"/>
      <c r="D25" s="36"/>
      <c r="E25" s="36"/>
      <c r="F25" s="36"/>
      <c r="G25" s="36"/>
      <c r="H25" s="36"/>
      <c r="I25" s="36"/>
      <c r="J25" s="36"/>
      <c r="K25" s="36"/>
      <c r="L25" s="52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6"/>
      <c r="B26" s="35"/>
      <c r="C26" s="36"/>
      <c r="D26" s="29" t="s">
        <v>35</v>
      </c>
      <c r="E26" s="36"/>
      <c r="F26" s="36"/>
      <c r="G26" s="36"/>
      <c r="H26" s="36"/>
      <c r="I26" s="36"/>
      <c r="J26" s="36"/>
      <c r="K26" s="36"/>
      <c r="L26" s="52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485"/>
      <c r="B27" s="486"/>
      <c r="C27" s="485"/>
      <c r="D27" s="485"/>
      <c r="E27" s="511" t="s">
        <v>1</v>
      </c>
      <c r="F27" s="511"/>
      <c r="G27" s="511"/>
      <c r="H27" s="511"/>
      <c r="I27" s="485"/>
      <c r="J27" s="485"/>
      <c r="K27" s="485"/>
      <c r="L27" s="107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</row>
    <row r="28" spans="1:31" s="2" customFormat="1" ht="6.95" customHeight="1">
      <c r="A28" s="36"/>
      <c r="B28" s="35"/>
      <c r="C28" s="36"/>
      <c r="D28" s="36"/>
      <c r="E28" s="36"/>
      <c r="F28" s="36"/>
      <c r="G28" s="36"/>
      <c r="H28" s="36"/>
      <c r="I28" s="36"/>
      <c r="J28" s="36"/>
      <c r="K28" s="36"/>
      <c r="L28" s="52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6"/>
      <c r="B29" s="35"/>
      <c r="C29" s="36"/>
      <c r="D29" s="80"/>
      <c r="E29" s="80"/>
      <c r="F29" s="80"/>
      <c r="G29" s="80"/>
      <c r="H29" s="80"/>
      <c r="I29" s="80"/>
      <c r="J29" s="80"/>
      <c r="K29" s="80"/>
      <c r="L29" s="52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6"/>
      <c r="B30" s="35"/>
      <c r="C30" s="36"/>
      <c r="D30" s="487" t="s">
        <v>36</v>
      </c>
      <c r="E30" s="36"/>
      <c r="F30" s="36"/>
      <c r="G30" s="36"/>
      <c r="H30" s="36"/>
      <c r="I30" s="36"/>
      <c r="J30" s="85">
        <f>ROUND(J147,2)</f>
        <v>0</v>
      </c>
      <c r="K30" s="36"/>
      <c r="L30" s="52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6"/>
      <c r="B31" s="35"/>
      <c r="C31" s="36"/>
      <c r="D31" s="80"/>
      <c r="E31" s="80"/>
      <c r="F31" s="80"/>
      <c r="G31" s="80"/>
      <c r="H31" s="80"/>
      <c r="I31" s="80"/>
      <c r="J31" s="80"/>
      <c r="K31" s="80"/>
      <c r="L31" s="52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6"/>
      <c r="B32" s="35"/>
      <c r="C32" s="36"/>
      <c r="D32" s="36"/>
      <c r="E32" s="36"/>
      <c r="F32" s="40" t="s">
        <v>38</v>
      </c>
      <c r="G32" s="36"/>
      <c r="H32" s="36"/>
      <c r="I32" s="40" t="s">
        <v>37</v>
      </c>
      <c r="J32" s="40" t="s">
        <v>39</v>
      </c>
      <c r="K32" s="36"/>
      <c r="L32" s="52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6"/>
      <c r="B33" s="35"/>
      <c r="C33" s="36"/>
      <c r="D33" s="488" t="s">
        <v>40</v>
      </c>
      <c r="E33" s="29" t="s">
        <v>41</v>
      </c>
      <c r="F33" s="489">
        <f>ROUND((SUM(BE147:BE495)),2)</f>
        <v>0</v>
      </c>
      <c r="G33" s="36"/>
      <c r="H33" s="36"/>
      <c r="I33" s="490">
        <v>0.21</v>
      </c>
      <c r="J33" s="489">
        <f>ROUND(((SUM(BE147:BE495))*I33),2)</f>
        <v>0</v>
      </c>
      <c r="K33" s="36"/>
      <c r="L33" s="52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6"/>
      <c r="B34" s="35"/>
      <c r="C34" s="36"/>
      <c r="D34" s="36"/>
      <c r="E34" s="29" t="s">
        <v>42</v>
      </c>
      <c r="F34" s="489">
        <f>ROUND((SUM(BF147:BF495)),2)</f>
        <v>0</v>
      </c>
      <c r="G34" s="36"/>
      <c r="H34" s="36"/>
      <c r="I34" s="490">
        <v>0.15</v>
      </c>
      <c r="J34" s="489">
        <f>ROUND(((SUM(BF147:BF495))*I34),2)</f>
        <v>0</v>
      </c>
      <c r="K34" s="36"/>
      <c r="L34" s="52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6"/>
      <c r="B35" s="35"/>
      <c r="C35" s="36"/>
      <c r="D35" s="36"/>
      <c r="E35" s="29" t="s">
        <v>43</v>
      </c>
      <c r="F35" s="489">
        <f>ROUND((SUM(BG147:BG495)),2)</f>
        <v>0</v>
      </c>
      <c r="G35" s="36"/>
      <c r="H35" s="36"/>
      <c r="I35" s="490">
        <v>0.21</v>
      </c>
      <c r="J35" s="489">
        <f>0</f>
        <v>0</v>
      </c>
      <c r="K35" s="36"/>
      <c r="L35" s="52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6"/>
      <c r="B36" s="35"/>
      <c r="C36" s="36"/>
      <c r="D36" s="36"/>
      <c r="E36" s="29" t="s">
        <v>44</v>
      </c>
      <c r="F36" s="489">
        <f>ROUND((SUM(BH147:BH495)),2)</f>
        <v>0</v>
      </c>
      <c r="G36" s="36"/>
      <c r="H36" s="36"/>
      <c r="I36" s="490">
        <v>0.15</v>
      </c>
      <c r="J36" s="489">
        <f>0</f>
        <v>0</v>
      </c>
      <c r="K36" s="36"/>
      <c r="L36" s="52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6"/>
      <c r="B37" s="35"/>
      <c r="C37" s="36"/>
      <c r="D37" s="36"/>
      <c r="E37" s="29" t="s">
        <v>45</v>
      </c>
      <c r="F37" s="489">
        <f>ROUND((SUM(BI147:BI495)),2)</f>
        <v>0</v>
      </c>
      <c r="G37" s="36"/>
      <c r="H37" s="36"/>
      <c r="I37" s="490">
        <v>0</v>
      </c>
      <c r="J37" s="489">
        <f>0</f>
        <v>0</v>
      </c>
      <c r="K37" s="36"/>
      <c r="L37" s="52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6"/>
      <c r="B38" s="35"/>
      <c r="C38" s="36"/>
      <c r="D38" s="36"/>
      <c r="E38" s="36"/>
      <c r="F38" s="36"/>
      <c r="G38" s="36"/>
      <c r="H38" s="36"/>
      <c r="I38" s="36"/>
      <c r="J38" s="36"/>
      <c r="K38" s="36"/>
      <c r="L38" s="52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6"/>
      <c r="B39" s="35"/>
      <c r="C39" s="109"/>
      <c r="D39" s="491" t="s">
        <v>46</v>
      </c>
      <c r="E39" s="74"/>
      <c r="F39" s="74"/>
      <c r="G39" s="492" t="s">
        <v>47</v>
      </c>
      <c r="H39" s="493" t="s">
        <v>48</v>
      </c>
      <c r="I39" s="74"/>
      <c r="J39" s="494">
        <f>SUM(J30:J37)</f>
        <v>0</v>
      </c>
      <c r="K39" s="495"/>
      <c r="L39" s="52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6"/>
      <c r="B40" s="35"/>
      <c r="C40" s="36"/>
      <c r="D40" s="36"/>
      <c r="E40" s="36"/>
      <c r="F40" s="36"/>
      <c r="G40" s="36"/>
      <c r="H40" s="36"/>
      <c r="I40" s="36"/>
      <c r="J40" s="36"/>
      <c r="K40" s="36"/>
      <c r="L40" s="52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1:12" s="1" customFormat="1" ht="14.45" customHeight="1">
      <c r="A41" s="22"/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0"/>
    </row>
    <row r="42" spans="1:12" s="1" customFormat="1" ht="14.45" customHeight="1">
      <c r="A42" s="22"/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0"/>
    </row>
    <row r="43" spans="1:12" s="1" customFormat="1" ht="14.45" customHeight="1">
      <c r="A43" s="22"/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0"/>
    </row>
    <row r="44" spans="1:12" s="1" customFormat="1" ht="14.45" customHeight="1">
      <c r="A44" s="22"/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0"/>
    </row>
    <row r="45" spans="1:12" s="1" customFormat="1" ht="14.45" customHeight="1">
      <c r="A45" s="22"/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0"/>
    </row>
    <row r="46" spans="1:12" s="1" customFormat="1" ht="14.45" customHeight="1">
      <c r="A46" s="22"/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0"/>
    </row>
    <row r="47" spans="1:12" s="1" customFormat="1" ht="14.45" customHeight="1">
      <c r="A47" s="22"/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0"/>
    </row>
    <row r="48" spans="1:12" s="1" customFormat="1" ht="14.45" customHeight="1">
      <c r="A48" s="22"/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0"/>
    </row>
    <row r="49" spans="1:12" s="1" customFormat="1" ht="14.45" customHeight="1">
      <c r="A49" s="22"/>
      <c r="B49" s="21"/>
      <c r="C49" s="22"/>
      <c r="D49" s="22"/>
      <c r="E49" s="22"/>
      <c r="F49" s="22"/>
      <c r="G49" s="22"/>
      <c r="H49" s="22"/>
      <c r="I49" s="22"/>
      <c r="J49" s="22"/>
      <c r="K49" s="22"/>
      <c r="L49" s="20"/>
    </row>
    <row r="50" spans="1:12" s="2" customFormat="1" ht="14.45" customHeight="1">
      <c r="A50" s="49"/>
      <c r="B50" s="48"/>
      <c r="C50" s="49"/>
      <c r="D50" s="50" t="s">
        <v>49</v>
      </c>
      <c r="E50" s="51"/>
      <c r="F50" s="51"/>
      <c r="G50" s="50" t="s">
        <v>50</v>
      </c>
      <c r="H50" s="51"/>
      <c r="I50" s="51"/>
      <c r="J50" s="51"/>
      <c r="K50" s="51"/>
      <c r="L50" s="52"/>
    </row>
    <row r="51" spans="1:12" ht="12">
      <c r="A51" s="22"/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0"/>
    </row>
    <row r="52" spans="1:12" ht="12">
      <c r="A52" s="22"/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0"/>
    </row>
    <row r="53" spans="1:12" ht="12">
      <c r="A53" s="22"/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0"/>
    </row>
    <row r="54" spans="1:12" ht="12">
      <c r="A54" s="22"/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0"/>
    </row>
    <row r="55" spans="1:12" ht="12">
      <c r="A55" s="22"/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0"/>
    </row>
    <row r="56" spans="1:12" ht="12">
      <c r="A56" s="22"/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0"/>
    </row>
    <row r="57" spans="1:12" ht="12">
      <c r="A57" s="22"/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0"/>
    </row>
    <row r="58" spans="1:12" ht="12">
      <c r="A58" s="22"/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0"/>
    </row>
    <row r="59" spans="1:12" ht="12">
      <c r="A59" s="2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0"/>
    </row>
    <row r="60" spans="1:12" ht="12">
      <c r="A60" s="22"/>
      <c r="B60" s="21"/>
      <c r="C60" s="22"/>
      <c r="D60" s="22"/>
      <c r="E60" s="22"/>
      <c r="F60" s="22"/>
      <c r="G60" s="22"/>
      <c r="H60" s="22"/>
      <c r="I60" s="22"/>
      <c r="J60" s="22"/>
      <c r="K60" s="22"/>
      <c r="L60" s="20"/>
    </row>
    <row r="61" spans="1:31" s="2" customFormat="1" ht="12.75">
      <c r="A61" s="36"/>
      <c r="B61" s="35"/>
      <c r="C61" s="36"/>
      <c r="D61" s="53" t="s">
        <v>51</v>
      </c>
      <c r="E61" s="38"/>
      <c r="F61" s="496" t="s">
        <v>52</v>
      </c>
      <c r="G61" s="53" t="s">
        <v>51</v>
      </c>
      <c r="H61" s="38"/>
      <c r="I61" s="38"/>
      <c r="J61" s="497" t="s">
        <v>52</v>
      </c>
      <c r="K61" s="38"/>
      <c r="L61" s="52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1:12" ht="12">
      <c r="A62" s="22"/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0"/>
    </row>
    <row r="63" spans="1:12" ht="12">
      <c r="A63" s="22"/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0"/>
    </row>
    <row r="64" spans="1:12" ht="12">
      <c r="A64" s="22"/>
      <c r="B64" s="21"/>
      <c r="C64" s="22"/>
      <c r="D64" s="22"/>
      <c r="E64" s="22"/>
      <c r="F64" s="22"/>
      <c r="G64" s="22"/>
      <c r="H64" s="22"/>
      <c r="I64" s="22"/>
      <c r="J64" s="22"/>
      <c r="K64" s="22"/>
      <c r="L64" s="20"/>
    </row>
    <row r="65" spans="1:31" s="2" customFormat="1" ht="12.75">
      <c r="A65" s="36"/>
      <c r="B65" s="35"/>
      <c r="C65" s="36"/>
      <c r="D65" s="50" t="s">
        <v>53</v>
      </c>
      <c r="E65" s="54"/>
      <c r="F65" s="54"/>
      <c r="G65" s="50" t="s">
        <v>54</v>
      </c>
      <c r="H65" s="54"/>
      <c r="I65" s="54"/>
      <c r="J65" s="54"/>
      <c r="K65" s="54"/>
      <c r="L65" s="52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1:12" ht="12">
      <c r="A66" s="22"/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0"/>
    </row>
    <row r="67" spans="1:12" ht="12">
      <c r="A67" s="22"/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0"/>
    </row>
    <row r="68" spans="1:12" ht="12">
      <c r="A68" s="22"/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0"/>
    </row>
    <row r="69" spans="1:12" ht="12">
      <c r="A69" s="22"/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0"/>
    </row>
    <row r="70" spans="1:12" ht="12">
      <c r="A70" s="22"/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0"/>
    </row>
    <row r="71" spans="1:12" ht="12">
      <c r="A71" s="22"/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0"/>
    </row>
    <row r="72" spans="1:12" ht="12">
      <c r="A72" s="22"/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0"/>
    </row>
    <row r="73" spans="1:12" ht="12">
      <c r="A73" s="22"/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0"/>
    </row>
    <row r="74" spans="1:12" ht="12">
      <c r="A74" s="22"/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0"/>
    </row>
    <row r="75" spans="1:12" ht="12">
      <c r="A75" s="22"/>
      <c r="B75" s="21"/>
      <c r="C75" s="22"/>
      <c r="D75" s="22"/>
      <c r="E75" s="22"/>
      <c r="F75" s="22"/>
      <c r="G75" s="22"/>
      <c r="H75" s="22"/>
      <c r="I75" s="22"/>
      <c r="J75" s="22"/>
      <c r="K75" s="22"/>
      <c r="L75" s="20"/>
    </row>
    <row r="76" spans="1:31" s="2" customFormat="1" ht="12.75">
      <c r="A76" s="36"/>
      <c r="B76" s="35"/>
      <c r="C76" s="36"/>
      <c r="D76" s="53" t="s">
        <v>51</v>
      </c>
      <c r="E76" s="38"/>
      <c r="F76" s="496" t="s">
        <v>52</v>
      </c>
      <c r="G76" s="53" t="s">
        <v>51</v>
      </c>
      <c r="H76" s="38"/>
      <c r="I76" s="38"/>
      <c r="J76" s="497" t="s">
        <v>52</v>
      </c>
      <c r="K76" s="38"/>
      <c r="L76" s="52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6"/>
      <c r="B77" s="55"/>
      <c r="C77" s="56"/>
      <c r="D77" s="56"/>
      <c r="E77" s="56"/>
      <c r="F77" s="56"/>
      <c r="G77" s="56"/>
      <c r="H77" s="56"/>
      <c r="I77" s="56"/>
      <c r="J77" s="56"/>
      <c r="K77" s="56"/>
      <c r="L77" s="52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spans="1:11" ht="12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</row>
    <row r="79" spans="1:11" ht="12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</row>
    <row r="80" spans="1:11" ht="12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</row>
    <row r="81" spans="1:31" s="2" customFormat="1" ht="6.95" customHeight="1">
      <c r="A81" s="36"/>
      <c r="B81" s="57"/>
      <c r="C81" s="58"/>
      <c r="D81" s="58"/>
      <c r="E81" s="58"/>
      <c r="F81" s="58"/>
      <c r="G81" s="58"/>
      <c r="H81" s="58"/>
      <c r="I81" s="58"/>
      <c r="J81" s="58"/>
      <c r="K81" s="58"/>
      <c r="L81" s="52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6"/>
      <c r="B82" s="35"/>
      <c r="C82" s="23" t="s">
        <v>90</v>
      </c>
      <c r="D82" s="36"/>
      <c r="E82" s="36"/>
      <c r="F82" s="36"/>
      <c r="G82" s="36"/>
      <c r="H82" s="36"/>
      <c r="I82" s="36"/>
      <c r="J82" s="36"/>
      <c r="K82" s="36"/>
      <c r="L82" s="52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6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2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6"/>
      <c r="B84" s="35"/>
      <c r="C84" s="29" t="s">
        <v>16</v>
      </c>
      <c r="D84" s="36"/>
      <c r="E84" s="36"/>
      <c r="F84" s="36"/>
      <c r="G84" s="36"/>
      <c r="H84" s="36"/>
      <c r="I84" s="36"/>
      <c r="J84" s="36"/>
      <c r="K84" s="36"/>
      <c r="L84" s="52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6.5" customHeight="1">
      <c r="A85" s="36"/>
      <c r="B85" s="35"/>
      <c r="C85" s="36"/>
      <c r="D85" s="36"/>
      <c r="E85" s="542" t="str">
        <f>E7</f>
        <v>VD Rozkoš-rekonstrukce provozní budovy</v>
      </c>
      <c r="F85" s="543"/>
      <c r="G85" s="543"/>
      <c r="H85" s="543"/>
      <c r="I85" s="36"/>
      <c r="J85" s="36"/>
      <c r="K85" s="36"/>
      <c r="L85" s="52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2" customHeight="1">
      <c r="A86" s="36"/>
      <c r="B86" s="35"/>
      <c r="C86" s="29" t="s">
        <v>88</v>
      </c>
      <c r="D86" s="36"/>
      <c r="E86" s="36"/>
      <c r="F86" s="36"/>
      <c r="G86" s="36"/>
      <c r="H86" s="36"/>
      <c r="I86" s="36"/>
      <c r="J86" s="36"/>
      <c r="K86" s="36"/>
      <c r="L86" s="52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6.5" customHeight="1">
      <c r="A87" s="36"/>
      <c r="B87" s="35"/>
      <c r="C87" s="36"/>
      <c r="D87" s="36"/>
      <c r="E87" s="526" t="str">
        <f>E9</f>
        <v>LHOTA 1 - SO-01-Vlastní budova</v>
      </c>
      <c r="F87" s="541"/>
      <c r="G87" s="541"/>
      <c r="H87" s="541"/>
      <c r="I87" s="36"/>
      <c r="J87" s="36"/>
      <c r="K87" s="36"/>
      <c r="L87" s="52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6.95" customHeight="1">
      <c r="A88" s="36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52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2" customHeight="1">
      <c r="A89" s="36"/>
      <c r="B89" s="35"/>
      <c r="C89" s="29" t="s">
        <v>20</v>
      </c>
      <c r="D89" s="36"/>
      <c r="E89" s="36"/>
      <c r="F89" s="27" t="str">
        <f>F12</f>
        <v>Lhota u Nahořan parc. č.382,383/1</v>
      </c>
      <c r="G89" s="36"/>
      <c r="H89" s="36"/>
      <c r="I89" s="29" t="s">
        <v>22</v>
      </c>
      <c r="J89" s="67" t="str">
        <f>IF(J12="","",J12)</f>
        <v>4. 2. 2021</v>
      </c>
      <c r="K89" s="36"/>
      <c r="L89" s="52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>
      <c r="A90" s="36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2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5.2" customHeight="1">
      <c r="A91" s="36"/>
      <c r="B91" s="35"/>
      <c r="C91" s="29" t="s">
        <v>24</v>
      </c>
      <c r="D91" s="36"/>
      <c r="E91" s="36"/>
      <c r="F91" s="27" t="str">
        <f>E15</f>
        <v>Povodí Labe</v>
      </c>
      <c r="G91" s="36"/>
      <c r="H91" s="36"/>
      <c r="I91" s="29" t="s">
        <v>30</v>
      </c>
      <c r="J91" s="32" t="str">
        <f>E21</f>
        <v>Pridos Hradec Králové</v>
      </c>
      <c r="K91" s="36"/>
      <c r="L91" s="52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15.2" customHeight="1">
      <c r="A92" s="36"/>
      <c r="B92" s="35"/>
      <c r="C92" s="29" t="s">
        <v>28</v>
      </c>
      <c r="D92" s="36"/>
      <c r="E92" s="36"/>
      <c r="F92" s="27" t="str">
        <f>IF(E18="","",E18)</f>
        <v>Vyplň údaj</v>
      </c>
      <c r="G92" s="36"/>
      <c r="H92" s="36"/>
      <c r="I92" s="29" t="s">
        <v>33</v>
      </c>
      <c r="J92" s="32" t="str">
        <f>E24</f>
        <v>Ing.Pavel Michálek</v>
      </c>
      <c r="K92" s="36"/>
      <c r="L92" s="52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0.35" customHeight="1">
      <c r="A93" s="36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52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29.25" customHeight="1">
      <c r="A94" s="36"/>
      <c r="B94" s="35"/>
      <c r="C94" s="108" t="s">
        <v>91</v>
      </c>
      <c r="D94" s="109"/>
      <c r="E94" s="109"/>
      <c r="F94" s="109"/>
      <c r="G94" s="109"/>
      <c r="H94" s="109"/>
      <c r="I94" s="109"/>
      <c r="J94" s="110" t="s">
        <v>92</v>
      </c>
      <c r="K94" s="109"/>
      <c r="L94" s="52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6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2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9" customHeight="1">
      <c r="A96" s="36"/>
      <c r="B96" s="35"/>
      <c r="C96" s="111" t="s">
        <v>93</v>
      </c>
      <c r="D96" s="36"/>
      <c r="E96" s="36"/>
      <c r="F96" s="36"/>
      <c r="G96" s="36"/>
      <c r="H96" s="36"/>
      <c r="I96" s="36"/>
      <c r="J96" s="85">
        <f>J147</f>
        <v>0</v>
      </c>
      <c r="K96" s="36"/>
      <c r="L96" s="52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94</v>
      </c>
    </row>
    <row r="97" spans="1:12" s="9" customFormat="1" ht="24.95" customHeight="1">
      <c r="A97" s="113"/>
      <c r="B97" s="112"/>
      <c r="C97" s="113"/>
      <c r="D97" s="114" t="s">
        <v>95</v>
      </c>
      <c r="E97" s="115"/>
      <c r="F97" s="115"/>
      <c r="G97" s="115"/>
      <c r="H97" s="115"/>
      <c r="I97" s="115"/>
      <c r="J97" s="116">
        <f>J148</f>
        <v>0</v>
      </c>
      <c r="K97" s="113"/>
      <c r="L97" s="117"/>
    </row>
    <row r="98" spans="1:12" s="10" customFormat="1" ht="19.9" customHeight="1">
      <c r="A98" s="119"/>
      <c r="B98" s="118"/>
      <c r="C98" s="119"/>
      <c r="D98" s="120" t="s">
        <v>96</v>
      </c>
      <c r="E98" s="121"/>
      <c r="F98" s="121"/>
      <c r="G98" s="121"/>
      <c r="H98" s="121"/>
      <c r="I98" s="121"/>
      <c r="J98" s="122">
        <f>J149</f>
        <v>0</v>
      </c>
      <c r="K98" s="119"/>
      <c r="L98" s="123"/>
    </row>
    <row r="99" spans="1:12" s="10" customFormat="1" ht="19.9" customHeight="1">
      <c r="A99" s="119"/>
      <c r="B99" s="118"/>
      <c r="C99" s="119"/>
      <c r="D99" s="120" t="s">
        <v>97</v>
      </c>
      <c r="E99" s="121"/>
      <c r="F99" s="121"/>
      <c r="G99" s="121"/>
      <c r="H99" s="121"/>
      <c r="I99" s="121"/>
      <c r="J99" s="122">
        <f>J169</f>
        <v>0</v>
      </c>
      <c r="K99" s="119"/>
      <c r="L99" s="123"/>
    </row>
    <row r="100" spans="1:12" s="10" customFormat="1" ht="19.9" customHeight="1">
      <c r="A100" s="119"/>
      <c r="B100" s="118"/>
      <c r="C100" s="119"/>
      <c r="D100" s="120" t="s">
        <v>98</v>
      </c>
      <c r="E100" s="121"/>
      <c r="F100" s="121"/>
      <c r="G100" s="121"/>
      <c r="H100" s="121"/>
      <c r="I100" s="121"/>
      <c r="J100" s="122">
        <f>J176</f>
        <v>0</v>
      </c>
      <c r="K100" s="119"/>
      <c r="L100" s="123"/>
    </row>
    <row r="101" spans="1:12" s="10" customFormat="1" ht="19.9" customHeight="1">
      <c r="A101" s="119"/>
      <c r="B101" s="118"/>
      <c r="C101" s="119"/>
      <c r="D101" s="120" t="s">
        <v>99</v>
      </c>
      <c r="E101" s="121"/>
      <c r="F101" s="121"/>
      <c r="G101" s="121"/>
      <c r="H101" s="121"/>
      <c r="I101" s="121"/>
      <c r="J101" s="122">
        <f>J208</f>
        <v>0</v>
      </c>
      <c r="K101" s="119"/>
      <c r="L101" s="123"/>
    </row>
    <row r="102" spans="1:12" s="10" customFormat="1" ht="19.9" customHeight="1">
      <c r="A102" s="119"/>
      <c r="B102" s="118"/>
      <c r="C102" s="119"/>
      <c r="D102" s="120" t="s">
        <v>100</v>
      </c>
      <c r="E102" s="121"/>
      <c r="F102" s="121"/>
      <c r="G102" s="121"/>
      <c r="H102" s="121"/>
      <c r="I102" s="121"/>
      <c r="J102" s="122">
        <f>J215</f>
        <v>0</v>
      </c>
      <c r="K102" s="119"/>
      <c r="L102" s="123"/>
    </row>
    <row r="103" spans="1:12" s="10" customFormat="1" ht="19.9" customHeight="1">
      <c r="A103" s="119"/>
      <c r="B103" s="118"/>
      <c r="C103" s="119"/>
      <c r="D103" s="120" t="s">
        <v>101</v>
      </c>
      <c r="E103" s="121"/>
      <c r="F103" s="121"/>
      <c r="G103" s="121"/>
      <c r="H103" s="121"/>
      <c r="I103" s="121"/>
      <c r="J103" s="122">
        <f>J221</f>
        <v>0</v>
      </c>
      <c r="K103" s="119"/>
      <c r="L103" s="123"/>
    </row>
    <row r="104" spans="1:12" s="10" customFormat="1" ht="19.9" customHeight="1">
      <c r="A104" s="119"/>
      <c r="B104" s="118"/>
      <c r="C104" s="119"/>
      <c r="D104" s="120" t="s">
        <v>102</v>
      </c>
      <c r="E104" s="121"/>
      <c r="F104" s="121"/>
      <c r="G104" s="121"/>
      <c r="H104" s="121"/>
      <c r="I104" s="121"/>
      <c r="J104" s="122">
        <f>J279</f>
        <v>0</v>
      </c>
      <c r="K104" s="119"/>
      <c r="L104" s="123"/>
    </row>
    <row r="105" spans="1:12" s="10" customFormat="1" ht="19.9" customHeight="1">
      <c r="A105" s="119"/>
      <c r="B105" s="118"/>
      <c r="C105" s="119"/>
      <c r="D105" s="120" t="s">
        <v>103</v>
      </c>
      <c r="E105" s="121"/>
      <c r="F105" s="121"/>
      <c r="G105" s="121"/>
      <c r="H105" s="121"/>
      <c r="I105" s="121"/>
      <c r="J105" s="122">
        <f>J295</f>
        <v>0</v>
      </c>
      <c r="K105" s="119"/>
      <c r="L105" s="123"/>
    </row>
    <row r="106" spans="1:12" s="10" customFormat="1" ht="19.9" customHeight="1">
      <c r="A106" s="119"/>
      <c r="B106" s="118"/>
      <c r="C106" s="119"/>
      <c r="D106" s="120" t="s">
        <v>104</v>
      </c>
      <c r="E106" s="121"/>
      <c r="F106" s="121"/>
      <c r="G106" s="121"/>
      <c r="H106" s="121"/>
      <c r="I106" s="121"/>
      <c r="J106" s="122">
        <f>J301</f>
        <v>0</v>
      </c>
      <c r="K106" s="119"/>
      <c r="L106" s="123"/>
    </row>
    <row r="107" spans="1:12" s="9" customFormat="1" ht="24.95" customHeight="1">
      <c r="A107" s="113"/>
      <c r="B107" s="112"/>
      <c r="C107" s="113"/>
      <c r="D107" s="114" t="s">
        <v>105</v>
      </c>
      <c r="E107" s="115"/>
      <c r="F107" s="115"/>
      <c r="G107" s="115"/>
      <c r="H107" s="115"/>
      <c r="I107" s="115"/>
      <c r="J107" s="116">
        <f>J303</f>
        <v>0</v>
      </c>
      <c r="K107" s="113"/>
      <c r="L107" s="117"/>
    </row>
    <row r="108" spans="1:12" s="10" customFormat="1" ht="19.9" customHeight="1">
      <c r="A108" s="119"/>
      <c r="B108" s="118"/>
      <c r="C108" s="119"/>
      <c r="D108" s="120" t="s">
        <v>106</v>
      </c>
      <c r="E108" s="121"/>
      <c r="F108" s="121"/>
      <c r="G108" s="121"/>
      <c r="H108" s="121"/>
      <c r="I108" s="121"/>
      <c r="J108" s="122">
        <f>J304</f>
        <v>0</v>
      </c>
      <c r="K108" s="119"/>
      <c r="L108" s="123"/>
    </row>
    <row r="109" spans="1:12" s="10" customFormat="1" ht="19.9" customHeight="1">
      <c r="A109" s="119"/>
      <c r="B109" s="118"/>
      <c r="C109" s="119"/>
      <c r="D109" s="120" t="s">
        <v>107</v>
      </c>
      <c r="E109" s="121"/>
      <c r="F109" s="121"/>
      <c r="G109" s="121"/>
      <c r="H109" s="121"/>
      <c r="I109" s="121"/>
      <c r="J109" s="122">
        <f>J321</f>
        <v>0</v>
      </c>
      <c r="K109" s="119"/>
      <c r="L109" s="123"/>
    </row>
    <row r="110" spans="1:12" s="10" customFormat="1" ht="19.9" customHeight="1">
      <c r="A110" s="119"/>
      <c r="B110" s="118"/>
      <c r="C110" s="119"/>
      <c r="D110" s="120" t="s">
        <v>108</v>
      </c>
      <c r="E110" s="121"/>
      <c r="F110" s="121"/>
      <c r="G110" s="121"/>
      <c r="H110" s="121"/>
      <c r="I110" s="121"/>
      <c r="J110" s="122">
        <f>J338</f>
        <v>0</v>
      </c>
      <c r="K110" s="119"/>
      <c r="L110" s="123"/>
    </row>
    <row r="111" spans="1:12" s="10" customFormat="1" ht="19.9" customHeight="1">
      <c r="A111" s="119"/>
      <c r="B111" s="118"/>
      <c r="C111" s="119"/>
      <c r="D111" s="120" t="s">
        <v>109</v>
      </c>
      <c r="E111" s="121"/>
      <c r="F111" s="121"/>
      <c r="G111" s="121"/>
      <c r="H111" s="121"/>
      <c r="I111" s="121"/>
      <c r="J111" s="122">
        <f>J340</f>
        <v>0</v>
      </c>
      <c r="K111" s="119"/>
      <c r="L111" s="123"/>
    </row>
    <row r="112" spans="1:12" s="10" customFormat="1" ht="19.9" customHeight="1">
      <c r="A112" s="119"/>
      <c r="B112" s="118"/>
      <c r="C112" s="119"/>
      <c r="D112" s="120" t="s">
        <v>110</v>
      </c>
      <c r="E112" s="121"/>
      <c r="F112" s="121"/>
      <c r="G112" s="121"/>
      <c r="H112" s="121"/>
      <c r="I112" s="121"/>
      <c r="J112" s="122">
        <f>J342</f>
        <v>0</v>
      </c>
      <c r="K112" s="119"/>
      <c r="L112" s="123"/>
    </row>
    <row r="113" spans="1:12" s="10" customFormat="1" ht="19.9" customHeight="1">
      <c r="A113" s="119"/>
      <c r="B113" s="118"/>
      <c r="C113" s="119"/>
      <c r="D113" s="120" t="s">
        <v>111</v>
      </c>
      <c r="E113" s="121"/>
      <c r="F113" s="121"/>
      <c r="G113" s="121"/>
      <c r="H113" s="121"/>
      <c r="I113" s="121"/>
      <c r="J113" s="122">
        <f>J344</f>
        <v>0</v>
      </c>
      <c r="K113" s="119"/>
      <c r="L113" s="123"/>
    </row>
    <row r="114" spans="1:12" s="10" customFormat="1" ht="19.9" customHeight="1">
      <c r="A114" s="119"/>
      <c r="B114" s="118"/>
      <c r="C114" s="119"/>
      <c r="D114" s="120" t="s">
        <v>112</v>
      </c>
      <c r="E114" s="121"/>
      <c r="F114" s="121"/>
      <c r="G114" s="121"/>
      <c r="H114" s="121"/>
      <c r="I114" s="121"/>
      <c r="J114" s="122">
        <f>J383</f>
        <v>0</v>
      </c>
      <c r="K114" s="119"/>
      <c r="L114" s="123"/>
    </row>
    <row r="115" spans="1:12" s="10" customFormat="1" ht="19.9" customHeight="1">
      <c r="A115" s="119"/>
      <c r="B115" s="118"/>
      <c r="C115" s="119"/>
      <c r="D115" s="120" t="s">
        <v>113</v>
      </c>
      <c r="E115" s="121"/>
      <c r="F115" s="121"/>
      <c r="G115" s="121"/>
      <c r="H115" s="121"/>
      <c r="I115" s="121"/>
      <c r="J115" s="122">
        <f>J393</f>
        <v>0</v>
      </c>
      <c r="K115" s="119"/>
      <c r="L115" s="123"/>
    </row>
    <row r="116" spans="1:12" s="10" customFormat="1" ht="19.9" customHeight="1">
      <c r="A116" s="119"/>
      <c r="B116" s="118"/>
      <c r="C116" s="119"/>
      <c r="D116" s="120" t="s">
        <v>114</v>
      </c>
      <c r="E116" s="121"/>
      <c r="F116" s="121"/>
      <c r="G116" s="121"/>
      <c r="H116" s="121"/>
      <c r="I116" s="121"/>
      <c r="J116" s="122">
        <f>J407</f>
        <v>0</v>
      </c>
      <c r="K116" s="119"/>
      <c r="L116" s="123"/>
    </row>
    <row r="117" spans="1:12" s="10" customFormat="1" ht="19.9" customHeight="1">
      <c r="A117" s="119"/>
      <c r="B117" s="118"/>
      <c r="C117" s="119"/>
      <c r="D117" s="120" t="s">
        <v>115</v>
      </c>
      <c r="E117" s="121"/>
      <c r="F117" s="121"/>
      <c r="G117" s="121"/>
      <c r="H117" s="121"/>
      <c r="I117" s="121"/>
      <c r="J117" s="122">
        <f>J412</f>
        <v>0</v>
      </c>
      <c r="K117" s="119"/>
      <c r="L117" s="123"/>
    </row>
    <row r="118" spans="1:12" s="10" customFormat="1" ht="19.9" customHeight="1">
      <c r="A118" s="119"/>
      <c r="B118" s="118"/>
      <c r="C118" s="119"/>
      <c r="D118" s="120" t="s">
        <v>116</v>
      </c>
      <c r="E118" s="121"/>
      <c r="F118" s="121"/>
      <c r="G118" s="121"/>
      <c r="H118" s="121"/>
      <c r="I118" s="121"/>
      <c r="J118" s="122">
        <f>J426</f>
        <v>0</v>
      </c>
      <c r="K118" s="119"/>
      <c r="L118" s="123"/>
    </row>
    <row r="119" spans="1:12" s="10" customFormat="1" ht="19.9" customHeight="1">
      <c r="A119" s="119"/>
      <c r="B119" s="118"/>
      <c r="C119" s="119"/>
      <c r="D119" s="120" t="s">
        <v>117</v>
      </c>
      <c r="E119" s="121"/>
      <c r="F119" s="121"/>
      <c r="G119" s="121"/>
      <c r="H119" s="121"/>
      <c r="I119" s="121"/>
      <c r="J119" s="122">
        <f>J446</f>
        <v>0</v>
      </c>
      <c r="K119" s="119"/>
      <c r="L119" s="123"/>
    </row>
    <row r="120" spans="1:12" s="10" customFormat="1" ht="19.9" customHeight="1">
      <c r="A120" s="119"/>
      <c r="B120" s="118"/>
      <c r="C120" s="119"/>
      <c r="D120" s="120" t="s">
        <v>118</v>
      </c>
      <c r="E120" s="121"/>
      <c r="F120" s="121"/>
      <c r="G120" s="121"/>
      <c r="H120" s="121"/>
      <c r="I120" s="121"/>
      <c r="J120" s="122">
        <f>J454</f>
        <v>0</v>
      </c>
      <c r="K120" s="119"/>
      <c r="L120" s="123"/>
    </row>
    <row r="121" spans="1:12" s="10" customFormat="1" ht="19.9" customHeight="1">
      <c r="A121" s="119"/>
      <c r="B121" s="118"/>
      <c r="C121" s="119"/>
      <c r="D121" s="120" t="s">
        <v>119</v>
      </c>
      <c r="E121" s="121"/>
      <c r="F121" s="121"/>
      <c r="G121" s="121"/>
      <c r="H121" s="121"/>
      <c r="I121" s="121"/>
      <c r="J121" s="122">
        <f>J463</f>
        <v>0</v>
      </c>
      <c r="K121" s="119"/>
      <c r="L121" s="123"/>
    </row>
    <row r="122" spans="1:12" s="10" customFormat="1" ht="19.9" customHeight="1">
      <c r="A122" s="119"/>
      <c r="B122" s="118"/>
      <c r="C122" s="119"/>
      <c r="D122" s="120" t="s">
        <v>120</v>
      </c>
      <c r="E122" s="121"/>
      <c r="F122" s="121"/>
      <c r="G122" s="121"/>
      <c r="H122" s="121"/>
      <c r="I122" s="121"/>
      <c r="J122" s="122">
        <f>J470</f>
        <v>0</v>
      </c>
      <c r="K122" s="119"/>
      <c r="L122" s="123"/>
    </row>
    <row r="123" spans="1:12" s="10" customFormat="1" ht="19.9" customHeight="1">
      <c r="A123" s="119"/>
      <c r="B123" s="118"/>
      <c r="C123" s="119"/>
      <c r="D123" s="120" t="s">
        <v>121</v>
      </c>
      <c r="E123" s="121"/>
      <c r="F123" s="121"/>
      <c r="G123" s="121"/>
      <c r="H123" s="121"/>
      <c r="I123" s="121"/>
      <c r="J123" s="122">
        <f>J475</f>
        <v>0</v>
      </c>
      <c r="K123" s="119"/>
      <c r="L123" s="123"/>
    </row>
    <row r="124" spans="1:12" s="9" customFormat="1" ht="24.95" customHeight="1">
      <c r="A124" s="113"/>
      <c r="B124" s="112"/>
      <c r="C124" s="113"/>
      <c r="D124" s="114" t="s">
        <v>122</v>
      </c>
      <c r="E124" s="115"/>
      <c r="F124" s="115"/>
      <c r="G124" s="115"/>
      <c r="H124" s="115"/>
      <c r="I124" s="115"/>
      <c r="J124" s="116">
        <f>J479</f>
        <v>0</v>
      </c>
      <c r="K124" s="113"/>
      <c r="L124" s="117"/>
    </row>
    <row r="125" spans="1:12" s="10" customFormat="1" ht="19.9" customHeight="1">
      <c r="A125" s="119"/>
      <c r="B125" s="118"/>
      <c r="C125" s="119"/>
      <c r="D125" s="120" t="s">
        <v>123</v>
      </c>
      <c r="E125" s="121"/>
      <c r="F125" s="121"/>
      <c r="G125" s="121"/>
      <c r="H125" s="121"/>
      <c r="I125" s="121"/>
      <c r="J125" s="122">
        <f>J480</f>
        <v>0</v>
      </c>
      <c r="K125" s="119"/>
      <c r="L125" s="123"/>
    </row>
    <row r="126" spans="1:12" s="10" customFormat="1" ht="19.9" customHeight="1">
      <c r="A126" s="119"/>
      <c r="B126" s="118"/>
      <c r="C126" s="119"/>
      <c r="D126" s="120" t="s">
        <v>124</v>
      </c>
      <c r="E126" s="121"/>
      <c r="F126" s="121"/>
      <c r="G126" s="121"/>
      <c r="H126" s="121"/>
      <c r="I126" s="121"/>
      <c r="J126" s="122">
        <f>J489</f>
        <v>0</v>
      </c>
      <c r="K126" s="119"/>
      <c r="L126" s="123"/>
    </row>
    <row r="127" spans="1:12" s="10" customFormat="1" ht="19.9" customHeight="1">
      <c r="A127" s="119"/>
      <c r="B127" s="118"/>
      <c r="C127" s="119"/>
      <c r="D127" s="120" t="s">
        <v>125</v>
      </c>
      <c r="E127" s="121"/>
      <c r="F127" s="121"/>
      <c r="G127" s="121"/>
      <c r="H127" s="121"/>
      <c r="I127" s="121"/>
      <c r="J127" s="122">
        <f>J494</f>
        <v>0</v>
      </c>
      <c r="K127" s="119"/>
      <c r="L127" s="123"/>
    </row>
    <row r="128" spans="1:31" s="2" customFormat="1" ht="21.75" customHeight="1">
      <c r="A128" s="36"/>
      <c r="B128" s="35"/>
      <c r="C128" s="36"/>
      <c r="D128" s="36"/>
      <c r="E128" s="36"/>
      <c r="F128" s="36"/>
      <c r="G128" s="36"/>
      <c r="H128" s="36"/>
      <c r="I128" s="36"/>
      <c r="J128" s="36"/>
      <c r="K128" s="36"/>
      <c r="L128" s="52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</row>
    <row r="129" spans="1:31" s="2" customFormat="1" ht="6.95" customHeight="1">
      <c r="A129" s="36"/>
      <c r="B129" s="55"/>
      <c r="C129" s="56"/>
      <c r="D129" s="56"/>
      <c r="E129" s="56"/>
      <c r="F129" s="56"/>
      <c r="G129" s="56"/>
      <c r="H129" s="56"/>
      <c r="I129" s="56"/>
      <c r="J129" s="56"/>
      <c r="K129" s="56"/>
      <c r="L129" s="52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</row>
    <row r="130" spans="1:11" ht="12">
      <c r="A130" s="22"/>
      <c r="B130" s="22"/>
      <c r="C130" s="22"/>
      <c r="D130" s="22"/>
      <c r="E130" s="22"/>
      <c r="F130" s="22"/>
      <c r="G130" s="22"/>
      <c r="H130" s="22"/>
      <c r="I130" s="22"/>
      <c r="J130" s="22"/>
      <c r="K130" s="22"/>
    </row>
    <row r="131" spans="1:11" ht="12">
      <c r="A131" s="22"/>
      <c r="B131" s="22"/>
      <c r="C131" s="22"/>
      <c r="D131" s="22"/>
      <c r="E131" s="22"/>
      <c r="F131" s="22"/>
      <c r="G131" s="22"/>
      <c r="H131" s="22"/>
      <c r="I131" s="22"/>
      <c r="J131" s="22"/>
      <c r="K131" s="22"/>
    </row>
    <row r="132" spans="1:11" ht="12">
      <c r="A132" s="22"/>
      <c r="B132" s="22"/>
      <c r="C132" s="22"/>
      <c r="D132" s="22"/>
      <c r="E132" s="22"/>
      <c r="F132" s="22"/>
      <c r="G132" s="22"/>
      <c r="H132" s="22"/>
      <c r="I132" s="22"/>
      <c r="J132" s="22"/>
      <c r="K132" s="22"/>
    </row>
    <row r="133" spans="1:31" s="2" customFormat="1" ht="6.95" customHeight="1">
      <c r="A133" s="36"/>
      <c r="B133" s="57"/>
      <c r="C133" s="58"/>
      <c r="D133" s="58"/>
      <c r="E133" s="58"/>
      <c r="F133" s="58"/>
      <c r="G133" s="58"/>
      <c r="H133" s="58"/>
      <c r="I133" s="58"/>
      <c r="J133" s="58"/>
      <c r="K133" s="58"/>
      <c r="L133" s="52"/>
      <c r="S133" s="34"/>
      <c r="T133" s="34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</row>
    <row r="134" spans="1:31" s="2" customFormat="1" ht="24.95" customHeight="1">
      <c r="A134" s="36"/>
      <c r="B134" s="35"/>
      <c r="C134" s="23" t="s">
        <v>126</v>
      </c>
      <c r="D134" s="36"/>
      <c r="E134" s="36"/>
      <c r="F134" s="36"/>
      <c r="G134" s="36"/>
      <c r="H134" s="36"/>
      <c r="I134" s="36"/>
      <c r="J134" s="36"/>
      <c r="K134" s="36"/>
      <c r="L134" s="52"/>
      <c r="S134" s="34"/>
      <c r="T134" s="34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</row>
    <row r="135" spans="1:31" s="2" customFormat="1" ht="6.95" customHeight="1">
      <c r="A135" s="36"/>
      <c r="B135" s="35"/>
      <c r="C135" s="36"/>
      <c r="D135" s="36"/>
      <c r="E135" s="36"/>
      <c r="F135" s="36"/>
      <c r="G135" s="36"/>
      <c r="H135" s="36"/>
      <c r="I135" s="36"/>
      <c r="J135" s="36"/>
      <c r="K135" s="36"/>
      <c r="L135" s="52"/>
      <c r="S135" s="34"/>
      <c r="T135" s="34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</row>
    <row r="136" spans="1:31" s="2" customFormat="1" ht="12" customHeight="1">
      <c r="A136" s="36"/>
      <c r="B136" s="35"/>
      <c r="C136" s="29" t="s">
        <v>16</v>
      </c>
      <c r="D136" s="36"/>
      <c r="E136" s="36"/>
      <c r="F136" s="36"/>
      <c r="G136" s="36"/>
      <c r="H136" s="36"/>
      <c r="I136" s="36"/>
      <c r="J136" s="36"/>
      <c r="K136" s="36"/>
      <c r="L136" s="52"/>
      <c r="S136" s="34"/>
      <c r="T136" s="34"/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</row>
    <row r="137" spans="1:31" s="2" customFormat="1" ht="16.5" customHeight="1">
      <c r="A137" s="36"/>
      <c r="B137" s="35"/>
      <c r="C137" s="36"/>
      <c r="D137" s="36"/>
      <c r="E137" s="542" t="str">
        <f>E7</f>
        <v>VD Rozkoš-rekonstrukce provozní budovy</v>
      </c>
      <c r="F137" s="543"/>
      <c r="G137" s="543"/>
      <c r="H137" s="543"/>
      <c r="I137" s="36"/>
      <c r="J137" s="36"/>
      <c r="K137" s="36"/>
      <c r="L137" s="52"/>
      <c r="S137" s="34"/>
      <c r="T137" s="34"/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</row>
    <row r="138" spans="1:31" s="2" customFormat="1" ht="12" customHeight="1">
      <c r="A138" s="36"/>
      <c r="B138" s="35"/>
      <c r="C138" s="29" t="s">
        <v>88</v>
      </c>
      <c r="D138" s="36"/>
      <c r="E138" s="36"/>
      <c r="F138" s="36"/>
      <c r="G138" s="36"/>
      <c r="H138" s="36"/>
      <c r="I138" s="36"/>
      <c r="J138" s="36"/>
      <c r="K138" s="36"/>
      <c r="L138" s="52"/>
      <c r="S138" s="34"/>
      <c r="T138" s="34"/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</row>
    <row r="139" spans="1:31" s="2" customFormat="1" ht="16.5" customHeight="1">
      <c r="A139" s="36"/>
      <c r="B139" s="35"/>
      <c r="C139" s="36"/>
      <c r="D139" s="36"/>
      <c r="E139" s="526" t="str">
        <f>E9</f>
        <v>LHOTA 1 - SO-01-Vlastní budova</v>
      </c>
      <c r="F139" s="541"/>
      <c r="G139" s="541"/>
      <c r="H139" s="541"/>
      <c r="I139" s="36"/>
      <c r="J139" s="36"/>
      <c r="K139" s="36"/>
      <c r="L139" s="52"/>
      <c r="S139" s="34"/>
      <c r="T139" s="34"/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</row>
    <row r="140" spans="1:31" s="2" customFormat="1" ht="6.95" customHeight="1">
      <c r="A140" s="36"/>
      <c r="B140" s="35"/>
      <c r="C140" s="36"/>
      <c r="D140" s="36"/>
      <c r="E140" s="36"/>
      <c r="F140" s="36"/>
      <c r="G140" s="36"/>
      <c r="H140" s="36"/>
      <c r="I140" s="36"/>
      <c r="J140" s="36"/>
      <c r="K140" s="36"/>
      <c r="L140" s="52"/>
      <c r="S140" s="34"/>
      <c r="T140" s="34"/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</row>
    <row r="141" spans="1:31" s="2" customFormat="1" ht="12" customHeight="1">
      <c r="A141" s="36"/>
      <c r="B141" s="35"/>
      <c r="C141" s="29" t="s">
        <v>20</v>
      </c>
      <c r="D141" s="36"/>
      <c r="E141" s="36"/>
      <c r="F141" s="27" t="str">
        <f>F12</f>
        <v>Lhota u Nahořan parc. č.382,383/1</v>
      </c>
      <c r="G141" s="36"/>
      <c r="H141" s="36"/>
      <c r="I141" s="29" t="s">
        <v>22</v>
      </c>
      <c r="J141" s="67" t="str">
        <f>IF(J12="","",J12)</f>
        <v>4. 2. 2021</v>
      </c>
      <c r="K141" s="36"/>
      <c r="L141" s="52"/>
      <c r="S141" s="34"/>
      <c r="T141" s="34"/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</row>
    <row r="142" spans="1:31" s="2" customFormat="1" ht="6.95" customHeight="1">
      <c r="A142" s="36"/>
      <c r="B142" s="35"/>
      <c r="C142" s="36"/>
      <c r="D142" s="36"/>
      <c r="E142" s="36"/>
      <c r="F142" s="36"/>
      <c r="G142" s="36"/>
      <c r="H142" s="36"/>
      <c r="I142" s="36"/>
      <c r="J142" s="36"/>
      <c r="K142" s="36"/>
      <c r="L142" s="52"/>
      <c r="S142" s="34"/>
      <c r="T142" s="34"/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</row>
    <row r="143" spans="1:31" s="2" customFormat="1" ht="15.2" customHeight="1">
      <c r="A143" s="36"/>
      <c r="B143" s="35"/>
      <c r="C143" s="29" t="s">
        <v>24</v>
      </c>
      <c r="D143" s="36"/>
      <c r="E143" s="36"/>
      <c r="F143" s="27" t="str">
        <f>E15</f>
        <v>Povodí Labe</v>
      </c>
      <c r="G143" s="36"/>
      <c r="H143" s="36"/>
      <c r="I143" s="29" t="s">
        <v>30</v>
      </c>
      <c r="J143" s="32" t="str">
        <f>E21</f>
        <v>Pridos Hradec Králové</v>
      </c>
      <c r="K143" s="36"/>
      <c r="L143" s="52"/>
      <c r="S143" s="34"/>
      <c r="T143" s="34"/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</row>
    <row r="144" spans="1:31" s="2" customFormat="1" ht="15.2" customHeight="1">
      <c r="A144" s="36"/>
      <c r="B144" s="35"/>
      <c r="C144" s="29" t="s">
        <v>28</v>
      </c>
      <c r="D144" s="36"/>
      <c r="E144" s="36"/>
      <c r="F144" s="27" t="str">
        <f>IF(E18="","",E18)</f>
        <v>Vyplň údaj</v>
      </c>
      <c r="G144" s="36"/>
      <c r="H144" s="36"/>
      <c r="I144" s="29" t="s">
        <v>33</v>
      </c>
      <c r="J144" s="32" t="str">
        <f>E24</f>
        <v>Ing.Pavel Michálek</v>
      </c>
      <c r="K144" s="36"/>
      <c r="L144" s="52"/>
      <c r="S144" s="34"/>
      <c r="T144" s="34"/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</row>
    <row r="145" spans="1:31" s="2" customFormat="1" ht="10.35" customHeight="1">
      <c r="A145" s="36"/>
      <c r="B145" s="35"/>
      <c r="C145" s="36"/>
      <c r="D145" s="36"/>
      <c r="E145" s="36"/>
      <c r="F145" s="36"/>
      <c r="G145" s="36"/>
      <c r="H145" s="36"/>
      <c r="I145" s="36"/>
      <c r="J145" s="36"/>
      <c r="K145" s="36"/>
      <c r="L145" s="52"/>
      <c r="S145" s="34"/>
      <c r="T145" s="34"/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</row>
    <row r="146" spans="1:31" s="11" customFormat="1" ht="29.25" customHeight="1">
      <c r="A146" s="498"/>
      <c r="B146" s="125"/>
      <c r="C146" s="126" t="s">
        <v>127</v>
      </c>
      <c r="D146" s="127" t="s">
        <v>61</v>
      </c>
      <c r="E146" s="127" t="s">
        <v>57</v>
      </c>
      <c r="F146" s="127" t="s">
        <v>58</v>
      </c>
      <c r="G146" s="127" t="s">
        <v>128</v>
      </c>
      <c r="H146" s="127" t="s">
        <v>129</v>
      </c>
      <c r="I146" s="127" t="s">
        <v>130</v>
      </c>
      <c r="J146" s="127" t="s">
        <v>92</v>
      </c>
      <c r="K146" s="128" t="s">
        <v>131</v>
      </c>
      <c r="L146" s="129"/>
      <c r="M146" s="76" t="s">
        <v>1</v>
      </c>
      <c r="N146" s="77" t="s">
        <v>40</v>
      </c>
      <c r="O146" s="77" t="s">
        <v>132</v>
      </c>
      <c r="P146" s="77" t="s">
        <v>133</v>
      </c>
      <c r="Q146" s="77" t="s">
        <v>134</v>
      </c>
      <c r="R146" s="77" t="s">
        <v>135</v>
      </c>
      <c r="S146" s="77" t="s">
        <v>136</v>
      </c>
      <c r="T146" s="78" t="s">
        <v>137</v>
      </c>
      <c r="U146" s="124"/>
      <c r="V146" s="124"/>
      <c r="W146" s="124"/>
      <c r="X146" s="124"/>
      <c r="Y146" s="124"/>
      <c r="Z146" s="124"/>
      <c r="AA146" s="124"/>
      <c r="AB146" s="124"/>
      <c r="AC146" s="124"/>
      <c r="AD146" s="124"/>
      <c r="AE146" s="124"/>
    </row>
    <row r="147" spans="1:63" s="2" customFormat="1" ht="22.9" customHeight="1">
      <c r="A147" s="36"/>
      <c r="B147" s="35"/>
      <c r="C147" s="83" t="s">
        <v>138</v>
      </c>
      <c r="D147" s="36"/>
      <c r="E147" s="36"/>
      <c r="F147" s="36"/>
      <c r="G147" s="36"/>
      <c r="H147" s="36"/>
      <c r="I147" s="36"/>
      <c r="J147" s="130">
        <f>BK147</f>
        <v>0</v>
      </c>
      <c r="K147" s="36"/>
      <c r="L147" s="39"/>
      <c r="M147" s="79"/>
      <c r="N147" s="131"/>
      <c r="O147" s="80"/>
      <c r="P147" s="132">
        <f>P148+P303+P479</f>
        <v>0</v>
      </c>
      <c r="Q147" s="80"/>
      <c r="R147" s="132">
        <f>R148+R303+R479</f>
        <v>251.78338653</v>
      </c>
      <c r="S147" s="80"/>
      <c r="T147" s="133">
        <f>T148+T303+T479</f>
        <v>167.96182199999998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T147" s="17" t="s">
        <v>75</v>
      </c>
      <c r="AU147" s="17" t="s">
        <v>94</v>
      </c>
      <c r="BK147" s="134">
        <f>BK148+BK303+BK479</f>
        <v>0</v>
      </c>
    </row>
    <row r="148" spans="1:63" s="12" customFormat="1" ht="25.9" customHeight="1">
      <c r="A148" s="136"/>
      <c r="B148" s="135"/>
      <c r="C148" s="136"/>
      <c r="D148" s="137" t="s">
        <v>75</v>
      </c>
      <c r="E148" s="138" t="s">
        <v>139</v>
      </c>
      <c r="F148" s="138" t="s">
        <v>140</v>
      </c>
      <c r="G148" s="136"/>
      <c r="H148" s="136"/>
      <c r="I148" s="136"/>
      <c r="J148" s="140">
        <f>BK148</f>
        <v>0</v>
      </c>
      <c r="K148" s="136"/>
      <c r="L148" s="141"/>
      <c r="M148" s="142"/>
      <c r="N148" s="143"/>
      <c r="O148" s="143"/>
      <c r="P148" s="144">
        <f>P149+P169+P176+P208+P215+P221+P279+P295+P301</f>
        <v>0</v>
      </c>
      <c r="Q148" s="143"/>
      <c r="R148" s="144">
        <f>R149+R169+R176+R208+R215+R221+R279+R295+R301</f>
        <v>238.5893504</v>
      </c>
      <c r="S148" s="143"/>
      <c r="T148" s="145">
        <f>T149+T169+T176+T208+T215+T221+T279+T295+T301</f>
        <v>167.96182199999998</v>
      </c>
      <c r="AR148" s="146" t="s">
        <v>84</v>
      </c>
      <c r="AT148" s="147" t="s">
        <v>75</v>
      </c>
      <c r="AU148" s="147" t="s">
        <v>76</v>
      </c>
      <c r="AY148" s="146" t="s">
        <v>141</v>
      </c>
      <c r="BK148" s="148">
        <f>BK149+BK169+BK176+BK208+BK215+BK221+BK279+BK295+BK301</f>
        <v>0</v>
      </c>
    </row>
    <row r="149" spans="1:63" s="12" customFormat="1" ht="22.9" customHeight="1">
      <c r="A149" s="136"/>
      <c r="B149" s="135"/>
      <c r="C149" s="136"/>
      <c r="D149" s="137" t="s">
        <v>75</v>
      </c>
      <c r="E149" s="149" t="s">
        <v>84</v>
      </c>
      <c r="F149" s="149" t="s">
        <v>142</v>
      </c>
      <c r="G149" s="136"/>
      <c r="H149" s="136"/>
      <c r="I149" s="136"/>
      <c r="J149" s="150">
        <f>BK149</f>
        <v>0</v>
      </c>
      <c r="K149" s="136"/>
      <c r="L149" s="141"/>
      <c r="M149" s="142"/>
      <c r="N149" s="143"/>
      <c r="O149" s="143"/>
      <c r="P149" s="144">
        <f>SUM(P150:P168)</f>
        <v>0</v>
      </c>
      <c r="Q149" s="143"/>
      <c r="R149" s="144">
        <f>SUM(R150:R168)</f>
        <v>0</v>
      </c>
      <c r="S149" s="143"/>
      <c r="T149" s="145">
        <f>SUM(T150:T168)</f>
        <v>0</v>
      </c>
      <c r="AR149" s="146" t="s">
        <v>84</v>
      </c>
      <c r="AT149" s="147" t="s">
        <v>75</v>
      </c>
      <c r="AU149" s="147" t="s">
        <v>84</v>
      </c>
      <c r="AY149" s="146" t="s">
        <v>141</v>
      </c>
      <c r="BK149" s="148">
        <f>SUM(BK150:BK168)</f>
        <v>0</v>
      </c>
    </row>
    <row r="150" spans="1:65" s="2" customFormat="1" ht="33" customHeight="1">
      <c r="A150" s="36"/>
      <c r="B150" s="35"/>
      <c r="C150" s="151" t="s">
        <v>84</v>
      </c>
      <c r="D150" s="151" t="s">
        <v>143</v>
      </c>
      <c r="E150" s="152" t="s">
        <v>144</v>
      </c>
      <c r="F150" s="153" t="s">
        <v>145</v>
      </c>
      <c r="G150" s="154" t="s">
        <v>146</v>
      </c>
      <c r="H150" s="155">
        <v>21.043</v>
      </c>
      <c r="I150" s="156"/>
      <c r="J150" s="157">
        <f>ROUND(I150*H150,2)</f>
        <v>0</v>
      </c>
      <c r="K150" s="153" t="s">
        <v>147</v>
      </c>
      <c r="L150" s="39"/>
      <c r="M150" s="158" t="s">
        <v>1</v>
      </c>
      <c r="N150" s="159" t="s">
        <v>41</v>
      </c>
      <c r="O150" s="72"/>
      <c r="P150" s="160">
        <f>O150*H150</f>
        <v>0</v>
      </c>
      <c r="Q150" s="160">
        <v>0</v>
      </c>
      <c r="R150" s="160">
        <f>Q150*H150</f>
        <v>0</v>
      </c>
      <c r="S150" s="160">
        <v>0</v>
      </c>
      <c r="T150" s="161">
        <f>S150*H150</f>
        <v>0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162" t="s">
        <v>148</v>
      </c>
      <c r="AT150" s="162" t="s">
        <v>143</v>
      </c>
      <c r="AU150" s="162" t="s">
        <v>86</v>
      </c>
      <c r="AY150" s="17" t="s">
        <v>141</v>
      </c>
      <c r="BE150" s="163">
        <f>IF(N150="základní",J150,0)</f>
        <v>0</v>
      </c>
      <c r="BF150" s="163">
        <f>IF(N150="snížená",J150,0)</f>
        <v>0</v>
      </c>
      <c r="BG150" s="163">
        <f>IF(N150="zákl. přenesená",J150,0)</f>
        <v>0</v>
      </c>
      <c r="BH150" s="163">
        <f>IF(N150="sníž. přenesená",J150,0)</f>
        <v>0</v>
      </c>
      <c r="BI150" s="163">
        <f>IF(N150="nulová",J150,0)</f>
        <v>0</v>
      </c>
      <c r="BJ150" s="17" t="s">
        <v>84</v>
      </c>
      <c r="BK150" s="163">
        <f>ROUND(I150*H150,2)</f>
        <v>0</v>
      </c>
      <c r="BL150" s="17" t="s">
        <v>148</v>
      </c>
      <c r="BM150" s="162" t="s">
        <v>149</v>
      </c>
    </row>
    <row r="151" spans="1:51" s="13" customFormat="1" ht="12">
      <c r="A151" s="165"/>
      <c r="B151" s="164"/>
      <c r="C151" s="165"/>
      <c r="D151" s="166" t="s">
        <v>150</v>
      </c>
      <c r="E151" s="167" t="s">
        <v>1</v>
      </c>
      <c r="F151" s="168" t="s">
        <v>151</v>
      </c>
      <c r="G151" s="165"/>
      <c r="H151" s="169">
        <v>21.043</v>
      </c>
      <c r="I151" s="165"/>
      <c r="J151" s="165"/>
      <c r="K151" s="165"/>
      <c r="L151" s="171"/>
      <c r="M151" s="172"/>
      <c r="N151" s="173"/>
      <c r="O151" s="173"/>
      <c r="P151" s="173"/>
      <c r="Q151" s="173"/>
      <c r="R151" s="173"/>
      <c r="S151" s="173"/>
      <c r="T151" s="174"/>
      <c r="AT151" s="175" t="s">
        <v>150</v>
      </c>
      <c r="AU151" s="175" t="s">
        <v>86</v>
      </c>
      <c r="AV151" s="13" t="s">
        <v>86</v>
      </c>
      <c r="AW151" s="13" t="s">
        <v>32</v>
      </c>
      <c r="AX151" s="13" t="s">
        <v>84</v>
      </c>
      <c r="AY151" s="175" t="s">
        <v>141</v>
      </c>
    </row>
    <row r="152" spans="1:65" s="2" customFormat="1" ht="33" customHeight="1">
      <c r="A152" s="36"/>
      <c r="B152" s="35"/>
      <c r="C152" s="151" t="s">
        <v>86</v>
      </c>
      <c r="D152" s="151" t="s">
        <v>143</v>
      </c>
      <c r="E152" s="152" t="s">
        <v>152</v>
      </c>
      <c r="F152" s="153" t="s">
        <v>153</v>
      </c>
      <c r="G152" s="154" t="s">
        <v>146</v>
      </c>
      <c r="H152" s="155">
        <v>41.069</v>
      </c>
      <c r="I152" s="156"/>
      <c r="J152" s="157">
        <f>ROUND(I152*H152,2)</f>
        <v>0</v>
      </c>
      <c r="K152" s="153" t="s">
        <v>147</v>
      </c>
      <c r="L152" s="39"/>
      <c r="M152" s="158" t="s">
        <v>1</v>
      </c>
      <c r="N152" s="159" t="s">
        <v>41</v>
      </c>
      <c r="O152" s="72"/>
      <c r="P152" s="160">
        <f>O152*H152</f>
        <v>0</v>
      </c>
      <c r="Q152" s="160">
        <v>0</v>
      </c>
      <c r="R152" s="160">
        <f>Q152*H152</f>
        <v>0</v>
      </c>
      <c r="S152" s="160">
        <v>0</v>
      </c>
      <c r="T152" s="161">
        <f>S152*H152</f>
        <v>0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162" t="s">
        <v>148</v>
      </c>
      <c r="AT152" s="162" t="s">
        <v>143</v>
      </c>
      <c r="AU152" s="162" t="s">
        <v>86</v>
      </c>
      <c r="AY152" s="17" t="s">
        <v>141</v>
      </c>
      <c r="BE152" s="163">
        <f>IF(N152="základní",J152,0)</f>
        <v>0</v>
      </c>
      <c r="BF152" s="163">
        <f>IF(N152="snížená",J152,0)</f>
        <v>0</v>
      </c>
      <c r="BG152" s="163">
        <f>IF(N152="zákl. přenesená",J152,0)</f>
        <v>0</v>
      </c>
      <c r="BH152" s="163">
        <f>IF(N152="sníž. přenesená",J152,0)</f>
        <v>0</v>
      </c>
      <c r="BI152" s="163">
        <f>IF(N152="nulová",J152,0)</f>
        <v>0</v>
      </c>
      <c r="BJ152" s="17" t="s">
        <v>84</v>
      </c>
      <c r="BK152" s="163">
        <f>ROUND(I152*H152,2)</f>
        <v>0</v>
      </c>
      <c r="BL152" s="17" t="s">
        <v>148</v>
      </c>
      <c r="BM152" s="162" t="s">
        <v>154</v>
      </c>
    </row>
    <row r="153" spans="1:51" s="13" customFormat="1" ht="12">
      <c r="A153" s="165"/>
      <c r="B153" s="164"/>
      <c r="C153" s="165"/>
      <c r="D153" s="166" t="s">
        <v>150</v>
      </c>
      <c r="E153" s="167" t="s">
        <v>1</v>
      </c>
      <c r="F153" s="168" t="s">
        <v>155</v>
      </c>
      <c r="G153" s="165"/>
      <c r="H153" s="169">
        <v>41.069</v>
      </c>
      <c r="I153" s="165"/>
      <c r="J153" s="165"/>
      <c r="K153" s="165"/>
      <c r="L153" s="171"/>
      <c r="M153" s="172"/>
      <c r="N153" s="173"/>
      <c r="O153" s="173"/>
      <c r="P153" s="173"/>
      <c r="Q153" s="173"/>
      <c r="R153" s="173"/>
      <c r="S153" s="173"/>
      <c r="T153" s="174"/>
      <c r="AT153" s="175" t="s">
        <v>150</v>
      </c>
      <c r="AU153" s="175" t="s">
        <v>86</v>
      </c>
      <c r="AV153" s="13" t="s">
        <v>86</v>
      </c>
      <c r="AW153" s="13" t="s">
        <v>32</v>
      </c>
      <c r="AX153" s="13" t="s">
        <v>84</v>
      </c>
      <c r="AY153" s="175" t="s">
        <v>141</v>
      </c>
    </row>
    <row r="154" spans="1:65" s="2" customFormat="1" ht="24">
      <c r="A154" s="36"/>
      <c r="B154" s="35"/>
      <c r="C154" s="151" t="s">
        <v>156</v>
      </c>
      <c r="D154" s="151" t="s">
        <v>143</v>
      </c>
      <c r="E154" s="152" t="s">
        <v>157</v>
      </c>
      <c r="F154" s="153" t="s">
        <v>158</v>
      </c>
      <c r="G154" s="154" t="s">
        <v>146</v>
      </c>
      <c r="H154" s="155">
        <v>20.529</v>
      </c>
      <c r="I154" s="156"/>
      <c r="J154" s="157">
        <f>ROUND(I154*H154,2)</f>
        <v>0</v>
      </c>
      <c r="K154" s="153" t="s">
        <v>147</v>
      </c>
      <c r="L154" s="39"/>
      <c r="M154" s="158" t="s">
        <v>1</v>
      </c>
      <c r="N154" s="159" t="s">
        <v>41</v>
      </c>
      <c r="O154" s="72"/>
      <c r="P154" s="160">
        <f>O154*H154</f>
        <v>0</v>
      </c>
      <c r="Q154" s="160">
        <v>0</v>
      </c>
      <c r="R154" s="160">
        <f>Q154*H154</f>
        <v>0</v>
      </c>
      <c r="S154" s="160">
        <v>0</v>
      </c>
      <c r="T154" s="161">
        <f>S154*H154</f>
        <v>0</v>
      </c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R154" s="162" t="s">
        <v>148</v>
      </c>
      <c r="AT154" s="162" t="s">
        <v>143</v>
      </c>
      <c r="AU154" s="162" t="s">
        <v>86</v>
      </c>
      <c r="AY154" s="17" t="s">
        <v>141</v>
      </c>
      <c r="BE154" s="163">
        <f>IF(N154="základní",J154,0)</f>
        <v>0</v>
      </c>
      <c r="BF154" s="163">
        <f>IF(N154="snížená",J154,0)</f>
        <v>0</v>
      </c>
      <c r="BG154" s="163">
        <f>IF(N154="zákl. přenesená",J154,0)</f>
        <v>0</v>
      </c>
      <c r="BH154" s="163">
        <f>IF(N154="sníž. přenesená",J154,0)</f>
        <v>0</v>
      </c>
      <c r="BI154" s="163">
        <f>IF(N154="nulová",J154,0)</f>
        <v>0</v>
      </c>
      <c r="BJ154" s="17" t="s">
        <v>84</v>
      </c>
      <c r="BK154" s="163">
        <f>ROUND(I154*H154,2)</f>
        <v>0</v>
      </c>
      <c r="BL154" s="17" t="s">
        <v>148</v>
      </c>
      <c r="BM154" s="162" t="s">
        <v>159</v>
      </c>
    </row>
    <row r="155" spans="1:51" s="13" customFormat="1" ht="12">
      <c r="A155" s="165"/>
      <c r="B155" s="164"/>
      <c r="C155" s="165"/>
      <c r="D155" s="166" t="s">
        <v>150</v>
      </c>
      <c r="E155" s="167" t="s">
        <v>1</v>
      </c>
      <c r="F155" s="168" t="s">
        <v>160</v>
      </c>
      <c r="G155" s="165"/>
      <c r="H155" s="169">
        <v>20.529</v>
      </c>
      <c r="I155" s="165"/>
      <c r="J155" s="165"/>
      <c r="K155" s="165"/>
      <c r="L155" s="171"/>
      <c r="M155" s="172"/>
      <c r="N155" s="173"/>
      <c r="O155" s="173"/>
      <c r="P155" s="173"/>
      <c r="Q155" s="173"/>
      <c r="R155" s="173"/>
      <c r="S155" s="173"/>
      <c r="T155" s="174"/>
      <c r="AT155" s="175" t="s">
        <v>150</v>
      </c>
      <c r="AU155" s="175" t="s">
        <v>86</v>
      </c>
      <c r="AV155" s="13" t="s">
        <v>86</v>
      </c>
      <c r="AW155" s="13" t="s">
        <v>32</v>
      </c>
      <c r="AX155" s="13" t="s">
        <v>84</v>
      </c>
      <c r="AY155" s="175" t="s">
        <v>141</v>
      </c>
    </row>
    <row r="156" spans="1:65" s="2" customFormat="1" ht="24">
      <c r="A156" s="36"/>
      <c r="B156" s="35"/>
      <c r="C156" s="151" t="s">
        <v>148</v>
      </c>
      <c r="D156" s="151" t="s">
        <v>143</v>
      </c>
      <c r="E156" s="152" t="s">
        <v>161</v>
      </c>
      <c r="F156" s="153" t="s">
        <v>162</v>
      </c>
      <c r="G156" s="154" t="s">
        <v>146</v>
      </c>
      <c r="H156" s="155">
        <v>89.561</v>
      </c>
      <c r="I156" s="156"/>
      <c r="J156" s="157">
        <f>ROUND(I156*H156,2)</f>
        <v>0</v>
      </c>
      <c r="K156" s="153" t="s">
        <v>147</v>
      </c>
      <c r="L156" s="39"/>
      <c r="M156" s="158" t="s">
        <v>1</v>
      </c>
      <c r="N156" s="159" t="s">
        <v>41</v>
      </c>
      <c r="O156" s="72"/>
      <c r="P156" s="160">
        <f>O156*H156</f>
        <v>0</v>
      </c>
      <c r="Q156" s="160">
        <v>0</v>
      </c>
      <c r="R156" s="160">
        <f>Q156*H156</f>
        <v>0</v>
      </c>
      <c r="S156" s="160">
        <v>0</v>
      </c>
      <c r="T156" s="161">
        <f>S156*H156</f>
        <v>0</v>
      </c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R156" s="162" t="s">
        <v>148</v>
      </c>
      <c r="AT156" s="162" t="s">
        <v>143</v>
      </c>
      <c r="AU156" s="162" t="s">
        <v>86</v>
      </c>
      <c r="AY156" s="17" t="s">
        <v>141</v>
      </c>
      <c r="BE156" s="163">
        <f>IF(N156="základní",J156,0)</f>
        <v>0</v>
      </c>
      <c r="BF156" s="163">
        <f>IF(N156="snížená",J156,0)</f>
        <v>0</v>
      </c>
      <c r="BG156" s="163">
        <f>IF(N156="zákl. přenesená",J156,0)</f>
        <v>0</v>
      </c>
      <c r="BH156" s="163">
        <f>IF(N156="sníž. přenesená",J156,0)</f>
        <v>0</v>
      </c>
      <c r="BI156" s="163">
        <f>IF(N156="nulová",J156,0)</f>
        <v>0</v>
      </c>
      <c r="BJ156" s="17" t="s">
        <v>84</v>
      </c>
      <c r="BK156" s="163">
        <f>ROUND(I156*H156,2)</f>
        <v>0</v>
      </c>
      <c r="BL156" s="17" t="s">
        <v>148</v>
      </c>
      <c r="BM156" s="162" t="s">
        <v>163</v>
      </c>
    </row>
    <row r="157" spans="1:51" s="13" customFormat="1" ht="12">
      <c r="A157" s="165"/>
      <c r="B157" s="164"/>
      <c r="C157" s="165"/>
      <c r="D157" s="166" t="s">
        <v>150</v>
      </c>
      <c r="E157" s="167" t="s">
        <v>1</v>
      </c>
      <c r="F157" s="168" t="s">
        <v>164</v>
      </c>
      <c r="G157" s="165"/>
      <c r="H157" s="169">
        <v>89.561</v>
      </c>
      <c r="I157" s="165"/>
      <c r="J157" s="165"/>
      <c r="K157" s="165"/>
      <c r="L157" s="171"/>
      <c r="M157" s="172"/>
      <c r="N157" s="173"/>
      <c r="O157" s="173"/>
      <c r="P157" s="173"/>
      <c r="Q157" s="173"/>
      <c r="R157" s="173"/>
      <c r="S157" s="173"/>
      <c r="T157" s="174"/>
      <c r="AT157" s="175" t="s">
        <v>150</v>
      </c>
      <c r="AU157" s="175" t="s">
        <v>86</v>
      </c>
      <c r="AV157" s="13" t="s">
        <v>86</v>
      </c>
      <c r="AW157" s="13" t="s">
        <v>32</v>
      </c>
      <c r="AX157" s="13" t="s">
        <v>84</v>
      </c>
      <c r="AY157" s="175" t="s">
        <v>141</v>
      </c>
    </row>
    <row r="158" spans="1:65" s="2" customFormat="1" ht="33" customHeight="1">
      <c r="A158" s="36"/>
      <c r="B158" s="35"/>
      <c r="C158" s="151" t="s">
        <v>165</v>
      </c>
      <c r="D158" s="151" t="s">
        <v>143</v>
      </c>
      <c r="E158" s="152" t="s">
        <v>166</v>
      </c>
      <c r="F158" s="153" t="s">
        <v>167</v>
      </c>
      <c r="G158" s="154" t="s">
        <v>146</v>
      </c>
      <c r="H158" s="155">
        <v>34.663</v>
      </c>
      <c r="I158" s="156"/>
      <c r="J158" s="157">
        <f>ROUND(I158*H158,2)</f>
        <v>0</v>
      </c>
      <c r="K158" s="153" t="s">
        <v>147</v>
      </c>
      <c r="L158" s="39"/>
      <c r="M158" s="158" t="s">
        <v>1</v>
      </c>
      <c r="N158" s="159" t="s">
        <v>41</v>
      </c>
      <c r="O158" s="72"/>
      <c r="P158" s="160">
        <f>O158*H158</f>
        <v>0</v>
      </c>
      <c r="Q158" s="160">
        <v>0</v>
      </c>
      <c r="R158" s="160">
        <f>Q158*H158</f>
        <v>0</v>
      </c>
      <c r="S158" s="160">
        <v>0</v>
      </c>
      <c r="T158" s="161">
        <f>S158*H158</f>
        <v>0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162" t="s">
        <v>148</v>
      </c>
      <c r="AT158" s="162" t="s">
        <v>143</v>
      </c>
      <c r="AU158" s="162" t="s">
        <v>86</v>
      </c>
      <c r="AY158" s="17" t="s">
        <v>141</v>
      </c>
      <c r="BE158" s="163">
        <f>IF(N158="základní",J158,0)</f>
        <v>0</v>
      </c>
      <c r="BF158" s="163">
        <f>IF(N158="snížená",J158,0)</f>
        <v>0</v>
      </c>
      <c r="BG158" s="163">
        <f>IF(N158="zákl. přenesená",J158,0)</f>
        <v>0</v>
      </c>
      <c r="BH158" s="163">
        <f>IF(N158="sníž. přenesená",J158,0)</f>
        <v>0</v>
      </c>
      <c r="BI158" s="163">
        <f>IF(N158="nulová",J158,0)</f>
        <v>0</v>
      </c>
      <c r="BJ158" s="17" t="s">
        <v>84</v>
      </c>
      <c r="BK158" s="163">
        <f>ROUND(I158*H158,2)</f>
        <v>0</v>
      </c>
      <c r="BL158" s="17" t="s">
        <v>148</v>
      </c>
      <c r="BM158" s="162" t="s">
        <v>168</v>
      </c>
    </row>
    <row r="159" spans="1:51" s="13" customFormat="1" ht="12">
      <c r="A159" s="165"/>
      <c r="B159" s="164"/>
      <c r="C159" s="165"/>
      <c r="D159" s="166" t="s">
        <v>150</v>
      </c>
      <c r="E159" s="167" t="s">
        <v>1</v>
      </c>
      <c r="F159" s="168" t="s">
        <v>169</v>
      </c>
      <c r="G159" s="165"/>
      <c r="H159" s="169">
        <v>34.663</v>
      </c>
      <c r="I159" s="165"/>
      <c r="J159" s="165"/>
      <c r="K159" s="165"/>
      <c r="L159" s="171"/>
      <c r="M159" s="172"/>
      <c r="N159" s="173"/>
      <c r="O159" s="173"/>
      <c r="P159" s="173"/>
      <c r="Q159" s="173"/>
      <c r="R159" s="173"/>
      <c r="S159" s="173"/>
      <c r="T159" s="174"/>
      <c r="AT159" s="175" t="s">
        <v>150</v>
      </c>
      <c r="AU159" s="175" t="s">
        <v>86</v>
      </c>
      <c r="AV159" s="13" t="s">
        <v>86</v>
      </c>
      <c r="AW159" s="13" t="s">
        <v>32</v>
      </c>
      <c r="AX159" s="13" t="s">
        <v>84</v>
      </c>
      <c r="AY159" s="175" t="s">
        <v>141</v>
      </c>
    </row>
    <row r="160" spans="1:65" s="2" customFormat="1" ht="24">
      <c r="A160" s="36"/>
      <c r="B160" s="35"/>
      <c r="C160" s="151" t="s">
        <v>170</v>
      </c>
      <c r="D160" s="151" t="s">
        <v>143</v>
      </c>
      <c r="E160" s="152" t="s">
        <v>171</v>
      </c>
      <c r="F160" s="153" t="s">
        <v>172</v>
      </c>
      <c r="G160" s="154" t="s">
        <v>146</v>
      </c>
      <c r="H160" s="155">
        <v>124.221</v>
      </c>
      <c r="I160" s="156"/>
      <c r="J160" s="157">
        <f>ROUND(I160*H160,2)</f>
        <v>0</v>
      </c>
      <c r="K160" s="153" t="s">
        <v>147</v>
      </c>
      <c r="L160" s="39"/>
      <c r="M160" s="158" t="s">
        <v>1</v>
      </c>
      <c r="N160" s="159" t="s">
        <v>41</v>
      </c>
      <c r="O160" s="72"/>
      <c r="P160" s="160">
        <f>O160*H160</f>
        <v>0</v>
      </c>
      <c r="Q160" s="160">
        <v>0</v>
      </c>
      <c r="R160" s="160">
        <f>Q160*H160</f>
        <v>0</v>
      </c>
      <c r="S160" s="160">
        <v>0</v>
      </c>
      <c r="T160" s="161">
        <f>S160*H160</f>
        <v>0</v>
      </c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R160" s="162" t="s">
        <v>148</v>
      </c>
      <c r="AT160" s="162" t="s">
        <v>143</v>
      </c>
      <c r="AU160" s="162" t="s">
        <v>86</v>
      </c>
      <c r="AY160" s="17" t="s">
        <v>141</v>
      </c>
      <c r="BE160" s="163">
        <f>IF(N160="základní",J160,0)</f>
        <v>0</v>
      </c>
      <c r="BF160" s="163">
        <f>IF(N160="snížená",J160,0)</f>
        <v>0</v>
      </c>
      <c r="BG160" s="163">
        <f>IF(N160="zákl. přenesená",J160,0)</f>
        <v>0</v>
      </c>
      <c r="BH160" s="163">
        <f>IF(N160="sníž. přenesená",J160,0)</f>
        <v>0</v>
      </c>
      <c r="BI160" s="163">
        <f>IF(N160="nulová",J160,0)</f>
        <v>0</v>
      </c>
      <c r="BJ160" s="17" t="s">
        <v>84</v>
      </c>
      <c r="BK160" s="163">
        <f>ROUND(I160*H160,2)</f>
        <v>0</v>
      </c>
      <c r="BL160" s="17" t="s">
        <v>148</v>
      </c>
      <c r="BM160" s="162" t="s">
        <v>173</v>
      </c>
    </row>
    <row r="161" spans="1:51" s="13" customFormat="1" ht="12">
      <c r="A161" s="165"/>
      <c r="B161" s="164"/>
      <c r="C161" s="165"/>
      <c r="D161" s="166" t="s">
        <v>150</v>
      </c>
      <c r="E161" s="167" t="s">
        <v>1</v>
      </c>
      <c r="F161" s="168" t="s">
        <v>174</v>
      </c>
      <c r="G161" s="165"/>
      <c r="H161" s="169">
        <v>124.221</v>
      </c>
      <c r="I161" s="165"/>
      <c r="J161" s="165"/>
      <c r="K161" s="165"/>
      <c r="L161" s="171"/>
      <c r="M161" s="172"/>
      <c r="N161" s="173"/>
      <c r="O161" s="173"/>
      <c r="P161" s="173"/>
      <c r="Q161" s="173"/>
      <c r="R161" s="173"/>
      <c r="S161" s="173"/>
      <c r="T161" s="174"/>
      <c r="AT161" s="175" t="s">
        <v>150</v>
      </c>
      <c r="AU161" s="175" t="s">
        <v>86</v>
      </c>
      <c r="AV161" s="13" t="s">
        <v>86</v>
      </c>
      <c r="AW161" s="13" t="s">
        <v>32</v>
      </c>
      <c r="AX161" s="13" t="s">
        <v>84</v>
      </c>
      <c r="AY161" s="175" t="s">
        <v>141</v>
      </c>
    </row>
    <row r="162" spans="1:65" s="2" customFormat="1" ht="24">
      <c r="A162" s="36"/>
      <c r="B162" s="35"/>
      <c r="C162" s="151" t="s">
        <v>175</v>
      </c>
      <c r="D162" s="151" t="s">
        <v>143</v>
      </c>
      <c r="E162" s="152" t="s">
        <v>176</v>
      </c>
      <c r="F162" s="153" t="s">
        <v>177</v>
      </c>
      <c r="G162" s="154" t="s">
        <v>178</v>
      </c>
      <c r="H162" s="155">
        <v>62.393</v>
      </c>
      <c r="I162" s="156"/>
      <c r="J162" s="157">
        <f>ROUND(I162*H162,2)</f>
        <v>0</v>
      </c>
      <c r="K162" s="153" t="s">
        <v>147</v>
      </c>
      <c r="L162" s="39"/>
      <c r="M162" s="158" t="s">
        <v>1</v>
      </c>
      <c r="N162" s="159" t="s">
        <v>41</v>
      </c>
      <c r="O162" s="72"/>
      <c r="P162" s="160">
        <f>O162*H162</f>
        <v>0</v>
      </c>
      <c r="Q162" s="160">
        <v>0</v>
      </c>
      <c r="R162" s="160">
        <f>Q162*H162</f>
        <v>0</v>
      </c>
      <c r="S162" s="160">
        <v>0</v>
      </c>
      <c r="T162" s="161">
        <f>S162*H162</f>
        <v>0</v>
      </c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R162" s="162" t="s">
        <v>148</v>
      </c>
      <c r="AT162" s="162" t="s">
        <v>143</v>
      </c>
      <c r="AU162" s="162" t="s">
        <v>86</v>
      </c>
      <c r="AY162" s="17" t="s">
        <v>141</v>
      </c>
      <c r="BE162" s="163">
        <f>IF(N162="základní",J162,0)</f>
        <v>0</v>
      </c>
      <c r="BF162" s="163">
        <f>IF(N162="snížená",J162,0)</f>
        <v>0</v>
      </c>
      <c r="BG162" s="163">
        <f>IF(N162="zákl. přenesená",J162,0)</f>
        <v>0</v>
      </c>
      <c r="BH162" s="163">
        <f>IF(N162="sníž. přenesená",J162,0)</f>
        <v>0</v>
      </c>
      <c r="BI162" s="163">
        <f>IF(N162="nulová",J162,0)</f>
        <v>0</v>
      </c>
      <c r="BJ162" s="17" t="s">
        <v>84</v>
      </c>
      <c r="BK162" s="163">
        <f>ROUND(I162*H162,2)</f>
        <v>0</v>
      </c>
      <c r="BL162" s="17" t="s">
        <v>148</v>
      </c>
      <c r="BM162" s="162" t="s">
        <v>179</v>
      </c>
    </row>
    <row r="163" spans="1:51" s="13" customFormat="1" ht="12">
      <c r="A163" s="165"/>
      <c r="B163" s="164"/>
      <c r="C163" s="165"/>
      <c r="D163" s="166" t="s">
        <v>150</v>
      </c>
      <c r="E163" s="167" t="s">
        <v>1</v>
      </c>
      <c r="F163" s="168" t="s">
        <v>180</v>
      </c>
      <c r="G163" s="165"/>
      <c r="H163" s="169">
        <v>62.393</v>
      </c>
      <c r="I163" s="165"/>
      <c r="J163" s="165"/>
      <c r="K163" s="165"/>
      <c r="L163" s="171"/>
      <c r="M163" s="172"/>
      <c r="N163" s="173"/>
      <c r="O163" s="173"/>
      <c r="P163" s="173"/>
      <c r="Q163" s="173"/>
      <c r="R163" s="173"/>
      <c r="S163" s="173"/>
      <c r="T163" s="174"/>
      <c r="AT163" s="175" t="s">
        <v>150</v>
      </c>
      <c r="AU163" s="175" t="s">
        <v>86</v>
      </c>
      <c r="AV163" s="13" t="s">
        <v>86</v>
      </c>
      <c r="AW163" s="13" t="s">
        <v>32</v>
      </c>
      <c r="AX163" s="13" t="s">
        <v>84</v>
      </c>
      <c r="AY163" s="175" t="s">
        <v>141</v>
      </c>
    </row>
    <row r="164" spans="1:65" s="2" customFormat="1" ht="16.5" customHeight="1">
      <c r="A164" s="36"/>
      <c r="B164" s="35"/>
      <c r="C164" s="151" t="s">
        <v>181</v>
      </c>
      <c r="D164" s="151" t="s">
        <v>143</v>
      </c>
      <c r="E164" s="152" t="s">
        <v>182</v>
      </c>
      <c r="F164" s="153" t="s">
        <v>183</v>
      </c>
      <c r="G164" s="154" t="s">
        <v>146</v>
      </c>
      <c r="H164" s="155">
        <v>34.663</v>
      </c>
      <c r="I164" s="156"/>
      <c r="J164" s="157">
        <f>ROUND(I164*H164,2)</f>
        <v>0</v>
      </c>
      <c r="K164" s="153" t="s">
        <v>147</v>
      </c>
      <c r="L164" s="39"/>
      <c r="M164" s="158" t="s">
        <v>1</v>
      </c>
      <c r="N164" s="159" t="s">
        <v>41</v>
      </c>
      <c r="O164" s="72"/>
      <c r="P164" s="160">
        <f>O164*H164</f>
        <v>0</v>
      </c>
      <c r="Q164" s="160">
        <v>0</v>
      </c>
      <c r="R164" s="160">
        <f>Q164*H164</f>
        <v>0</v>
      </c>
      <c r="S164" s="160">
        <v>0</v>
      </c>
      <c r="T164" s="161">
        <f>S164*H164</f>
        <v>0</v>
      </c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R164" s="162" t="s">
        <v>148</v>
      </c>
      <c r="AT164" s="162" t="s">
        <v>143</v>
      </c>
      <c r="AU164" s="162" t="s">
        <v>86</v>
      </c>
      <c r="AY164" s="17" t="s">
        <v>141</v>
      </c>
      <c r="BE164" s="163">
        <f>IF(N164="základní",J164,0)</f>
        <v>0</v>
      </c>
      <c r="BF164" s="163">
        <f>IF(N164="snížená",J164,0)</f>
        <v>0</v>
      </c>
      <c r="BG164" s="163">
        <f>IF(N164="zákl. přenesená",J164,0)</f>
        <v>0</v>
      </c>
      <c r="BH164" s="163">
        <f>IF(N164="sníž. přenesená",J164,0)</f>
        <v>0</v>
      </c>
      <c r="BI164" s="163">
        <f>IF(N164="nulová",J164,0)</f>
        <v>0</v>
      </c>
      <c r="BJ164" s="17" t="s">
        <v>84</v>
      </c>
      <c r="BK164" s="163">
        <f>ROUND(I164*H164,2)</f>
        <v>0</v>
      </c>
      <c r="BL164" s="17" t="s">
        <v>148</v>
      </c>
      <c r="BM164" s="162" t="s">
        <v>184</v>
      </c>
    </row>
    <row r="165" spans="1:51" s="13" customFormat="1" ht="12">
      <c r="A165" s="165"/>
      <c r="B165" s="164"/>
      <c r="C165" s="165"/>
      <c r="D165" s="166" t="s">
        <v>150</v>
      </c>
      <c r="E165" s="167" t="s">
        <v>1</v>
      </c>
      <c r="F165" s="168" t="s">
        <v>169</v>
      </c>
      <c r="G165" s="165"/>
      <c r="H165" s="169">
        <v>34.663</v>
      </c>
      <c r="I165" s="165"/>
      <c r="J165" s="165"/>
      <c r="K165" s="165"/>
      <c r="L165" s="171"/>
      <c r="M165" s="172"/>
      <c r="N165" s="173"/>
      <c r="O165" s="173"/>
      <c r="P165" s="173"/>
      <c r="Q165" s="173"/>
      <c r="R165" s="173"/>
      <c r="S165" s="173"/>
      <c r="T165" s="174"/>
      <c r="AT165" s="175" t="s">
        <v>150</v>
      </c>
      <c r="AU165" s="175" t="s">
        <v>86</v>
      </c>
      <c r="AV165" s="13" t="s">
        <v>86</v>
      </c>
      <c r="AW165" s="13" t="s">
        <v>32</v>
      </c>
      <c r="AX165" s="13" t="s">
        <v>84</v>
      </c>
      <c r="AY165" s="175" t="s">
        <v>141</v>
      </c>
    </row>
    <row r="166" spans="1:65" s="2" customFormat="1" ht="24">
      <c r="A166" s="36"/>
      <c r="B166" s="35"/>
      <c r="C166" s="151" t="s">
        <v>185</v>
      </c>
      <c r="D166" s="151" t="s">
        <v>143</v>
      </c>
      <c r="E166" s="152" t="s">
        <v>186</v>
      </c>
      <c r="F166" s="153" t="s">
        <v>187</v>
      </c>
      <c r="G166" s="154" t="s">
        <v>146</v>
      </c>
      <c r="H166" s="155">
        <v>27.449</v>
      </c>
      <c r="I166" s="156"/>
      <c r="J166" s="157">
        <f>ROUND(I166*H166,2)</f>
        <v>0</v>
      </c>
      <c r="K166" s="153" t="s">
        <v>147</v>
      </c>
      <c r="L166" s="39"/>
      <c r="M166" s="158" t="s">
        <v>1</v>
      </c>
      <c r="N166" s="159" t="s">
        <v>41</v>
      </c>
      <c r="O166" s="72"/>
      <c r="P166" s="160">
        <f>O166*H166</f>
        <v>0</v>
      </c>
      <c r="Q166" s="160">
        <v>0</v>
      </c>
      <c r="R166" s="160">
        <f>Q166*H166</f>
        <v>0</v>
      </c>
      <c r="S166" s="160">
        <v>0</v>
      </c>
      <c r="T166" s="161">
        <f>S166*H166</f>
        <v>0</v>
      </c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R166" s="162" t="s">
        <v>148</v>
      </c>
      <c r="AT166" s="162" t="s">
        <v>143</v>
      </c>
      <c r="AU166" s="162" t="s">
        <v>86</v>
      </c>
      <c r="AY166" s="17" t="s">
        <v>141</v>
      </c>
      <c r="BE166" s="163">
        <f>IF(N166="základní",J166,0)</f>
        <v>0</v>
      </c>
      <c r="BF166" s="163">
        <f>IF(N166="snížená",J166,0)</f>
        <v>0</v>
      </c>
      <c r="BG166" s="163">
        <f>IF(N166="zákl. přenesená",J166,0)</f>
        <v>0</v>
      </c>
      <c r="BH166" s="163">
        <f>IF(N166="sníž. přenesená",J166,0)</f>
        <v>0</v>
      </c>
      <c r="BI166" s="163">
        <f>IF(N166="nulová",J166,0)</f>
        <v>0</v>
      </c>
      <c r="BJ166" s="17" t="s">
        <v>84</v>
      </c>
      <c r="BK166" s="163">
        <f>ROUND(I166*H166,2)</f>
        <v>0</v>
      </c>
      <c r="BL166" s="17" t="s">
        <v>148</v>
      </c>
      <c r="BM166" s="162" t="s">
        <v>188</v>
      </c>
    </row>
    <row r="167" spans="1:51" s="13" customFormat="1" ht="12">
      <c r="A167" s="165"/>
      <c r="B167" s="164"/>
      <c r="C167" s="165"/>
      <c r="D167" s="166" t="s">
        <v>150</v>
      </c>
      <c r="E167" s="167" t="s">
        <v>1</v>
      </c>
      <c r="F167" s="168" t="s">
        <v>189</v>
      </c>
      <c r="G167" s="165"/>
      <c r="H167" s="169">
        <v>27.449</v>
      </c>
      <c r="I167" s="165"/>
      <c r="J167" s="165"/>
      <c r="K167" s="165"/>
      <c r="L167" s="171"/>
      <c r="M167" s="172"/>
      <c r="N167" s="173"/>
      <c r="O167" s="173"/>
      <c r="P167" s="173"/>
      <c r="Q167" s="173"/>
      <c r="R167" s="173"/>
      <c r="S167" s="173"/>
      <c r="T167" s="174"/>
      <c r="AT167" s="175" t="s">
        <v>150</v>
      </c>
      <c r="AU167" s="175" t="s">
        <v>86</v>
      </c>
      <c r="AV167" s="13" t="s">
        <v>86</v>
      </c>
      <c r="AW167" s="13" t="s">
        <v>32</v>
      </c>
      <c r="AX167" s="13" t="s">
        <v>84</v>
      </c>
      <c r="AY167" s="175" t="s">
        <v>141</v>
      </c>
    </row>
    <row r="168" spans="1:65" s="2" customFormat="1" ht="24">
      <c r="A168" s="36"/>
      <c r="B168" s="35"/>
      <c r="C168" s="151" t="s">
        <v>190</v>
      </c>
      <c r="D168" s="151" t="s">
        <v>143</v>
      </c>
      <c r="E168" s="152" t="s">
        <v>191</v>
      </c>
      <c r="F168" s="153" t="s">
        <v>192</v>
      </c>
      <c r="G168" s="154" t="s">
        <v>193</v>
      </c>
      <c r="H168" s="155">
        <v>56</v>
      </c>
      <c r="I168" s="156"/>
      <c r="J168" s="157">
        <f>ROUND(I168*H168,2)</f>
        <v>0</v>
      </c>
      <c r="K168" s="153" t="s">
        <v>147</v>
      </c>
      <c r="L168" s="39"/>
      <c r="M168" s="158" t="s">
        <v>1</v>
      </c>
      <c r="N168" s="159" t="s">
        <v>41</v>
      </c>
      <c r="O168" s="72"/>
      <c r="P168" s="160">
        <f>O168*H168</f>
        <v>0</v>
      </c>
      <c r="Q168" s="160">
        <v>0</v>
      </c>
      <c r="R168" s="160">
        <f>Q168*H168</f>
        <v>0</v>
      </c>
      <c r="S168" s="160">
        <v>0</v>
      </c>
      <c r="T168" s="161">
        <f>S168*H168</f>
        <v>0</v>
      </c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R168" s="162" t="s">
        <v>148</v>
      </c>
      <c r="AT168" s="162" t="s">
        <v>143</v>
      </c>
      <c r="AU168" s="162" t="s">
        <v>86</v>
      </c>
      <c r="AY168" s="17" t="s">
        <v>141</v>
      </c>
      <c r="BE168" s="163">
        <f>IF(N168="základní",J168,0)</f>
        <v>0</v>
      </c>
      <c r="BF168" s="163">
        <f>IF(N168="snížená",J168,0)</f>
        <v>0</v>
      </c>
      <c r="BG168" s="163">
        <f>IF(N168="zákl. přenesená",J168,0)</f>
        <v>0</v>
      </c>
      <c r="BH168" s="163">
        <f>IF(N168="sníž. přenesená",J168,0)</f>
        <v>0</v>
      </c>
      <c r="BI168" s="163">
        <f>IF(N168="nulová",J168,0)</f>
        <v>0</v>
      </c>
      <c r="BJ168" s="17" t="s">
        <v>84</v>
      </c>
      <c r="BK168" s="163">
        <f>ROUND(I168*H168,2)</f>
        <v>0</v>
      </c>
      <c r="BL168" s="17" t="s">
        <v>148</v>
      </c>
      <c r="BM168" s="162" t="s">
        <v>194</v>
      </c>
    </row>
    <row r="169" spans="1:63" s="12" customFormat="1" ht="22.9" customHeight="1">
      <c r="A169" s="136"/>
      <c r="B169" s="135"/>
      <c r="C169" s="136"/>
      <c r="D169" s="137" t="s">
        <v>75</v>
      </c>
      <c r="E169" s="149" t="s">
        <v>86</v>
      </c>
      <c r="F169" s="149" t="s">
        <v>195</v>
      </c>
      <c r="G169" s="136"/>
      <c r="H169" s="136"/>
      <c r="I169" s="136"/>
      <c r="J169" s="150">
        <f>BK169</f>
        <v>0</v>
      </c>
      <c r="K169" s="136"/>
      <c r="L169" s="141"/>
      <c r="M169" s="142"/>
      <c r="N169" s="143"/>
      <c r="O169" s="143"/>
      <c r="P169" s="144">
        <f>SUM(P170:P175)</f>
        <v>0</v>
      </c>
      <c r="Q169" s="143"/>
      <c r="R169" s="144">
        <f>SUM(R170:R175)</f>
        <v>88.6291984</v>
      </c>
      <c r="S169" s="143"/>
      <c r="T169" s="145">
        <f>SUM(T170:T175)</f>
        <v>0</v>
      </c>
      <c r="AR169" s="146" t="s">
        <v>84</v>
      </c>
      <c r="AT169" s="147" t="s">
        <v>75</v>
      </c>
      <c r="AU169" s="147" t="s">
        <v>84</v>
      </c>
      <c r="AY169" s="146" t="s">
        <v>141</v>
      </c>
      <c r="BK169" s="148">
        <f>SUM(BK170:BK175)</f>
        <v>0</v>
      </c>
    </row>
    <row r="170" spans="1:65" s="2" customFormat="1" ht="16.5" customHeight="1">
      <c r="A170" s="36"/>
      <c r="B170" s="35"/>
      <c r="C170" s="151" t="s">
        <v>196</v>
      </c>
      <c r="D170" s="151" t="s">
        <v>143</v>
      </c>
      <c r="E170" s="152" t="s">
        <v>197</v>
      </c>
      <c r="F170" s="153" t="s">
        <v>198</v>
      </c>
      <c r="G170" s="154" t="s">
        <v>146</v>
      </c>
      <c r="H170" s="155">
        <v>21.78</v>
      </c>
      <c r="I170" s="156"/>
      <c r="J170" s="157">
        <f>ROUND(I170*H170,2)</f>
        <v>0</v>
      </c>
      <c r="K170" s="153" t="s">
        <v>147</v>
      </c>
      <c r="L170" s="39"/>
      <c r="M170" s="158" t="s">
        <v>1</v>
      </c>
      <c r="N170" s="159" t="s">
        <v>41</v>
      </c>
      <c r="O170" s="72"/>
      <c r="P170" s="160">
        <f>O170*H170</f>
        <v>0</v>
      </c>
      <c r="Q170" s="160">
        <v>2.45329</v>
      </c>
      <c r="R170" s="160">
        <f>Q170*H170</f>
        <v>53.432656200000004</v>
      </c>
      <c r="S170" s="160">
        <v>0</v>
      </c>
      <c r="T170" s="161">
        <f>S170*H170</f>
        <v>0</v>
      </c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R170" s="162" t="s">
        <v>148</v>
      </c>
      <c r="AT170" s="162" t="s">
        <v>143</v>
      </c>
      <c r="AU170" s="162" t="s">
        <v>86</v>
      </c>
      <c r="AY170" s="17" t="s">
        <v>141</v>
      </c>
      <c r="BE170" s="163">
        <f>IF(N170="základní",J170,0)</f>
        <v>0</v>
      </c>
      <c r="BF170" s="163">
        <f>IF(N170="snížená",J170,0)</f>
        <v>0</v>
      </c>
      <c r="BG170" s="163">
        <f>IF(N170="zákl. přenesená",J170,0)</f>
        <v>0</v>
      </c>
      <c r="BH170" s="163">
        <f>IF(N170="sníž. přenesená",J170,0)</f>
        <v>0</v>
      </c>
      <c r="BI170" s="163">
        <f>IF(N170="nulová",J170,0)</f>
        <v>0</v>
      </c>
      <c r="BJ170" s="17" t="s">
        <v>84</v>
      </c>
      <c r="BK170" s="163">
        <f>ROUND(I170*H170,2)</f>
        <v>0</v>
      </c>
      <c r="BL170" s="17" t="s">
        <v>148</v>
      </c>
      <c r="BM170" s="162" t="s">
        <v>199</v>
      </c>
    </row>
    <row r="171" spans="1:51" s="13" customFormat="1" ht="12">
      <c r="A171" s="165"/>
      <c r="B171" s="164"/>
      <c r="C171" s="165"/>
      <c r="D171" s="166" t="s">
        <v>150</v>
      </c>
      <c r="E171" s="167" t="s">
        <v>1</v>
      </c>
      <c r="F171" s="168" t="s">
        <v>200</v>
      </c>
      <c r="G171" s="165"/>
      <c r="H171" s="169">
        <v>21.78</v>
      </c>
      <c r="I171" s="165"/>
      <c r="J171" s="165"/>
      <c r="K171" s="165"/>
      <c r="L171" s="171"/>
      <c r="M171" s="172"/>
      <c r="N171" s="173"/>
      <c r="O171" s="173"/>
      <c r="P171" s="173"/>
      <c r="Q171" s="173"/>
      <c r="R171" s="173"/>
      <c r="S171" s="173"/>
      <c r="T171" s="174"/>
      <c r="AT171" s="175" t="s">
        <v>150</v>
      </c>
      <c r="AU171" s="175" t="s">
        <v>86</v>
      </c>
      <c r="AV171" s="13" t="s">
        <v>86</v>
      </c>
      <c r="AW171" s="13" t="s">
        <v>32</v>
      </c>
      <c r="AX171" s="13" t="s">
        <v>84</v>
      </c>
      <c r="AY171" s="175" t="s">
        <v>141</v>
      </c>
    </row>
    <row r="172" spans="1:65" s="2" customFormat="1" ht="33" customHeight="1">
      <c r="A172" s="36"/>
      <c r="B172" s="35"/>
      <c r="C172" s="151" t="s">
        <v>201</v>
      </c>
      <c r="D172" s="151" t="s">
        <v>143</v>
      </c>
      <c r="E172" s="152" t="s">
        <v>202</v>
      </c>
      <c r="F172" s="153" t="s">
        <v>203</v>
      </c>
      <c r="G172" s="154" t="s">
        <v>193</v>
      </c>
      <c r="H172" s="155">
        <v>34.05</v>
      </c>
      <c r="I172" s="156"/>
      <c r="J172" s="157">
        <f>ROUND(I172*H172,2)</f>
        <v>0</v>
      </c>
      <c r="K172" s="153" t="s">
        <v>147</v>
      </c>
      <c r="L172" s="39"/>
      <c r="M172" s="158" t="s">
        <v>1</v>
      </c>
      <c r="N172" s="159" t="s">
        <v>41</v>
      </c>
      <c r="O172" s="72"/>
      <c r="P172" s="160">
        <f>O172*H172</f>
        <v>0</v>
      </c>
      <c r="Q172" s="160">
        <v>1.0146</v>
      </c>
      <c r="R172" s="160">
        <f>Q172*H172</f>
        <v>34.547129999999996</v>
      </c>
      <c r="S172" s="160">
        <v>0</v>
      </c>
      <c r="T172" s="161">
        <f>S172*H172</f>
        <v>0</v>
      </c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R172" s="162" t="s">
        <v>148</v>
      </c>
      <c r="AT172" s="162" t="s">
        <v>143</v>
      </c>
      <c r="AU172" s="162" t="s">
        <v>86</v>
      </c>
      <c r="AY172" s="17" t="s">
        <v>141</v>
      </c>
      <c r="BE172" s="163">
        <f>IF(N172="základní",J172,0)</f>
        <v>0</v>
      </c>
      <c r="BF172" s="163">
        <f>IF(N172="snížená",J172,0)</f>
        <v>0</v>
      </c>
      <c r="BG172" s="163">
        <f>IF(N172="zákl. přenesená",J172,0)</f>
        <v>0</v>
      </c>
      <c r="BH172" s="163">
        <f>IF(N172="sníž. přenesená",J172,0)</f>
        <v>0</v>
      </c>
      <c r="BI172" s="163">
        <f>IF(N172="nulová",J172,0)</f>
        <v>0</v>
      </c>
      <c r="BJ172" s="17" t="s">
        <v>84</v>
      </c>
      <c r="BK172" s="163">
        <f>ROUND(I172*H172,2)</f>
        <v>0</v>
      </c>
      <c r="BL172" s="17" t="s">
        <v>148</v>
      </c>
      <c r="BM172" s="162" t="s">
        <v>204</v>
      </c>
    </row>
    <row r="173" spans="1:51" s="13" customFormat="1" ht="12">
      <c r="A173" s="165"/>
      <c r="B173" s="164"/>
      <c r="C173" s="165"/>
      <c r="D173" s="166" t="s">
        <v>150</v>
      </c>
      <c r="E173" s="167" t="s">
        <v>1</v>
      </c>
      <c r="F173" s="168" t="s">
        <v>205</v>
      </c>
      <c r="G173" s="165"/>
      <c r="H173" s="169">
        <v>34.05</v>
      </c>
      <c r="I173" s="165"/>
      <c r="J173" s="165"/>
      <c r="K173" s="165"/>
      <c r="L173" s="171"/>
      <c r="M173" s="172"/>
      <c r="N173" s="173"/>
      <c r="O173" s="173"/>
      <c r="P173" s="173"/>
      <c r="Q173" s="173"/>
      <c r="R173" s="173"/>
      <c r="S173" s="173"/>
      <c r="T173" s="174"/>
      <c r="AT173" s="175" t="s">
        <v>150</v>
      </c>
      <c r="AU173" s="175" t="s">
        <v>86</v>
      </c>
      <c r="AV173" s="13" t="s">
        <v>86</v>
      </c>
      <c r="AW173" s="13" t="s">
        <v>32</v>
      </c>
      <c r="AX173" s="13" t="s">
        <v>84</v>
      </c>
      <c r="AY173" s="175" t="s">
        <v>141</v>
      </c>
    </row>
    <row r="174" spans="1:65" s="2" customFormat="1" ht="24">
      <c r="A174" s="36"/>
      <c r="B174" s="35"/>
      <c r="C174" s="151" t="s">
        <v>206</v>
      </c>
      <c r="D174" s="151" t="s">
        <v>143</v>
      </c>
      <c r="E174" s="152" t="s">
        <v>207</v>
      </c>
      <c r="F174" s="153" t="s">
        <v>208</v>
      </c>
      <c r="G174" s="154" t="s">
        <v>178</v>
      </c>
      <c r="H174" s="155">
        <v>0.613</v>
      </c>
      <c r="I174" s="156"/>
      <c r="J174" s="157">
        <f>ROUND(I174*H174,2)</f>
        <v>0</v>
      </c>
      <c r="K174" s="153" t="s">
        <v>147</v>
      </c>
      <c r="L174" s="39"/>
      <c r="M174" s="158" t="s">
        <v>1</v>
      </c>
      <c r="N174" s="159" t="s">
        <v>41</v>
      </c>
      <c r="O174" s="72"/>
      <c r="P174" s="160">
        <f>O174*H174</f>
        <v>0</v>
      </c>
      <c r="Q174" s="160">
        <v>1.0594</v>
      </c>
      <c r="R174" s="160">
        <f>Q174*H174</f>
        <v>0.6494121999999999</v>
      </c>
      <c r="S174" s="160">
        <v>0</v>
      </c>
      <c r="T174" s="161">
        <f>S174*H174</f>
        <v>0</v>
      </c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R174" s="162" t="s">
        <v>148</v>
      </c>
      <c r="AT174" s="162" t="s">
        <v>143</v>
      </c>
      <c r="AU174" s="162" t="s">
        <v>86</v>
      </c>
      <c r="AY174" s="17" t="s">
        <v>141</v>
      </c>
      <c r="BE174" s="163">
        <f>IF(N174="základní",J174,0)</f>
        <v>0</v>
      </c>
      <c r="BF174" s="163">
        <f>IF(N174="snížená",J174,0)</f>
        <v>0</v>
      </c>
      <c r="BG174" s="163">
        <f>IF(N174="zákl. přenesená",J174,0)</f>
        <v>0</v>
      </c>
      <c r="BH174" s="163">
        <f>IF(N174="sníž. přenesená",J174,0)</f>
        <v>0</v>
      </c>
      <c r="BI174" s="163">
        <f>IF(N174="nulová",J174,0)</f>
        <v>0</v>
      </c>
      <c r="BJ174" s="17" t="s">
        <v>84</v>
      </c>
      <c r="BK174" s="163">
        <f>ROUND(I174*H174,2)</f>
        <v>0</v>
      </c>
      <c r="BL174" s="17" t="s">
        <v>148</v>
      </c>
      <c r="BM174" s="162" t="s">
        <v>209</v>
      </c>
    </row>
    <row r="175" spans="1:51" s="13" customFormat="1" ht="12">
      <c r="A175" s="165"/>
      <c r="B175" s="164"/>
      <c r="C175" s="165"/>
      <c r="D175" s="166" t="s">
        <v>150</v>
      </c>
      <c r="E175" s="167" t="s">
        <v>1</v>
      </c>
      <c r="F175" s="168" t="s">
        <v>210</v>
      </c>
      <c r="G175" s="165"/>
      <c r="H175" s="169">
        <v>0.613</v>
      </c>
      <c r="I175" s="165"/>
      <c r="J175" s="165"/>
      <c r="K175" s="165"/>
      <c r="L175" s="171"/>
      <c r="M175" s="172"/>
      <c r="N175" s="173"/>
      <c r="O175" s="173"/>
      <c r="P175" s="173"/>
      <c r="Q175" s="173"/>
      <c r="R175" s="173"/>
      <c r="S175" s="173"/>
      <c r="T175" s="174"/>
      <c r="AT175" s="175" t="s">
        <v>150</v>
      </c>
      <c r="AU175" s="175" t="s">
        <v>86</v>
      </c>
      <c r="AV175" s="13" t="s">
        <v>86</v>
      </c>
      <c r="AW175" s="13" t="s">
        <v>32</v>
      </c>
      <c r="AX175" s="13" t="s">
        <v>84</v>
      </c>
      <c r="AY175" s="175" t="s">
        <v>141</v>
      </c>
    </row>
    <row r="176" spans="1:63" s="12" customFormat="1" ht="22.9" customHeight="1">
      <c r="A176" s="136"/>
      <c r="B176" s="135"/>
      <c r="C176" s="136"/>
      <c r="D176" s="137" t="s">
        <v>75</v>
      </c>
      <c r="E176" s="149" t="s">
        <v>156</v>
      </c>
      <c r="F176" s="149" t="s">
        <v>211</v>
      </c>
      <c r="G176" s="136"/>
      <c r="H176" s="136"/>
      <c r="I176" s="136"/>
      <c r="J176" s="150">
        <f>BK176</f>
        <v>0</v>
      </c>
      <c r="K176" s="136"/>
      <c r="L176" s="141"/>
      <c r="M176" s="142"/>
      <c r="N176" s="143"/>
      <c r="O176" s="143"/>
      <c r="P176" s="144">
        <f>SUM(P177:P207)</f>
        <v>0</v>
      </c>
      <c r="Q176" s="143"/>
      <c r="R176" s="144">
        <f>SUM(R177:R207)</f>
        <v>50.230452079999985</v>
      </c>
      <c r="S176" s="143"/>
      <c r="T176" s="145">
        <f>SUM(T177:T207)</f>
        <v>0</v>
      </c>
      <c r="AR176" s="146" t="s">
        <v>84</v>
      </c>
      <c r="AT176" s="147" t="s">
        <v>75</v>
      </c>
      <c r="AU176" s="147" t="s">
        <v>84</v>
      </c>
      <c r="AY176" s="146" t="s">
        <v>141</v>
      </c>
      <c r="BK176" s="148">
        <f>SUM(BK177:BK207)</f>
        <v>0</v>
      </c>
    </row>
    <row r="177" spans="1:65" s="2" customFormat="1" ht="24">
      <c r="A177" s="36"/>
      <c r="B177" s="35"/>
      <c r="C177" s="151" t="s">
        <v>212</v>
      </c>
      <c r="D177" s="151" t="s">
        <v>143</v>
      </c>
      <c r="E177" s="152" t="s">
        <v>213</v>
      </c>
      <c r="F177" s="153" t="s">
        <v>214</v>
      </c>
      <c r="G177" s="154" t="s">
        <v>193</v>
      </c>
      <c r="H177" s="155">
        <v>45.101</v>
      </c>
      <c r="I177" s="156"/>
      <c r="J177" s="157">
        <f>ROUND(I177*H177,2)</f>
        <v>0</v>
      </c>
      <c r="K177" s="153" t="s">
        <v>147</v>
      </c>
      <c r="L177" s="39"/>
      <c r="M177" s="158" t="s">
        <v>1</v>
      </c>
      <c r="N177" s="159" t="s">
        <v>41</v>
      </c>
      <c r="O177" s="72"/>
      <c r="P177" s="160">
        <f>O177*H177</f>
        <v>0</v>
      </c>
      <c r="Q177" s="160">
        <v>0.22158</v>
      </c>
      <c r="R177" s="160">
        <f>Q177*H177</f>
        <v>9.993479579999999</v>
      </c>
      <c r="S177" s="160">
        <v>0</v>
      </c>
      <c r="T177" s="161">
        <f>S177*H177</f>
        <v>0</v>
      </c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R177" s="162" t="s">
        <v>148</v>
      </c>
      <c r="AT177" s="162" t="s">
        <v>143</v>
      </c>
      <c r="AU177" s="162" t="s">
        <v>86</v>
      </c>
      <c r="AY177" s="17" t="s">
        <v>141</v>
      </c>
      <c r="BE177" s="163">
        <f>IF(N177="základní",J177,0)</f>
        <v>0</v>
      </c>
      <c r="BF177" s="163">
        <f>IF(N177="snížená",J177,0)</f>
        <v>0</v>
      </c>
      <c r="BG177" s="163">
        <f>IF(N177="zákl. přenesená",J177,0)</f>
        <v>0</v>
      </c>
      <c r="BH177" s="163">
        <f>IF(N177="sníž. přenesená",J177,0)</f>
        <v>0</v>
      </c>
      <c r="BI177" s="163">
        <f>IF(N177="nulová",J177,0)</f>
        <v>0</v>
      </c>
      <c r="BJ177" s="17" t="s">
        <v>84</v>
      </c>
      <c r="BK177" s="163">
        <f>ROUND(I177*H177,2)</f>
        <v>0</v>
      </c>
      <c r="BL177" s="17" t="s">
        <v>148</v>
      </c>
      <c r="BM177" s="162" t="s">
        <v>215</v>
      </c>
    </row>
    <row r="178" spans="1:51" s="13" customFormat="1" ht="12">
      <c r="A178" s="165"/>
      <c r="B178" s="164"/>
      <c r="C178" s="165"/>
      <c r="D178" s="166" t="s">
        <v>150</v>
      </c>
      <c r="E178" s="167" t="s">
        <v>1</v>
      </c>
      <c r="F178" s="168" t="s">
        <v>216</v>
      </c>
      <c r="G178" s="165"/>
      <c r="H178" s="169">
        <v>45.101</v>
      </c>
      <c r="I178" s="165"/>
      <c r="J178" s="165"/>
      <c r="K178" s="165"/>
      <c r="L178" s="171"/>
      <c r="M178" s="172"/>
      <c r="N178" s="173"/>
      <c r="O178" s="173"/>
      <c r="P178" s="173"/>
      <c r="Q178" s="173"/>
      <c r="R178" s="173"/>
      <c r="S178" s="173"/>
      <c r="T178" s="174"/>
      <c r="AT178" s="175" t="s">
        <v>150</v>
      </c>
      <c r="AU178" s="175" t="s">
        <v>86</v>
      </c>
      <c r="AV178" s="13" t="s">
        <v>86</v>
      </c>
      <c r="AW178" s="13" t="s">
        <v>32</v>
      </c>
      <c r="AX178" s="13" t="s">
        <v>84</v>
      </c>
      <c r="AY178" s="175" t="s">
        <v>141</v>
      </c>
    </row>
    <row r="179" spans="1:65" s="2" customFormat="1" ht="24">
      <c r="A179" s="36"/>
      <c r="B179" s="35"/>
      <c r="C179" s="151" t="s">
        <v>8</v>
      </c>
      <c r="D179" s="151" t="s">
        <v>143</v>
      </c>
      <c r="E179" s="152" t="s">
        <v>217</v>
      </c>
      <c r="F179" s="153" t="s">
        <v>218</v>
      </c>
      <c r="G179" s="154" t="s">
        <v>193</v>
      </c>
      <c r="H179" s="155">
        <v>35.228</v>
      </c>
      <c r="I179" s="156"/>
      <c r="J179" s="157">
        <f>ROUND(I179*H179,2)</f>
        <v>0</v>
      </c>
      <c r="K179" s="153" t="s">
        <v>147</v>
      </c>
      <c r="L179" s="39"/>
      <c r="M179" s="158" t="s">
        <v>1</v>
      </c>
      <c r="N179" s="159" t="s">
        <v>41</v>
      </c>
      <c r="O179" s="72"/>
      <c r="P179" s="160">
        <f>O179*H179</f>
        <v>0</v>
      </c>
      <c r="Q179" s="160">
        <v>0.28723</v>
      </c>
      <c r="R179" s="160">
        <f>Q179*H179</f>
        <v>10.11853844</v>
      </c>
      <c r="S179" s="160">
        <v>0</v>
      </c>
      <c r="T179" s="161">
        <f>S179*H179</f>
        <v>0</v>
      </c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R179" s="162" t="s">
        <v>148</v>
      </c>
      <c r="AT179" s="162" t="s">
        <v>143</v>
      </c>
      <c r="AU179" s="162" t="s">
        <v>86</v>
      </c>
      <c r="AY179" s="17" t="s">
        <v>141</v>
      </c>
      <c r="BE179" s="163">
        <f>IF(N179="základní",J179,0)</f>
        <v>0</v>
      </c>
      <c r="BF179" s="163">
        <f>IF(N179="snížená",J179,0)</f>
        <v>0</v>
      </c>
      <c r="BG179" s="163">
        <f>IF(N179="zákl. přenesená",J179,0)</f>
        <v>0</v>
      </c>
      <c r="BH179" s="163">
        <f>IF(N179="sníž. přenesená",J179,0)</f>
        <v>0</v>
      </c>
      <c r="BI179" s="163">
        <f>IF(N179="nulová",J179,0)</f>
        <v>0</v>
      </c>
      <c r="BJ179" s="17" t="s">
        <v>84</v>
      </c>
      <c r="BK179" s="163">
        <f>ROUND(I179*H179,2)</f>
        <v>0</v>
      </c>
      <c r="BL179" s="17" t="s">
        <v>148</v>
      </c>
      <c r="BM179" s="162" t="s">
        <v>219</v>
      </c>
    </row>
    <row r="180" spans="1:51" s="13" customFormat="1" ht="12">
      <c r="A180" s="165"/>
      <c r="B180" s="164"/>
      <c r="C180" s="165"/>
      <c r="D180" s="166" t="s">
        <v>150</v>
      </c>
      <c r="E180" s="167" t="s">
        <v>1</v>
      </c>
      <c r="F180" s="168" t="s">
        <v>220</v>
      </c>
      <c r="G180" s="165"/>
      <c r="H180" s="169">
        <v>35.228</v>
      </c>
      <c r="I180" s="170"/>
      <c r="J180" s="165"/>
      <c r="K180" s="165"/>
      <c r="L180" s="171"/>
      <c r="M180" s="172"/>
      <c r="N180" s="173"/>
      <c r="O180" s="173"/>
      <c r="P180" s="173"/>
      <c r="Q180" s="173"/>
      <c r="R180" s="173"/>
      <c r="S180" s="173"/>
      <c r="T180" s="174"/>
      <c r="AT180" s="175" t="s">
        <v>150</v>
      </c>
      <c r="AU180" s="175" t="s">
        <v>86</v>
      </c>
      <c r="AV180" s="13" t="s">
        <v>86</v>
      </c>
      <c r="AW180" s="13" t="s">
        <v>32</v>
      </c>
      <c r="AX180" s="13" t="s">
        <v>84</v>
      </c>
      <c r="AY180" s="175" t="s">
        <v>141</v>
      </c>
    </row>
    <row r="181" spans="1:65" s="2" customFormat="1" ht="36">
      <c r="A181" s="36"/>
      <c r="B181" s="35"/>
      <c r="C181" s="151" t="s">
        <v>221</v>
      </c>
      <c r="D181" s="151" t="s">
        <v>143</v>
      </c>
      <c r="E181" s="152" t="s">
        <v>222</v>
      </c>
      <c r="F181" s="153" t="s">
        <v>223</v>
      </c>
      <c r="G181" s="154" t="s">
        <v>193</v>
      </c>
      <c r="H181" s="155">
        <v>97.603</v>
      </c>
      <c r="I181" s="156"/>
      <c r="J181" s="157">
        <f>ROUND(I181*H181,2)</f>
        <v>0</v>
      </c>
      <c r="K181" s="153" t="s">
        <v>147</v>
      </c>
      <c r="L181" s="39"/>
      <c r="M181" s="158" t="s">
        <v>1</v>
      </c>
      <c r="N181" s="159" t="s">
        <v>41</v>
      </c>
      <c r="O181" s="72"/>
      <c r="P181" s="160">
        <f>O181*H181</f>
        <v>0</v>
      </c>
      <c r="Q181" s="160">
        <v>0.25076</v>
      </c>
      <c r="R181" s="160">
        <f>Q181*H181</f>
        <v>24.474928279999997</v>
      </c>
      <c r="S181" s="160">
        <v>0</v>
      </c>
      <c r="T181" s="161">
        <f>S181*H181</f>
        <v>0</v>
      </c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R181" s="162" t="s">
        <v>148</v>
      </c>
      <c r="AT181" s="162" t="s">
        <v>143</v>
      </c>
      <c r="AU181" s="162" t="s">
        <v>86</v>
      </c>
      <c r="AY181" s="17" t="s">
        <v>141</v>
      </c>
      <c r="BE181" s="163">
        <f>IF(N181="základní",J181,0)</f>
        <v>0</v>
      </c>
      <c r="BF181" s="163">
        <f>IF(N181="snížená",J181,0)</f>
        <v>0</v>
      </c>
      <c r="BG181" s="163">
        <f>IF(N181="zákl. přenesená",J181,0)</f>
        <v>0</v>
      </c>
      <c r="BH181" s="163">
        <f>IF(N181="sníž. přenesená",J181,0)</f>
        <v>0</v>
      </c>
      <c r="BI181" s="163">
        <f>IF(N181="nulová",J181,0)</f>
        <v>0</v>
      </c>
      <c r="BJ181" s="17" t="s">
        <v>84</v>
      </c>
      <c r="BK181" s="163">
        <f>ROUND(I181*H181,2)</f>
        <v>0</v>
      </c>
      <c r="BL181" s="17" t="s">
        <v>148</v>
      </c>
      <c r="BM181" s="162" t="s">
        <v>224</v>
      </c>
    </row>
    <row r="182" spans="1:51" s="13" customFormat="1" ht="22.5">
      <c r="A182" s="165"/>
      <c r="B182" s="164"/>
      <c r="C182" s="165"/>
      <c r="D182" s="166" t="s">
        <v>150</v>
      </c>
      <c r="E182" s="167" t="s">
        <v>1</v>
      </c>
      <c r="F182" s="168" t="s">
        <v>225</v>
      </c>
      <c r="G182" s="165"/>
      <c r="H182" s="169">
        <v>98.699</v>
      </c>
      <c r="I182" s="165"/>
      <c r="J182" s="165"/>
      <c r="K182" s="165"/>
      <c r="L182" s="171"/>
      <c r="M182" s="172"/>
      <c r="N182" s="173"/>
      <c r="O182" s="173"/>
      <c r="P182" s="173"/>
      <c r="Q182" s="173"/>
      <c r="R182" s="173"/>
      <c r="S182" s="173"/>
      <c r="T182" s="174"/>
      <c r="AT182" s="175" t="s">
        <v>150</v>
      </c>
      <c r="AU182" s="175" t="s">
        <v>86</v>
      </c>
      <c r="AV182" s="13" t="s">
        <v>86</v>
      </c>
      <c r="AW182" s="13" t="s">
        <v>32</v>
      </c>
      <c r="AX182" s="13" t="s">
        <v>76</v>
      </c>
      <c r="AY182" s="175" t="s">
        <v>141</v>
      </c>
    </row>
    <row r="183" spans="1:51" s="13" customFormat="1" ht="12">
      <c r="A183" s="165"/>
      <c r="B183" s="164"/>
      <c r="C183" s="165"/>
      <c r="D183" s="166" t="s">
        <v>150</v>
      </c>
      <c r="E183" s="167" t="s">
        <v>1</v>
      </c>
      <c r="F183" s="168" t="s">
        <v>226</v>
      </c>
      <c r="G183" s="165"/>
      <c r="H183" s="169">
        <v>-1.096</v>
      </c>
      <c r="I183" s="165"/>
      <c r="J183" s="165"/>
      <c r="K183" s="165"/>
      <c r="L183" s="171"/>
      <c r="M183" s="172"/>
      <c r="N183" s="173"/>
      <c r="O183" s="173"/>
      <c r="P183" s="173"/>
      <c r="Q183" s="173"/>
      <c r="R183" s="173"/>
      <c r="S183" s="173"/>
      <c r="T183" s="174"/>
      <c r="AT183" s="175" t="s">
        <v>150</v>
      </c>
      <c r="AU183" s="175" t="s">
        <v>86</v>
      </c>
      <c r="AV183" s="13" t="s">
        <v>86</v>
      </c>
      <c r="AW183" s="13" t="s">
        <v>32</v>
      </c>
      <c r="AX183" s="13" t="s">
        <v>76</v>
      </c>
      <c r="AY183" s="175" t="s">
        <v>141</v>
      </c>
    </row>
    <row r="184" spans="1:51" s="14" customFormat="1" ht="12">
      <c r="A184" s="177"/>
      <c r="B184" s="176"/>
      <c r="C184" s="177"/>
      <c r="D184" s="166" t="s">
        <v>150</v>
      </c>
      <c r="E184" s="178" t="s">
        <v>1</v>
      </c>
      <c r="F184" s="179" t="s">
        <v>227</v>
      </c>
      <c r="G184" s="177"/>
      <c r="H184" s="180">
        <v>97.603</v>
      </c>
      <c r="I184" s="177"/>
      <c r="J184" s="177"/>
      <c r="K184" s="177"/>
      <c r="L184" s="181"/>
      <c r="M184" s="182"/>
      <c r="N184" s="183"/>
      <c r="O184" s="183"/>
      <c r="P184" s="183"/>
      <c r="Q184" s="183"/>
      <c r="R184" s="183"/>
      <c r="S184" s="183"/>
      <c r="T184" s="184"/>
      <c r="AT184" s="185" t="s">
        <v>150</v>
      </c>
      <c r="AU184" s="185" t="s">
        <v>86</v>
      </c>
      <c r="AV184" s="14" t="s">
        <v>148</v>
      </c>
      <c r="AW184" s="14" t="s">
        <v>32</v>
      </c>
      <c r="AX184" s="14" t="s">
        <v>84</v>
      </c>
      <c r="AY184" s="185" t="s">
        <v>141</v>
      </c>
    </row>
    <row r="185" spans="1:65" s="2" customFormat="1" ht="21.75" customHeight="1">
      <c r="A185" s="36"/>
      <c r="B185" s="35"/>
      <c r="C185" s="151" t="s">
        <v>228</v>
      </c>
      <c r="D185" s="151" t="s">
        <v>143</v>
      </c>
      <c r="E185" s="152" t="s">
        <v>229</v>
      </c>
      <c r="F185" s="153" t="s">
        <v>230</v>
      </c>
      <c r="G185" s="154" t="s">
        <v>231</v>
      </c>
      <c r="H185" s="155">
        <v>3</v>
      </c>
      <c r="I185" s="156"/>
      <c r="J185" s="157">
        <f aca="true" t="shared" si="0" ref="J185:J191">ROUND(I185*H185,2)</f>
        <v>0</v>
      </c>
      <c r="K185" s="153" t="s">
        <v>147</v>
      </c>
      <c r="L185" s="39"/>
      <c r="M185" s="158" t="s">
        <v>1</v>
      </c>
      <c r="N185" s="159" t="s">
        <v>41</v>
      </c>
      <c r="O185" s="72"/>
      <c r="P185" s="160">
        <f aca="true" t="shared" si="1" ref="P185:P191">O185*H185</f>
        <v>0</v>
      </c>
      <c r="Q185" s="160">
        <v>0.01794</v>
      </c>
      <c r="R185" s="160">
        <f aca="true" t="shared" si="2" ref="R185:R191">Q185*H185</f>
        <v>0.05382000000000001</v>
      </c>
      <c r="S185" s="160">
        <v>0</v>
      </c>
      <c r="T185" s="161">
        <f aca="true" t="shared" si="3" ref="T185:T191">S185*H185</f>
        <v>0</v>
      </c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R185" s="162" t="s">
        <v>148</v>
      </c>
      <c r="AT185" s="162" t="s">
        <v>143</v>
      </c>
      <c r="AU185" s="162" t="s">
        <v>86</v>
      </c>
      <c r="AY185" s="17" t="s">
        <v>141</v>
      </c>
      <c r="BE185" s="163">
        <f aca="true" t="shared" si="4" ref="BE185:BE191">IF(N185="základní",J185,0)</f>
        <v>0</v>
      </c>
      <c r="BF185" s="163">
        <f aca="true" t="shared" si="5" ref="BF185:BF191">IF(N185="snížená",J185,0)</f>
        <v>0</v>
      </c>
      <c r="BG185" s="163">
        <f aca="true" t="shared" si="6" ref="BG185:BG191">IF(N185="zákl. přenesená",J185,0)</f>
        <v>0</v>
      </c>
      <c r="BH185" s="163">
        <f aca="true" t="shared" si="7" ref="BH185:BH191">IF(N185="sníž. přenesená",J185,0)</f>
        <v>0</v>
      </c>
      <c r="BI185" s="163">
        <f aca="true" t="shared" si="8" ref="BI185:BI191">IF(N185="nulová",J185,0)</f>
        <v>0</v>
      </c>
      <c r="BJ185" s="17" t="s">
        <v>84</v>
      </c>
      <c r="BK185" s="163">
        <f aca="true" t="shared" si="9" ref="BK185:BK191">ROUND(I185*H185,2)</f>
        <v>0</v>
      </c>
      <c r="BL185" s="17" t="s">
        <v>148</v>
      </c>
      <c r="BM185" s="162" t="s">
        <v>232</v>
      </c>
    </row>
    <row r="186" spans="1:65" s="2" customFormat="1" ht="21.75" customHeight="1">
      <c r="A186" s="36"/>
      <c r="B186" s="35"/>
      <c r="C186" s="151" t="s">
        <v>233</v>
      </c>
      <c r="D186" s="151" t="s">
        <v>143</v>
      </c>
      <c r="E186" s="152" t="s">
        <v>234</v>
      </c>
      <c r="F186" s="153" t="s">
        <v>235</v>
      </c>
      <c r="G186" s="154" t="s">
        <v>231</v>
      </c>
      <c r="H186" s="155">
        <v>2</v>
      </c>
      <c r="I186" s="156"/>
      <c r="J186" s="157">
        <f t="shared" si="0"/>
        <v>0</v>
      </c>
      <c r="K186" s="153" t="s">
        <v>147</v>
      </c>
      <c r="L186" s="39"/>
      <c r="M186" s="158" t="s">
        <v>1</v>
      </c>
      <c r="N186" s="159" t="s">
        <v>41</v>
      </c>
      <c r="O186" s="72"/>
      <c r="P186" s="160">
        <f t="shared" si="1"/>
        <v>0</v>
      </c>
      <c r="Q186" s="160">
        <v>0.02278</v>
      </c>
      <c r="R186" s="160">
        <f t="shared" si="2"/>
        <v>0.04556</v>
      </c>
      <c r="S186" s="160">
        <v>0</v>
      </c>
      <c r="T186" s="161">
        <f t="shared" si="3"/>
        <v>0</v>
      </c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R186" s="162" t="s">
        <v>148</v>
      </c>
      <c r="AT186" s="162" t="s">
        <v>143</v>
      </c>
      <c r="AU186" s="162" t="s">
        <v>86</v>
      </c>
      <c r="AY186" s="17" t="s">
        <v>141</v>
      </c>
      <c r="BE186" s="163">
        <f t="shared" si="4"/>
        <v>0</v>
      </c>
      <c r="BF186" s="163">
        <f t="shared" si="5"/>
        <v>0</v>
      </c>
      <c r="BG186" s="163">
        <f t="shared" si="6"/>
        <v>0</v>
      </c>
      <c r="BH186" s="163">
        <f t="shared" si="7"/>
        <v>0</v>
      </c>
      <c r="BI186" s="163">
        <f t="shared" si="8"/>
        <v>0</v>
      </c>
      <c r="BJ186" s="17" t="s">
        <v>84</v>
      </c>
      <c r="BK186" s="163">
        <f t="shared" si="9"/>
        <v>0</v>
      </c>
      <c r="BL186" s="17" t="s">
        <v>148</v>
      </c>
      <c r="BM186" s="162" t="s">
        <v>236</v>
      </c>
    </row>
    <row r="187" spans="1:65" s="2" customFormat="1" ht="21.75" customHeight="1">
      <c r="A187" s="36"/>
      <c r="B187" s="35"/>
      <c r="C187" s="151" t="s">
        <v>237</v>
      </c>
      <c r="D187" s="151" t="s">
        <v>143</v>
      </c>
      <c r="E187" s="152" t="s">
        <v>238</v>
      </c>
      <c r="F187" s="153" t="s">
        <v>239</v>
      </c>
      <c r="G187" s="154" t="s">
        <v>231</v>
      </c>
      <c r="H187" s="155">
        <v>8</v>
      </c>
      <c r="I187" s="156"/>
      <c r="J187" s="157">
        <f t="shared" si="0"/>
        <v>0</v>
      </c>
      <c r="K187" s="153" t="s">
        <v>147</v>
      </c>
      <c r="L187" s="39"/>
      <c r="M187" s="158" t="s">
        <v>1</v>
      </c>
      <c r="N187" s="159" t="s">
        <v>41</v>
      </c>
      <c r="O187" s="72"/>
      <c r="P187" s="160">
        <f t="shared" si="1"/>
        <v>0</v>
      </c>
      <c r="Q187" s="160">
        <v>0.02126</v>
      </c>
      <c r="R187" s="160">
        <f t="shared" si="2"/>
        <v>0.17008</v>
      </c>
      <c r="S187" s="160">
        <v>0</v>
      </c>
      <c r="T187" s="161">
        <f t="shared" si="3"/>
        <v>0</v>
      </c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R187" s="162" t="s">
        <v>148</v>
      </c>
      <c r="AT187" s="162" t="s">
        <v>143</v>
      </c>
      <c r="AU187" s="162" t="s">
        <v>86</v>
      </c>
      <c r="AY187" s="17" t="s">
        <v>141</v>
      </c>
      <c r="BE187" s="163">
        <f t="shared" si="4"/>
        <v>0</v>
      </c>
      <c r="BF187" s="163">
        <f t="shared" si="5"/>
        <v>0</v>
      </c>
      <c r="BG187" s="163">
        <f t="shared" si="6"/>
        <v>0</v>
      </c>
      <c r="BH187" s="163">
        <f t="shared" si="7"/>
        <v>0</v>
      </c>
      <c r="BI187" s="163">
        <f t="shared" si="8"/>
        <v>0</v>
      </c>
      <c r="BJ187" s="17" t="s">
        <v>84</v>
      </c>
      <c r="BK187" s="163">
        <f t="shared" si="9"/>
        <v>0</v>
      </c>
      <c r="BL187" s="17" t="s">
        <v>148</v>
      </c>
      <c r="BM187" s="162" t="s">
        <v>240</v>
      </c>
    </row>
    <row r="188" spans="1:65" s="2" customFormat="1" ht="21.75" customHeight="1">
      <c r="A188" s="36"/>
      <c r="B188" s="35"/>
      <c r="C188" s="151" t="s">
        <v>241</v>
      </c>
      <c r="D188" s="151" t="s">
        <v>143</v>
      </c>
      <c r="E188" s="152" t="s">
        <v>242</v>
      </c>
      <c r="F188" s="153" t="s">
        <v>243</v>
      </c>
      <c r="G188" s="154" t="s">
        <v>231</v>
      </c>
      <c r="H188" s="155">
        <v>4</v>
      </c>
      <c r="I188" s="156"/>
      <c r="J188" s="157">
        <f t="shared" si="0"/>
        <v>0</v>
      </c>
      <c r="K188" s="153" t="s">
        <v>147</v>
      </c>
      <c r="L188" s="39"/>
      <c r="M188" s="158" t="s">
        <v>1</v>
      </c>
      <c r="N188" s="159" t="s">
        <v>41</v>
      </c>
      <c r="O188" s="72"/>
      <c r="P188" s="160">
        <f t="shared" si="1"/>
        <v>0</v>
      </c>
      <c r="Q188" s="160">
        <v>0.03195</v>
      </c>
      <c r="R188" s="160">
        <f t="shared" si="2"/>
        <v>0.1278</v>
      </c>
      <c r="S188" s="160">
        <v>0</v>
      </c>
      <c r="T188" s="161">
        <f t="shared" si="3"/>
        <v>0</v>
      </c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R188" s="162" t="s">
        <v>148</v>
      </c>
      <c r="AT188" s="162" t="s">
        <v>143</v>
      </c>
      <c r="AU188" s="162" t="s">
        <v>86</v>
      </c>
      <c r="AY188" s="17" t="s">
        <v>141</v>
      </c>
      <c r="BE188" s="163">
        <f t="shared" si="4"/>
        <v>0</v>
      </c>
      <c r="BF188" s="163">
        <f t="shared" si="5"/>
        <v>0</v>
      </c>
      <c r="BG188" s="163">
        <f t="shared" si="6"/>
        <v>0</v>
      </c>
      <c r="BH188" s="163">
        <f t="shared" si="7"/>
        <v>0</v>
      </c>
      <c r="BI188" s="163">
        <f t="shared" si="8"/>
        <v>0</v>
      </c>
      <c r="BJ188" s="17" t="s">
        <v>84</v>
      </c>
      <c r="BK188" s="163">
        <f t="shared" si="9"/>
        <v>0</v>
      </c>
      <c r="BL188" s="17" t="s">
        <v>148</v>
      </c>
      <c r="BM188" s="162" t="s">
        <v>244</v>
      </c>
    </row>
    <row r="189" spans="1:65" s="2" customFormat="1" ht="21.75" customHeight="1">
      <c r="A189" s="36"/>
      <c r="B189" s="35"/>
      <c r="C189" s="151" t="s">
        <v>7</v>
      </c>
      <c r="D189" s="151" t="s">
        <v>143</v>
      </c>
      <c r="E189" s="152" t="s">
        <v>245</v>
      </c>
      <c r="F189" s="153" t="s">
        <v>246</v>
      </c>
      <c r="G189" s="154" t="s">
        <v>231</v>
      </c>
      <c r="H189" s="155">
        <v>4</v>
      </c>
      <c r="I189" s="156"/>
      <c r="J189" s="157">
        <f t="shared" si="0"/>
        <v>0</v>
      </c>
      <c r="K189" s="153" t="s">
        <v>147</v>
      </c>
      <c r="L189" s="39"/>
      <c r="M189" s="158" t="s">
        <v>1</v>
      </c>
      <c r="N189" s="159" t="s">
        <v>41</v>
      </c>
      <c r="O189" s="72"/>
      <c r="P189" s="160">
        <f t="shared" si="1"/>
        <v>0</v>
      </c>
      <c r="Q189" s="160">
        <v>0.03698</v>
      </c>
      <c r="R189" s="160">
        <f t="shared" si="2"/>
        <v>0.14792</v>
      </c>
      <c r="S189" s="160">
        <v>0</v>
      </c>
      <c r="T189" s="161">
        <f t="shared" si="3"/>
        <v>0</v>
      </c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R189" s="162" t="s">
        <v>148</v>
      </c>
      <c r="AT189" s="162" t="s">
        <v>143</v>
      </c>
      <c r="AU189" s="162" t="s">
        <v>86</v>
      </c>
      <c r="AY189" s="17" t="s">
        <v>141</v>
      </c>
      <c r="BE189" s="163">
        <f t="shared" si="4"/>
        <v>0</v>
      </c>
      <c r="BF189" s="163">
        <f t="shared" si="5"/>
        <v>0</v>
      </c>
      <c r="BG189" s="163">
        <f t="shared" si="6"/>
        <v>0</v>
      </c>
      <c r="BH189" s="163">
        <f t="shared" si="7"/>
        <v>0</v>
      </c>
      <c r="BI189" s="163">
        <f t="shared" si="8"/>
        <v>0</v>
      </c>
      <c r="BJ189" s="17" t="s">
        <v>84</v>
      </c>
      <c r="BK189" s="163">
        <f t="shared" si="9"/>
        <v>0</v>
      </c>
      <c r="BL189" s="17" t="s">
        <v>148</v>
      </c>
      <c r="BM189" s="162" t="s">
        <v>247</v>
      </c>
    </row>
    <row r="190" spans="1:65" s="2" customFormat="1" ht="21.75" customHeight="1">
      <c r="A190" s="36"/>
      <c r="B190" s="35"/>
      <c r="C190" s="151" t="s">
        <v>248</v>
      </c>
      <c r="D190" s="151" t="s">
        <v>143</v>
      </c>
      <c r="E190" s="152" t="s">
        <v>249</v>
      </c>
      <c r="F190" s="153" t="s">
        <v>250</v>
      </c>
      <c r="G190" s="154" t="s">
        <v>231</v>
      </c>
      <c r="H190" s="155">
        <v>4</v>
      </c>
      <c r="I190" s="156"/>
      <c r="J190" s="157">
        <f t="shared" si="0"/>
        <v>0</v>
      </c>
      <c r="K190" s="153" t="s">
        <v>147</v>
      </c>
      <c r="L190" s="39"/>
      <c r="M190" s="158" t="s">
        <v>1</v>
      </c>
      <c r="N190" s="159" t="s">
        <v>41</v>
      </c>
      <c r="O190" s="72"/>
      <c r="P190" s="160">
        <f t="shared" si="1"/>
        <v>0</v>
      </c>
      <c r="Q190" s="160">
        <v>0.09105</v>
      </c>
      <c r="R190" s="160">
        <f t="shared" si="2"/>
        <v>0.3642</v>
      </c>
      <c r="S190" s="160">
        <v>0</v>
      </c>
      <c r="T190" s="161">
        <f t="shared" si="3"/>
        <v>0</v>
      </c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R190" s="162" t="s">
        <v>148</v>
      </c>
      <c r="AT190" s="162" t="s">
        <v>143</v>
      </c>
      <c r="AU190" s="162" t="s">
        <v>86</v>
      </c>
      <c r="AY190" s="17" t="s">
        <v>141</v>
      </c>
      <c r="BE190" s="163">
        <f t="shared" si="4"/>
        <v>0</v>
      </c>
      <c r="BF190" s="163">
        <f t="shared" si="5"/>
        <v>0</v>
      </c>
      <c r="BG190" s="163">
        <f t="shared" si="6"/>
        <v>0</v>
      </c>
      <c r="BH190" s="163">
        <f t="shared" si="7"/>
        <v>0</v>
      </c>
      <c r="BI190" s="163">
        <f t="shared" si="8"/>
        <v>0</v>
      </c>
      <c r="BJ190" s="17" t="s">
        <v>84</v>
      </c>
      <c r="BK190" s="163">
        <f t="shared" si="9"/>
        <v>0</v>
      </c>
      <c r="BL190" s="17" t="s">
        <v>148</v>
      </c>
      <c r="BM190" s="162" t="s">
        <v>251</v>
      </c>
    </row>
    <row r="191" spans="1:65" s="2" customFormat="1" ht="24">
      <c r="A191" s="36"/>
      <c r="B191" s="35"/>
      <c r="C191" s="151" t="s">
        <v>252</v>
      </c>
      <c r="D191" s="151" t="s">
        <v>143</v>
      </c>
      <c r="E191" s="152" t="s">
        <v>253</v>
      </c>
      <c r="F191" s="153" t="s">
        <v>254</v>
      </c>
      <c r="G191" s="154" t="s">
        <v>178</v>
      </c>
      <c r="H191" s="155">
        <v>0.341</v>
      </c>
      <c r="I191" s="156"/>
      <c r="J191" s="157">
        <f t="shared" si="0"/>
        <v>0</v>
      </c>
      <c r="K191" s="153" t="s">
        <v>147</v>
      </c>
      <c r="L191" s="39"/>
      <c r="M191" s="158" t="s">
        <v>1</v>
      </c>
      <c r="N191" s="159" t="s">
        <v>41</v>
      </c>
      <c r="O191" s="72"/>
      <c r="P191" s="160">
        <f t="shared" si="1"/>
        <v>0</v>
      </c>
      <c r="Q191" s="160">
        <v>0.01709</v>
      </c>
      <c r="R191" s="160">
        <f t="shared" si="2"/>
        <v>0.005827690000000001</v>
      </c>
      <c r="S191" s="160">
        <v>0</v>
      </c>
      <c r="T191" s="161">
        <f t="shared" si="3"/>
        <v>0</v>
      </c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R191" s="162" t="s">
        <v>148</v>
      </c>
      <c r="AT191" s="162" t="s">
        <v>143</v>
      </c>
      <c r="AU191" s="162" t="s">
        <v>86</v>
      </c>
      <c r="AY191" s="17" t="s">
        <v>141</v>
      </c>
      <c r="BE191" s="163">
        <f t="shared" si="4"/>
        <v>0</v>
      </c>
      <c r="BF191" s="163">
        <f t="shared" si="5"/>
        <v>0</v>
      </c>
      <c r="BG191" s="163">
        <f t="shared" si="6"/>
        <v>0</v>
      </c>
      <c r="BH191" s="163">
        <f t="shared" si="7"/>
        <v>0</v>
      </c>
      <c r="BI191" s="163">
        <f t="shared" si="8"/>
        <v>0</v>
      </c>
      <c r="BJ191" s="17" t="s">
        <v>84</v>
      </c>
      <c r="BK191" s="163">
        <f t="shared" si="9"/>
        <v>0</v>
      </c>
      <c r="BL191" s="17" t="s">
        <v>148</v>
      </c>
      <c r="BM191" s="162" t="s">
        <v>255</v>
      </c>
    </row>
    <row r="192" spans="1:51" s="13" customFormat="1" ht="12">
      <c r="A192" s="165"/>
      <c r="B192" s="164"/>
      <c r="C192" s="165"/>
      <c r="D192" s="166" t="s">
        <v>150</v>
      </c>
      <c r="E192" s="167" t="s">
        <v>1</v>
      </c>
      <c r="F192" s="168" t="s">
        <v>256</v>
      </c>
      <c r="G192" s="165"/>
      <c r="H192" s="169">
        <v>0.341</v>
      </c>
      <c r="I192" s="165"/>
      <c r="J192" s="165"/>
      <c r="K192" s="165"/>
      <c r="L192" s="171"/>
      <c r="M192" s="172"/>
      <c r="N192" s="173"/>
      <c r="O192" s="173"/>
      <c r="P192" s="173"/>
      <c r="Q192" s="173"/>
      <c r="R192" s="173"/>
      <c r="S192" s="173"/>
      <c r="T192" s="174"/>
      <c r="AT192" s="175" t="s">
        <v>150</v>
      </c>
      <c r="AU192" s="175" t="s">
        <v>86</v>
      </c>
      <c r="AV192" s="13" t="s">
        <v>86</v>
      </c>
      <c r="AW192" s="13" t="s">
        <v>32</v>
      </c>
      <c r="AX192" s="13" t="s">
        <v>84</v>
      </c>
      <c r="AY192" s="175" t="s">
        <v>141</v>
      </c>
    </row>
    <row r="193" spans="1:65" s="2" customFormat="1" ht="16.5" customHeight="1">
      <c r="A193" s="36"/>
      <c r="B193" s="35"/>
      <c r="C193" s="186" t="s">
        <v>257</v>
      </c>
      <c r="D193" s="186" t="s">
        <v>258</v>
      </c>
      <c r="E193" s="187" t="s">
        <v>259</v>
      </c>
      <c r="F193" s="188" t="s">
        <v>260</v>
      </c>
      <c r="G193" s="189" t="s">
        <v>178</v>
      </c>
      <c r="H193" s="190">
        <v>0.368</v>
      </c>
      <c r="I193" s="191"/>
      <c r="J193" s="192">
        <f>ROUND(I193*H193,2)</f>
        <v>0</v>
      </c>
      <c r="K193" s="188" t="s">
        <v>147</v>
      </c>
      <c r="L193" s="193"/>
      <c r="M193" s="194" t="s">
        <v>1</v>
      </c>
      <c r="N193" s="195" t="s">
        <v>41</v>
      </c>
      <c r="O193" s="72"/>
      <c r="P193" s="160">
        <f>O193*H193</f>
        <v>0</v>
      </c>
      <c r="Q193" s="160">
        <v>1</v>
      </c>
      <c r="R193" s="160">
        <f>Q193*H193</f>
        <v>0.368</v>
      </c>
      <c r="S193" s="160">
        <v>0</v>
      </c>
      <c r="T193" s="161">
        <f>S193*H193</f>
        <v>0</v>
      </c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R193" s="162" t="s">
        <v>181</v>
      </c>
      <c r="AT193" s="162" t="s">
        <v>258</v>
      </c>
      <c r="AU193" s="162" t="s">
        <v>86</v>
      </c>
      <c r="AY193" s="17" t="s">
        <v>141</v>
      </c>
      <c r="BE193" s="163">
        <f>IF(N193="základní",J193,0)</f>
        <v>0</v>
      </c>
      <c r="BF193" s="163">
        <f>IF(N193="snížená",J193,0)</f>
        <v>0</v>
      </c>
      <c r="BG193" s="163">
        <f>IF(N193="zákl. přenesená",J193,0)</f>
        <v>0</v>
      </c>
      <c r="BH193" s="163">
        <f>IF(N193="sníž. přenesená",J193,0)</f>
        <v>0</v>
      </c>
      <c r="BI193" s="163">
        <f>IF(N193="nulová",J193,0)</f>
        <v>0</v>
      </c>
      <c r="BJ193" s="17" t="s">
        <v>84</v>
      </c>
      <c r="BK193" s="163">
        <f>ROUND(I193*H193,2)</f>
        <v>0</v>
      </c>
      <c r="BL193" s="17" t="s">
        <v>148</v>
      </c>
      <c r="BM193" s="162" t="s">
        <v>261</v>
      </c>
    </row>
    <row r="194" spans="1:51" s="13" customFormat="1" ht="12">
      <c r="A194" s="165"/>
      <c r="B194" s="164"/>
      <c r="C194" s="165"/>
      <c r="D194" s="166" t="s">
        <v>150</v>
      </c>
      <c r="E194" s="167" t="s">
        <v>1</v>
      </c>
      <c r="F194" s="168" t="s">
        <v>262</v>
      </c>
      <c r="G194" s="165"/>
      <c r="H194" s="169">
        <v>0.368</v>
      </c>
      <c r="I194" s="170"/>
      <c r="J194" s="165"/>
      <c r="K194" s="165"/>
      <c r="L194" s="171"/>
      <c r="M194" s="172"/>
      <c r="N194" s="173"/>
      <c r="O194" s="173"/>
      <c r="P194" s="173"/>
      <c r="Q194" s="173"/>
      <c r="R194" s="173"/>
      <c r="S194" s="173"/>
      <c r="T194" s="174"/>
      <c r="AT194" s="175" t="s">
        <v>150</v>
      </c>
      <c r="AU194" s="175" t="s">
        <v>86</v>
      </c>
      <c r="AV194" s="13" t="s">
        <v>86</v>
      </c>
      <c r="AW194" s="13" t="s">
        <v>32</v>
      </c>
      <c r="AX194" s="13" t="s">
        <v>84</v>
      </c>
      <c r="AY194" s="175" t="s">
        <v>141</v>
      </c>
    </row>
    <row r="195" spans="1:65" s="2" customFormat="1" ht="21.75" customHeight="1">
      <c r="A195" s="36"/>
      <c r="B195" s="35"/>
      <c r="C195" s="151" t="s">
        <v>263</v>
      </c>
      <c r="D195" s="151" t="s">
        <v>143</v>
      </c>
      <c r="E195" s="152" t="s">
        <v>264</v>
      </c>
      <c r="F195" s="153" t="s">
        <v>265</v>
      </c>
      <c r="G195" s="154" t="s">
        <v>266</v>
      </c>
      <c r="H195" s="155">
        <v>6</v>
      </c>
      <c r="I195" s="156"/>
      <c r="J195" s="157">
        <f>ROUND(I195*H195,2)</f>
        <v>0</v>
      </c>
      <c r="K195" s="153" t="s">
        <v>147</v>
      </c>
      <c r="L195" s="39"/>
      <c r="M195" s="158" t="s">
        <v>1</v>
      </c>
      <c r="N195" s="159" t="s">
        <v>41</v>
      </c>
      <c r="O195" s="72"/>
      <c r="P195" s="160">
        <f>O195*H195</f>
        <v>0</v>
      </c>
      <c r="Q195" s="160">
        <v>0.00034</v>
      </c>
      <c r="R195" s="160">
        <f>Q195*H195</f>
        <v>0.00204</v>
      </c>
      <c r="S195" s="160">
        <v>0</v>
      </c>
      <c r="T195" s="161">
        <f>S195*H195</f>
        <v>0</v>
      </c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R195" s="162" t="s">
        <v>148</v>
      </c>
      <c r="AT195" s="162" t="s">
        <v>143</v>
      </c>
      <c r="AU195" s="162" t="s">
        <v>86</v>
      </c>
      <c r="AY195" s="17" t="s">
        <v>141</v>
      </c>
      <c r="BE195" s="163">
        <f>IF(N195="základní",J195,0)</f>
        <v>0</v>
      </c>
      <c r="BF195" s="163">
        <f>IF(N195="snížená",J195,0)</f>
        <v>0</v>
      </c>
      <c r="BG195" s="163">
        <f>IF(N195="zákl. přenesená",J195,0)</f>
        <v>0</v>
      </c>
      <c r="BH195" s="163">
        <f>IF(N195="sníž. přenesená",J195,0)</f>
        <v>0</v>
      </c>
      <c r="BI195" s="163">
        <f>IF(N195="nulová",J195,0)</f>
        <v>0</v>
      </c>
      <c r="BJ195" s="17" t="s">
        <v>84</v>
      </c>
      <c r="BK195" s="163">
        <f>ROUND(I195*H195,2)</f>
        <v>0</v>
      </c>
      <c r="BL195" s="17" t="s">
        <v>148</v>
      </c>
      <c r="BM195" s="162" t="s">
        <v>267</v>
      </c>
    </row>
    <row r="196" spans="1:51" s="13" customFormat="1" ht="12">
      <c r="A196" s="165"/>
      <c r="B196" s="164"/>
      <c r="C196" s="165"/>
      <c r="D196" s="166" t="s">
        <v>150</v>
      </c>
      <c r="E196" s="167" t="s">
        <v>1</v>
      </c>
      <c r="F196" s="168" t="s">
        <v>268</v>
      </c>
      <c r="G196" s="165"/>
      <c r="H196" s="169">
        <v>6</v>
      </c>
      <c r="I196" s="165"/>
      <c r="J196" s="165"/>
      <c r="K196" s="165"/>
      <c r="L196" s="171"/>
      <c r="M196" s="172"/>
      <c r="N196" s="173"/>
      <c r="O196" s="173"/>
      <c r="P196" s="173"/>
      <c r="Q196" s="173"/>
      <c r="R196" s="173"/>
      <c r="S196" s="173"/>
      <c r="T196" s="174"/>
      <c r="AT196" s="175" t="s">
        <v>150</v>
      </c>
      <c r="AU196" s="175" t="s">
        <v>86</v>
      </c>
      <c r="AV196" s="13" t="s">
        <v>86</v>
      </c>
      <c r="AW196" s="13" t="s">
        <v>32</v>
      </c>
      <c r="AX196" s="13" t="s">
        <v>84</v>
      </c>
      <c r="AY196" s="175" t="s">
        <v>141</v>
      </c>
    </row>
    <row r="197" spans="1:65" s="2" customFormat="1" ht="24">
      <c r="A197" s="36"/>
      <c r="B197" s="35"/>
      <c r="C197" s="151" t="s">
        <v>269</v>
      </c>
      <c r="D197" s="151" t="s">
        <v>143</v>
      </c>
      <c r="E197" s="152" t="s">
        <v>270</v>
      </c>
      <c r="F197" s="153" t="s">
        <v>271</v>
      </c>
      <c r="G197" s="154" t="s">
        <v>266</v>
      </c>
      <c r="H197" s="155">
        <v>3.6</v>
      </c>
      <c r="I197" s="156"/>
      <c r="J197" s="157">
        <f>ROUND(I197*H197,2)</f>
        <v>0</v>
      </c>
      <c r="K197" s="153" t="s">
        <v>147</v>
      </c>
      <c r="L197" s="39"/>
      <c r="M197" s="158" t="s">
        <v>1</v>
      </c>
      <c r="N197" s="159" t="s">
        <v>41</v>
      </c>
      <c r="O197" s="72"/>
      <c r="P197" s="160">
        <f>O197*H197</f>
        <v>0</v>
      </c>
      <c r="Q197" s="160">
        <v>0.12064</v>
      </c>
      <c r="R197" s="160">
        <f>Q197*H197</f>
        <v>0.434304</v>
      </c>
      <c r="S197" s="160">
        <v>0</v>
      </c>
      <c r="T197" s="161">
        <f>S197*H197</f>
        <v>0</v>
      </c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R197" s="162" t="s">
        <v>148</v>
      </c>
      <c r="AT197" s="162" t="s">
        <v>143</v>
      </c>
      <c r="AU197" s="162" t="s">
        <v>86</v>
      </c>
      <c r="AY197" s="17" t="s">
        <v>141</v>
      </c>
      <c r="BE197" s="163">
        <f>IF(N197="základní",J197,0)</f>
        <v>0</v>
      </c>
      <c r="BF197" s="163">
        <f>IF(N197="snížená",J197,0)</f>
        <v>0</v>
      </c>
      <c r="BG197" s="163">
        <f>IF(N197="zákl. přenesená",J197,0)</f>
        <v>0</v>
      </c>
      <c r="BH197" s="163">
        <f>IF(N197="sníž. přenesená",J197,0)</f>
        <v>0</v>
      </c>
      <c r="BI197" s="163">
        <f>IF(N197="nulová",J197,0)</f>
        <v>0</v>
      </c>
      <c r="BJ197" s="17" t="s">
        <v>84</v>
      </c>
      <c r="BK197" s="163">
        <f>ROUND(I197*H197,2)</f>
        <v>0</v>
      </c>
      <c r="BL197" s="17" t="s">
        <v>148</v>
      </c>
      <c r="BM197" s="162" t="s">
        <v>272</v>
      </c>
    </row>
    <row r="198" spans="1:65" s="2" customFormat="1" ht="24">
      <c r="A198" s="36"/>
      <c r="B198" s="35"/>
      <c r="C198" s="186" t="s">
        <v>273</v>
      </c>
      <c r="D198" s="186" t="s">
        <v>258</v>
      </c>
      <c r="E198" s="187" t="s">
        <v>274</v>
      </c>
      <c r="F198" s="188" t="s">
        <v>275</v>
      </c>
      <c r="G198" s="189" t="s">
        <v>231</v>
      </c>
      <c r="H198" s="190">
        <v>15</v>
      </c>
      <c r="I198" s="191"/>
      <c r="J198" s="192">
        <f>ROUND(I198*H198,2)</f>
        <v>0</v>
      </c>
      <c r="K198" s="188" t="s">
        <v>147</v>
      </c>
      <c r="L198" s="193"/>
      <c r="M198" s="194" t="s">
        <v>1</v>
      </c>
      <c r="N198" s="195" t="s">
        <v>41</v>
      </c>
      <c r="O198" s="72"/>
      <c r="P198" s="160">
        <f>O198*H198</f>
        <v>0</v>
      </c>
      <c r="Q198" s="160">
        <v>0.0615</v>
      </c>
      <c r="R198" s="160">
        <f>Q198*H198</f>
        <v>0.9225</v>
      </c>
      <c r="S198" s="160">
        <v>0</v>
      </c>
      <c r="T198" s="161">
        <f>S198*H198</f>
        <v>0</v>
      </c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R198" s="162" t="s">
        <v>181</v>
      </c>
      <c r="AT198" s="162" t="s">
        <v>258</v>
      </c>
      <c r="AU198" s="162" t="s">
        <v>86</v>
      </c>
      <c r="AY198" s="17" t="s">
        <v>141</v>
      </c>
      <c r="BE198" s="163">
        <f>IF(N198="základní",J198,0)</f>
        <v>0</v>
      </c>
      <c r="BF198" s="163">
        <f>IF(N198="snížená",J198,0)</f>
        <v>0</v>
      </c>
      <c r="BG198" s="163">
        <f>IF(N198="zákl. přenesená",J198,0)</f>
        <v>0</v>
      </c>
      <c r="BH198" s="163">
        <f>IF(N198="sníž. přenesená",J198,0)</f>
        <v>0</v>
      </c>
      <c r="BI198" s="163">
        <f>IF(N198="nulová",J198,0)</f>
        <v>0</v>
      </c>
      <c r="BJ198" s="17" t="s">
        <v>84</v>
      </c>
      <c r="BK198" s="163">
        <f>ROUND(I198*H198,2)</f>
        <v>0</v>
      </c>
      <c r="BL198" s="17" t="s">
        <v>148</v>
      </c>
      <c r="BM198" s="162" t="s">
        <v>276</v>
      </c>
    </row>
    <row r="199" spans="1:51" s="13" customFormat="1" ht="12">
      <c r="A199" s="165"/>
      <c r="B199" s="164"/>
      <c r="C199" s="165"/>
      <c r="D199" s="166" t="s">
        <v>150</v>
      </c>
      <c r="E199" s="165"/>
      <c r="F199" s="168" t="s">
        <v>277</v>
      </c>
      <c r="G199" s="165"/>
      <c r="H199" s="169">
        <v>15</v>
      </c>
      <c r="I199" s="165"/>
      <c r="J199" s="165"/>
      <c r="K199" s="165"/>
      <c r="L199" s="171"/>
      <c r="M199" s="172"/>
      <c r="N199" s="173"/>
      <c r="O199" s="173"/>
      <c r="P199" s="173"/>
      <c r="Q199" s="173"/>
      <c r="R199" s="173"/>
      <c r="S199" s="173"/>
      <c r="T199" s="174"/>
      <c r="AT199" s="175" t="s">
        <v>150</v>
      </c>
      <c r="AU199" s="175" t="s">
        <v>86</v>
      </c>
      <c r="AV199" s="13" t="s">
        <v>86</v>
      </c>
      <c r="AW199" s="13" t="s">
        <v>4</v>
      </c>
      <c r="AX199" s="13" t="s">
        <v>84</v>
      </c>
      <c r="AY199" s="175" t="s">
        <v>141</v>
      </c>
    </row>
    <row r="200" spans="1:65" s="2" customFormat="1" ht="24">
      <c r="A200" s="36"/>
      <c r="B200" s="35"/>
      <c r="C200" s="151" t="s">
        <v>278</v>
      </c>
      <c r="D200" s="151" t="s">
        <v>143</v>
      </c>
      <c r="E200" s="152" t="s">
        <v>279</v>
      </c>
      <c r="F200" s="153" t="s">
        <v>280</v>
      </c>
      <c r="G200" s="154" t="s">
        <v>193</v>
      </c>
      <c r="H200" s="155">
        <v>15.541</v>
      </c>
      <c r="I200" s="156"/>
      <c r="J200" s="157">
        <f>ROUND(I200*H200,2)</f>
        <v>0</v>
      </c>
      <c r="K200" s="153" t="s">
        <v>147</v>
      </c>
      <c r="L200" s="39"/>
      <c r="M200" s="158" t="s">
        <v>1</v>
      </c>
      <c r="N200" s="159" t="s">
        <v>41</v>
      </c>
      <c r="O200" s="72"/>
      <c r="P200" s="160">
        <f>O200*H200</f>
        <v>0</v>
      </c>
      <c r="Q200" s="160">
        <v>0.06843</v>
      </c>
      <c r="R200" s="160">
        <f>Q200*H200</f>
        <v>1.06347063</v>
      </c>
      <c r="S200" s="160">
        <v>0</v>
      </c>
      <c r="T200" s="161">
        <f>S200*H200</f>
        <v>0</v>
      </c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R200" s="162" t="s">
        <v>148</v>
      </c>
      <c r="AT200" s="162" t="s">
        <v>143</v>
      </c>
      <c r="AU200" s="162" t="s">
        <v>86</v>
      </c>
      <c r="AY200" s="17" t="s">
        <v>141</v>
      </c>
      <c r="BE200" s="163">
        <f>IF(N200="základní",J200,0)</f>
        <v>0</v>
      </c>
      <c r="BF200" s="163">
        <f>IF(N200="snížená",J200,0)</f>
        <v>0</v>
      </c>
      <c r="BG200" s="163">
        <f>IF(N200="zákl. přenesená",J200,0)</f>
        <v>0</v>
      </c>
      <c r="BH200" s="163">
        <f>IF(N200="sníž. přenesená",J200,0)</f>
        <v>0</v>
      </c>
      <c r="BI200" s="163">
        <f>IF(N200="nulová",J200,0)</f>
        <v>0</v>
      </c>
      <c r="BJ200" s="17" t="s">
        <v>84</v>
      </c>
      <c r="BK200" s="163">
        <f>ROUND(I200*H200,2)</f>
        <v>0</v>
      </c>
      <c r="BL200" s="17" t="s">
        <v>148</v>
      </c>
      <c r="BM200" s="162" t="s">
        <v>281</v>
      </c>
    </row>
    <row r="201" spans="1:51" s="13" customFormat="1" ht="12">
      <c r="A201" s="165"/>
      <c r="B201" s="164"/>
      <c r="C201" s="165"/>
      <c r="D201" s="166" t="s">
        <v>150</v>
      </c>
      <c r="E201" s="167" t="s">
        <v>1</v>
      </c>
      <c r="F201" s="168" t="s">
        <v>282</v>
      </c>
      <c r="G201" s="165"/>
      <c r="H201" s="169">
        <v>15.541</v>
      </c>
      <c r="I201" s="165"/>
      <c r="J201" s="165"/>
      <c r="K201" s="165"/>
      <c r="L201" s="171"/>
      <c r="M201" s="172"/>
      <c r="N201" s="173"/>
      <c r="O201" s="173"/>
      <c r="P201" s="173"/>
      <c r="Q201" s="173"/>
      <c r="R201" s="173"/>
      <c r="S201" s="173"/>
      <c r="T201" s="174"/>
      <c r="AT201" s="175" t="s">
        <v>150</v>
      </c>
      <c r="AU201" s="175" t="s">
        <v>86</v>
      </c>
      <c r="AV201" s="13" t="s">
        <v>86</v>
      </c>
      <c r="AW201" s="13" t="s">
        <v>32</v>
      </c>
      <c r="AX201" s="13" t="s">
        <v>84</v>
      </c>
      <c r="AY201" s="175" t="s">
        <v>141</v>
      </c>
    </row>
    <row r="202" spans="1:65" s="2" customFormat="1" ht="24">
      <c r="A202" s="36"/>
      <c r="B202" s="35"/>
      <c r="C202" s="151" t="s">
        <v>283</v>
      </c>
      <c r="D202" s="151" t="s">
        <v>143</v>
      </c>
      <c r="E202" s="152" t="s">
        <v>284</v>
      </c>
      <c r="F202" s="153" t="s">
        <v>285</v>
      </c>
      <c r="G202" s="154" t="s">
        <v>193</v>
      </c>
      <c r="H202" s="155">
        <v>21.326</v>
      </c>
      <c r="I202" s="156"/>
      <c r="J202" s="157">
        <f>ROUND(I202*H202,2)</f>
        <v>0</v>
      </c>
      <c r="K202" s="153" t="s">
        <v>147</v>
      </c>
      <c r="L202" s="39"/>
      <c r="M202" s="158" t="s">
        <v>1</v>
      </c>
      <c r="N202" s="159" t="s">
        <v>41</v>
      </c>
      <c r="O202" s="72"/>
      <c r="P202" s="160">
        <f>O202*H202</f>
        <v>0</v>
      </c>
      <c r="Q202" s="160">
        <v>0.08731</v>
      </c>
      <c r="R202" s="160">
        <f>Q202*H202</f>
        <v>1.86197306</v>
      </c>
      <c r="S202" s="160">
        <v>0</v>
      </c>
      <c r="T202" s="161">
        <f>S202*H202</f>
        <v>0</v>
      </c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R202" s="162" t="s">
        <v>148</v>
      </c>
      <c r="AT202" s="162" t="s">
        <v>143</v>
      </c>
      <c r="AU202" s="162" t="s">
        <v>86</v>
      </c>
      <c r="AY202" s="17" t="s">
        <v>141</v>
      </c>
      <c r="BE202" s="163">
        <f>IF(N202="základní",J202,0)</f>
        <v>0</v>
      </c>
      <c r="BF202" s="163">
        <f>IF(N202="snížená",J202,0)</f>
        <v>0</v>
      </c>
      <c r="BG202" s="163">
        <f>IF(N202="zákl. přenesená",J202,0)</f>
        <v>0</v>
      </c>
      <c r="BH202" s="163">
        <f>IF(N202="sníž. přenesená",J202,0)</f>
        <v>0</v>
      </c>
      <c r="BI202" s="163">
        <f>IF(N202="nulová",J202,0)</f>
        <v>0</v>
      </c>
      <c r="BJ202" s="17" t="s">
        <v>84</v>
      </c>
      <c r="BK202" s="163">
        <f>ROUND(I202*H202,2)</f>
        <v>0</v>
      </c>
      <c r="BL202" s="17" t="s">
        <v>148</v>
      </c>
      <c r="BM202" s="162" t="s">
        <v>286</v>
      </c>
    </row>
    <row r="203" spans="1:51" s="13" customFormat="1" ht="12">
      <c r="A203" s="165"/>
      <c r="B203" s="164"/>
      <c r="C203" s="165"/>
      <c r="D203" s="166" t="s">
        <v>150</v>
      </c>
      <c r="E203" s="167" t="s">
        <v>1</v>
      </c>
      <c r="F203" s="168" t="s">
        <v>287</v>
      </c>
      <c r="G203" s="165"/>
      <c r="H203" s="169">
        <v>16.641</v>
      </c>
      <c r="I203" s="165"/>
      <c r="J203" s="165"/>
      <c r="K203" s="165"/>
      <c r="L203" s="171"/>
      <c r="M203" s="172"/>
      <c r="N203" s="173"/>
      <c r="O203" s="173"/>
      <c r="P203" s="173"/>
      <c r="Q203" s="173"/>
      <c r="R203" s="173"/>
      <c r="S203" s="173"/>
      <c r="T203" s="174"/>
      <c r="AT203" s="175" t="s">
        <v>150</v>
      </c>
      <c r="AU203" s="175" t="s">
        <v>86</v>
      </c>
      <c r="AV203" s="13" t="s">
        <v>86</v>
      </c>
      <c r="AW203" s="13" t="s">
        <v>32</v>
      </c>
      <c r="AX203" s="13" t="s">
        <v>76</v>
      </c>
      <c r="AY203" s="175" t="s">
        <v>141</v>
      </c>
    </row>
    <row r="204" spans="1:51" s="13" customFormat="1" ht="12">
      <c r="A204" s="165"/>
      <c r="B204" s="164"/>
      <c r="C204" s="165"/>
      <c r="D204" s="166" t="s">
        <v>150</v>
      </c>
      <c r="E204" s="167" t="s">
        <v>1</v>
      </c>
      <c r="F204" s="168" t="s">
        <v>288</v>
      </c>
      <c r="G204" s="165"/>
      <c r="H204" s="169">
        <v>4.685</v>
      </c>
      <c r="I204" s="165"/>
      <c r="J204" s="165"/>
      <c r="K204" s="165"/>
      <c r="L204" s="171"/>
      <c r="M204" s="172"/>
      <c r="N204" s="173"/>
      <c r="O204" s="173"/>
      <c r="P204" s="173"/>
      <c r="Q204" s="173"/>
      <c r="R204" s="173"/>
      <c r="S204" s="173"/>
      <c r="T204" s="174"/>
      <c r="AT204" s="175" t="s">
        <v>150</v>
      </c>
      <c r="AU204" s="175" t="s">
        <v>86</v>
      </c>
      <c r="AV204" s="13" t="s">
        <v>86</v>
      </c>
      <c r="AW204" s="13" t="s">
        <v>32</v>
      </c>
      <c r="AX204" s="13" t="s">
        <v>76</v>
      </c>
      <c r="AY204" s="175" t="s">
        <v>141</v>
      </c>
    </row>
    <row r="205" spans="1:51" s="14" customFormat="1" ht="12">
      <c r="A205" s="177"/>
      <c r="B205" s="176"/>
      <c r="C205" s="177"/>
      <c r="D205" s="166" t="s">
        <v>150</v>
      </c>
      <c r="E205" s="178" t="s">
        <v>1</v>
      </c>
      <c r="F205" s="179" t="s">
        <v>227</v>
      </c>
      <c r="G205" s="177"/>
      <c r="H205" s="180">
        <v>21.325999999999997</v>
      </c>
      <c r="I205" s="177"/>
      <c r="J205" s="177"/>
      <c r="K205" s="177"/>
      <c r="L205" s="181"/>
      <c r="M205" s="182"/>
      <c r="N205" s="183"/>
      <c r="O205" s="183"/>
      <c r="P205" s="183"/>
      <c r="Q205" s="183"/>
      <c r="R205" s="183"/>
      <c r="S205" s="183"/>
      <c r="T205" s="184"/>
      <c r="AT205" s="185" t="s">
        <v>150</v>
      </c>
      <c r="AU205" s="185" t="s">
        <v>86</v>
      </c>
      <c r="AV205" s="14" t="s">
        <v>148</v>
      </c>
      <c r="AW205" s="14" t="s">
        <v>32</v>
      </c>
      <c r="AX205" s="14" t="s">
        <v>84</v>
      </c>
      <c r="AY205" s="185" t="s">
        <v>141</v>
      </c>
    </row>
    <row r="206" spans="1:65" s="2" customFormat="1" ht="16.5" customHeight="1">
      <c r="A206" s="36"/>
      <c r="B206" s="35"/>
      <c r="C206" s="151" t="s">
        <v>289</v>
      </c>
      <c r="D206" s="151" t="s">
        <v>143</v>
      </c>
      <c r="E206" s="152" t="s">
        <v>290</v>
      </c>
      <c r="F206" s="153" t="s">
        <v>291</v>
      </c>
      <c r="G206" s="154" t="s">
        <v>193</v>
      </c>
      <c r="H206" s="155">
        <v>1.08</v>
      </c>
      <c r="I206" s="156"/>
      <c r="J206" s="157">
        <f>ROUND(I206*H206,2)</f>
        <v>0</v>
      </c>
      <c r="K206" s="153" t="s">
        <v>147</v>
      </c>
      <c r="L206" s="39"/>
      <c r="M206" s="158" t="s">
        <v>1</v>
      </c>
      <c r="N206" s="159" t="s">
        <v>41</v>
      </c>
      <c r="O206" s="72"/>
      <c r="P206" s="160">
        <f>O206*H206</f>
        <v>0</v>
      </c>
      <c r="Q206" s="160">
        <v>0.07038</v>
      </c>
      <c r="R206" s="160">
        <f>Q206*H206</f>
        <v>0.0760104</v>
      </c>
      <c r="S206" s="160">
        <v>0</v>
      </c>
      <c r="T206" s="161">
        <f>S206*H206</f>
        <v>0</v>
      </c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R206" s="162" t="s">
        <v>148</v>
      </c>
      <c r="AT206" s="162" t="s">
        <v>143</v>
      </c>
      <c r="AU206" s="162" t="s">
        <v>86</v>
      </c>
      <c r="AY206" s="17" t="s">
        <v>141</v>
      </c>
      <c r="BE206" s="163">
        <f>IF(N206="základní",J206,0)</f>
        <v>0</v>
      </c>
      <c r="BF206" s="163">
        <f>IF(N206="snížená",J206,0)</f>
        <v>0</v>
      </c>
      <c r="BG206" s="163">
        <f>IF(N206="zákl. přenesená",J206,0)</f>
        <v>0</v>
      </c>
      <c r="BH206" s="163">
        <f>IF(N206="sníž. přenesená",J206,0)</f>
        <v>0</v>
      </c>
      <c r="BI206" s="163">
        <f>IF(N206="nulová",J206,0)</f>
        <v>0</v>
      </c>
      <c r="BJ206" s="17" t="s">
        <v>84</v>
      </c>
      <c r="BK206" s="163">
        <f>ROUND(I206*H206,2)</f>
        <v>0</v>
      </c>
      <c r="BL206" s="17" t="s">
        <v>148</v>
      </c>
      <c r="BM206" s="162" t="s">
        <v>292</v>
      </c>
    </row>
    <row r="207" spans="1:51" s="13" customFormat="1" ht="12">
      <c r="A207" s="165"/>
      <c r="B207" s="164"/>
      <c r="C207" s="165"/>
      <c r="D207" s="166" t="s">
        <v>150</v>
      </c>
      <c r="E207" s="167" t="s">
        <v>1</v>
      </c>
      <c r="F207" s="168" t="s">
        <v>293</v>
      </c>
      <c r="G207" s="165"/>
      <c r="H207" s="169">
        <v>1.08</v>
      </c>
      <c r="I207" s="165"/>
      <c r="J207" s="165"/>
      <c r="K207" s="165"/>
      <c r="L207" s="171"/>
      <c r="M207" s="172"/>
      <c r="N207" s="173"/>
      <c r="O207" s="173"/>
      <c r="P207" s="173"/>
      <c r="Q207" s="173"/>
      <c r="R207" s="173"/>
      <c r="S207" s="173"/>
      <c r="T207" s="174"/>
      <c r="AT207" s="175" t="s">
        <v>150</v>
      </c>
      <c r="AU207" s="175" t="s">
        <v>86</v>
      </c>
      <c r="AV207" s="13" t="s">
        <v>86</v>
      </c>
      <c r="AW207" s="13" t="s">
        <v>32</v>
      </c>
      <c r="AX207" s="13" t="s">
        <v>84</v>
      </c>
      <c r="AY207" s="175" t="s">
        <v>141</v>
      </c>
    </row>
    <row r="208" spans="1:63" s="12" customFormat="1" ht="22.9" customHeight="1">
      <c r="A208" s="136"/>
      <c r="B208" s="135"/>
      <c r="C208" s="136"/>
      <c r="D208" s="137" t="s">
        <v>75</v>
      </c>
      <c r="E208" s="149" t="s">
        <v>148</v>
      </c>
      <c r="F208" s="149" t="s">
        <v>294</v>
      </c>
      <c r="G208" s="136"/>
      <c r="H208" s="136"/>
      <c r="I208" s="136"/>
      <c r="J208" s="150">
        <f>BK208</f>
        <v>0</v>
      </c>
      <c r="K208" s="136"/>
      <c r="L208" s="141"/>
      <c r="M208" s="142"/>
      <c r="N208" s="143"/>
      <c r="O208" s="143"/>
      <c r="P208" s="144">
        <f>SUM(P209:P214)</f>
        <v>0</v>
      </c>
      <c r="Q208" s="143"/>
      <c r="R208" s="144">
        <f>SUM(R209:R214)</f>
        <v>13.6123656</v>
      </c>
      <c r="S208" s="143"/>
      <c r="T208" s="145">
        <f>SUM(T209:T214)</f>
        <v>0</v>
      </c>
      <c r="AR208" s="146" t="s">
        <v>84</v>
      </c>
      <c r="AT208" s="147" t="s">
        <v>75</v>
      </c>
      <c r="AU208" s="147" t="s">
        <v>84</v>
      </c>
      <c r="AY208" s="146" t="s">
        <v>141</v>
      </c>
      <c r="BK208" s="148">
        <f>SUM(BK209:BK214)</f>
        <v>0</v>
      </c>
    </row>
    <row r="209" spans="1:65" s="2" customFormat="1" ht="16.5" customHeight="1">
      <c r="A209" s="36"/>
      <c r="B209" s="35"/>
      <c r="C209" s="151" t="s">
        <v>295</v>
      </c>
      <c r="D209" s="151" t="s">
        <v>143</v>
      </c>
      <c r="E209" s="152" t="s">
        <v>296</v>
      </c>
      <c r="F209" s="153" t="s">
        <v>297</v>
      </c>
      <c r="G209" s="154" t="s">
        <v>193</v>
      </c>
      <c r="H209" s="155">
        <v>37.92</v>
      </c>
      <c r="I209" s="156"/>
      <c r="J209" s="157">
        <f>ROUND(I209*H209,2)</f>
        <v>0</v>
      </c>
      <c r="K209" s="153" t="s">
        <v>147</v>
      </c>
      <c r="L209" s="39"/>
      <c r="M209" s="158" t="s">
        <v>1</v>
      </c>
      <c r="N209" s="159" t="s">
        <v>41</v>
      </c>
      <c r="O209" s="72"/>
      <c r="P209" s="160">
        <f>O209*H209</f>
        <v>0</v>
      </c>
      <c r="Q209" s="160">
        <v>0.00576</v>
      </c>
      <c r="R209" s="160">
        <f>Q209*H209</f>
        <v>0.21841920000000004</v>
      </c>
      <c r="S209" s="160">
        <v>0</v>
      </c>
      <c r="T209" s="161">
        <f>S209*H209</f>
        <v>0</v>
      </c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R209" s="162" t="s">
        <v>148</v>
      </c>
      <c r="AT209" s="162" t="s">
        <v>143</v>
      </c>
      <c r="AU209" s="162" t="s">
        <v>86</v>
      </c>
      <c r="AY209" s="17" t="s">
        <v>141</v>
      </c>
      <c r="BE209" s="163">
        <f>IF(N209="základní",J209,0)</f>
        <v>0</v>
      </c>
      <c r="BF209" s="163">
        <f>IF(N209="snížená",J209,0)</f>
        <v>0</v>
      </c>
      <c r="BG209" s="163">
        <f>IF(N209="zákl. přenesená",J209,0)</f>
        <v>0</v>
      </c>
      <c r="BH209" s="163">
        <f>IF(N209="sníž. přenesená",J209,0)</f>
        <v>0</v>
      </c>
      <c r="BI209" s="163">
        <f>IF(N209="nulová",J209,0)</f>
        <v>0</v>
      </c>
      <c r="BJ209" s="17" t="s">
        <v>84</v>
      </c>
      <c r="BK209" s="163">
        <f>ROUND(I209*H209,2)</f>
        <v>0</v>
      </c>
      <c r="BL209" s="17" t="s">
        <v>148</v>
      </c>
      <c r="BM209" s="162" t="s">
        <v>298</v>
      </c>
    </row>
    <row r="210" spans="1:51" s="13" customFormat="1" ht="12">
      <c r="A210" s="165"/>
      <c r="B210" s="164"/>
      <c r="C210" s="165"/>
      <c r="D210" s="166" t="s">
        <v>150</v>
      </c>
      <c r="E210" s="167" t="s">
        <v>1</v>
      </c>
      <c r="F210" s="168" t="s">
        <v>299</v>
      </c>
      <c r="G210" s="165"/>
      <c r="H210" s="169">
        <v>37.92</v>
      </c>
      <c r="I210" s="165"/>
      <c r="J210" s="165"/>
      <c r="K210" s="165"/>
      <c r="L210" s="171"/>
      <c r="M210" s="172"/>
      <c r="N210" s="173"/>
      <c r="O210" s="173"/>
      <c r="P210" s="173"/>
      <c r="Q210" s="173"/>
      <c r="R210" s="173"/>
      <c r="S210" s="173"/>
      <c r="T210" s="174"/>
      <c r="AT210" s="175" t="s">
        <v>150</v>
      </c>
      <c r="AU210" s="175" t="s">
        <v>86</v>
      </c>
      <c r="AV210" s="13" t="s">
        <v>86</v>
      </c>
      <c r="AW210" s="13" t="s">
        <v>32</v>
      </c>
      <c r="AX210" s="13" t="s">
        <v>84</v>
      </c>
      <c r="AY210" s="175" t="s">
        <v>141</v>
      </c>
    </row>
    <row r="211" spans="1:65" s="2" customFormat="1" ht="16.5" customHeight="1">
      <c r="A211" s="36"/>
      <c r="B211" s="35"/>
      <c r="C211" s="151" t="s">
        <v>300</v>
      </c>
      <c r="D211" s="151" t="s">
        <v>143</v>
      </c>
      <c r="E211" s="152" t="s">
        <v>301</v>
      </c>
      <c r="F211" s="153" t="s">
        <v>302</v>
      </c>
      <c r="G211" s="154" t="s">
        <v>193</v>
      </c>
      <c r="H211" s="155">
        <v>37.92</v>
      </c>
      <c r="I211" s="156"/>
      <c r="J211" s="157">
        <f>ROUND(I211*H211,2)</f>
        <v>0</v>
      </c>
      <c r="K211" s="153" t="s">
        <v>147</v>
      </c>
      <c r="L211" s="39"/>
      <c r="M211" s="158" t="s">
        <v>1</v>
      </c>
      <c r="N211" s="159" t="s">
        <v>41</v>
      </c>
      <c r="O211" s="72"/>
      <c r="P211" s="160">
        <f>O211*H211</f>
        <v>0</v>
      </c>
      <c r="Q211" s="160">
        <v>0</v>
      </c>
      <c r="R211" s="160">
        <f>Q211*H211</f>
        <v>0</v>
      </c>
      <c r="S211" s="160">
        <v>0</v>
      </c>
      <c r="T211" s="161">
        <f>S211*H211</f>
        <v>0</v>
      </c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R211" s="162" t="s">
        <v>148</v>
      </c>
      <c r="AT211" s="162" t="s">
        <v>143</v>
      </c>
      <c r="AU211" s="162" t="s">
        <v>86</v>
      </c>
      <c r="AY211" s="17" t="s">
        <v>141</v>
      </c>
      <c r="BE211" s="163">
        <f>IF(N211="základní",J211,0)</f>
        <v>0</v>
      </c>
      <c r="BF211" s="163">
        <f>IF(N211="snížená",J211,0)</f>
        <v>0</v>
      </c>
      <c r="BG211" s="163">
        <f>IF(N211="zákl. přenesená",J211,0)</f>
        <v>0</v>
      </c>
      <c r="BH211" s="163">
        <f>IF(N211="sníž. přenesená",J211,0)</f>
        <v>0</v>
      </c>
      <c r="BI211" s="163">
        <f>IF(N211="nulová",J211,0)</f>
        <v>0</v>
      </c>
      <c r="BJ211" s="17" t="s">
        <v>84</v>
      </c>
      <c r="BK211" s="163">
        <f>ROUND(I211*H211,2)</f>
        <v>0</v>
      </c>
      <c r="BL211" s="17" t="s">
        <v>148</v>
      </c>
      <c r="BM211" s="162" t="s">
        <v>303</v>
      </c>
    </row>
    <row r="212" spans="1:65" s="2" customFormat="1" ht="24">
      <c r="A212" s="36"/>
      <c r="B212" s="35"/>
      <c r="C212" s="151" t="s">
        <v>304</v>
      </c>
      <c r="D212" s="151" t="s">
        <v>143</v>
      </c>
      <c r="E212" s="152" t="s">
        <v>305</v>
      </c>
      <c r="F212" s="153" t="s">
        <v>306</v>
      </c>
      <c r="G212" s="154" t="s">
        <v>266</v>
      </c>
      <c r="H212" s="155">
        <v>8.4</v>
      </c>
      <c r="I212" s="156"/>
      <c r="J212" s="157">
        <f>ROUND(I212*H212,2)</f>
        <v>0</v>
      </c>
      <c r="K212" s="153" t="s">
        <v>147</v>
      </c>
      <c r="L212" s="39"/>
      <c r="M212" s="158" t="s">
        <v>1</v>
      </c>
      <c r="N212" s="159" t="s">
        <v>41</v>
      </c>
      <c r="O212" s="72"/>
      <c r="P212" s="160">
        <f>O212*H212</f>
        <v>0</v>
      </c>
      <c r="Q212" s="160">
        <v>0.14528</v>
      </c>
      <c r="R212" s="160">
        <f>Q212*H212</f>
        <v>1.2203519999999999</v>
      </c>
      <c r="S212" s="160">
        <v>0</v>
      </c>
      <c r="T212" s="161">
        <f>S212*H212</f>
        <v>0</v>
      </c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R212" s="162" t="s">
        <v>148</v>
      </c>
      <c r="AT212" s="162" t="s">
        <v>143</v>
      </c>
      <c r="AU212" s="162" t="s">
        <v>86</v>
      </c>
      <c r="AY212" s="17" t="s">
        <v>141</v>
      </c>
      <c r="BE212" s="163">
        <f>IF(N212="základní",J212,0)</f>
        <v>0</v>
      </c>
      <c r="BF212" s="163">
        <f>IF(N212="snížená",J212,0)</f>
        <v>0</v>
      </c>
      <c r="BG212" s="163">
        <f>IF(N212="zákl. přenesená",J212,0)</f>
        <v>0</v>
      </c>
      <c r="BH212" s="163">
        <f>IF(N212="sníž. přenesená",J212,0)</f>
        <v>0</v>
      </c>
      <c r="BI212" s="163">
        <f>IF(N212="nulová",J212,0)</f>
        <v>0</v>
      </c>
      <c r="BJ212" s="17" t="s">
        <v>84</v>
      </c>
      <c r="BK212" s="163">
        <f>ROUND(I212*H212,2)</f>
        <v>0</v>
      </c>
      <c r="BL212" s="17" t="s">
        <v>148</v>
      </c>
      <c r="BM212" s="162" t="s">
        <v>307</v>
      </c>
    </row>
    <row r="213" spans="1:65" s="2" customFormat="1" ht="24">
      <c r="A213" s="36"/>
      <c r="B213" s="35"/>
      <c r="C213" s="151" t="s">
        <v>308</v>
      </c>
      <c r="D213" s="151" t="s">
        <v>143</v>
      </c>
      <c r="E213" s="152" t="s">
        <v>309</v>
      </c>
      <c r="F213" s="153" t="s">
        <v>310</v>
      </c>
      <c r="G213" s="154" t="s">
        <v>266</v>
      </c>
      <c r="H213" s="155">
        <v>67.44</v>
      </c>
      <c r="I213" s="156"/>
      <c r="J213" s="157">
        <f>ROUND(I213*H213,2)</f>
        <v>0</v>
      </c>
      <c r="K213" s="153" t="s">
        <v>147</v>
      </c>
      <c r="L213" s="39"/>
      <c r="M213" s="158" t="s">
        <v>1</v>
      </c>
      <c r="N213" s="159" t="s">
        <v>41</v>
      </c>
      <c r="O213" s="72"/>
      <c r="P213" s="160">
        <f>O213*H213</f>
        <v>0</v>
      </c>
      <c r="Q213" s="160">
        <v>0.18051</v>
      </c>
      <c r="R213" s="160">
        <f>Q213*H213</f>
        <v>12.1735944</v>
      </c>
      <c r="S213" s="160">
        <v>0</v>
      </c>
      <c r="T213" s="161">
        <f>S213*H213</f>
        <v>0</v>
      </c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R213" s="162" t="s">
        <v>148</v>
      </c>
      <c r="AT213" s="162" t="s">
        <v>143</v>
      </c>
      <c r="AU213" s="162" t="s">
        <v>86</v>
      </c>
      <c r="AY213" s="17" t="s">
        <v>141</v>
      </c>
      <c r="BE213" s="163">
        <f>IF(N213="základní",J213,0)</f>
        <v>0</v>
      </c>
      <c r="BF213" s="163">
        <f>IF(N213="snížená",J213,0)</f>
        <v>0</v>
      </c>
      <c r="BG213" s="163">
        <f>IF(N213="zákl. přenesená",J213,0)</f>
        <v>0</v>
      </c>
      <c r="BH213" s="163">
        <f>IF(N213="sníž. přenesená",J213,0)</f>
        <v>0</v>
      </c>
      <c r="BI213" s="163">
        <f>IF(N213="nulová",J213,0)</f>
        <v>0</v>
      </c>
      <c r="BJ213" s="17" t="s">
        <v>84</v>
      </c>
      <c r="BK213" s="163">
        <f>ROUND(I213*H213,2)</f>
        <v>0</v>
      </c>
      <c r="BL213" s="17" t="s">
        <v>148</v>
      </c>
      <c r="BM213" s="162" t="s">
        <v>311</v>
      </c>
    </row>
    <row r="214" spans="1:51" s="13" customFormat="1" ht="12">
      <c r="A214" s="165"/>
      <c r="B214" s="164"/>
      <c r="C214" s="165"/>
      <c r="D214" s="166" t="s">
        <v>150</v>
      </c>
      <c r="E214" s="167" t="s">
        <v>1</v>
      </c>
      <c r="F214" s="168" t="s">
        <v>312</v>
      </c>
      <c r="G214" s="165"/>
      <c r="H214" s="169">
        <v>67.44</v>
      </c>
      <c r="I214" s="165"/>
      <c r="J214" s="165"/>
      <c r="K214" s="165"/>
      <c r="L214" s="171"/>
      <c r="M214" s="172"/>
      <c r="N214" s="173"/>
      <c r="O214" s="173"/>
      <c r="P214" s="173"/>
      <c r="Q214" s="173"/>
      <c r="R214" s="173"/>
      <c r="S214" s="173"/>
      <c r="T214" s="174"/>
      <c r="AT214" s="175" t="s">
        <v>150</v>
      </c>
      <c r="AU214" s="175" t="s">
        <v>86</v>
      </c>
      <c r="AV214" s="13" t="s">
        <v>86</v>
      </c>
      <c r="AW214" s="13" t="s">
        <v>32</v>
      </c>
      <c r="AX214" s="13" t="s">
        <v>84</v>
      </c>
      <c r="AY214" s="175" t="s">
        <v>141</v>
      </c>
    </row>
    <row r="215" spans="1:63" s="12" customFormat="1" ht="22.9" customHeight="1">
      <c r="A215" s="136"/>
      <c r="B215" s="135"/>
      <c r="C215" s="136"/>
      <c r="D215" s="137" t="s">
        <v>75</v>
      </c>
      <c r="E215" s="149" t="s">
        <v>165</v>
      </c>
      <c r="F215" s="149" t="s">
        <v>313</v>
      </c>
      <c r="G215" s="136"/>
      <c r="H215" s="136"/>
      <c r="I215" s="136"/>
      <c r="J215" s="150">
        <f>BK215</f>
        <v>0</v>
      </c>
      <c r="K215" s="136"/>
      <c r="L215" s="141"/>
      <c r="M215" s="142"/>
      <c r="N215" s="143"/>
      <c r="O215" s="143"/>
      <c r="P215" s="144">
        <f>SUM(P216:P220)</f>
        <v>0</v>
      </c>
      <c r="Q215" s="143"/>
      <c r="R215" s="144">
        <f>SUM(R216:R220)</f>
        <v>14.57008</v>
      </c>
      <c r="S215" s="143"/>
      <c r="T215" s="145">
        <f>SUM(T216:T220)</f>
        <v>0</v>
      </c>
      <c r="AR215" s="146" t="s">
        <v>84</v>
      </c>
      <c r="AT215" s="147" t="s">
        <v>75</v>
      </c>
      <c r="AU215" s="147" t="s">
        <v>84</v>
      </c>
      <c r="AY215" s="146" t="s">
        <v>141</v>
      </c>
      <c r="BK215" s="148">
        <f>SUM(BK216:BK220)</f>
        <v>0</v>
      </c>
    </row>
    <row r="216" spans="1:65" s="2" customFormat="1" ht="24">
      <c r="A216" s="36"/>
      <c r="B216" s="35"/>
      <c r="C216" s="151" t="s">
        <v>314</v>
      </c>
      <c r="D216" s="151" t="s">
        <v>143</v>
      </c>
      <c r="E216" s="152" t="s">
        <v>315</v>
      </c>
      <c r="F216" s="153" t="s">
        <v>316</v>
      </c>
      <c r="G216" s="154" t="s">
        <v>193</v>
      </c>
      <c r="H216" s="155">
        <v>56</v>
      </c>
      <c r="I216" s="156"/>
      <c r="J216" s="157">
        <f>ROUND(I216*H216,2)</f>
        <v>0</v>
      </c>
      <c r="K216" s="153" t="s">
        <v>147</v>
      </c>
      <c r="L216" s="39"/>
      <c r="M216" s="158" t="s">
        <v>1</v>
      </c>
      <c r="N216" s="159" t="s">
        <v>41</v>
      </c>
      <c r="O216" s="72"/>
      <c r="P216" s="160">
        <f>O216*H216</f>
        <v>0</v>
      </c>
      <c r="Q216" s="160">
        <v>0</v>
      </c>
      <c r="R216" s="160">
        <f>Q216*H216</f>
        <v>0</v>
      </c>
      <c r="S216" s="160">
        <v>0</v>
      </c>
      <c r="T216" s="161">
        <f>S216*H216</f>
        <v>0</v>
      </c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R216" s="162" t="s">
        <v>148</v>
      </c>
      <c r="AT216" s="162" t="s">
        <v>143</v>
      </c>
      <c r="AU216" s="162" t="s">
        <v>86</v>
      </c>
      <c r="AY216" s="17" t="s">
        <v>141</v>
      </c>
      <c r="BE216" s="163">
        <f>IF(N216="základní",J216,0)</f>
        <v>0</v>
      </c>
      <c r="BF216" s="163">
        <f>IF(N216="snížená",J216,0)</f>
        <v>0</v>
      </c>
      <c r="BG216" s="163">
        <f>IF(N216="zákl. přenesená",J216,0)</f>
        <v>0</v>
      </c>
      <c r="BH216" s="163">
        <f>IF(N216="sníž. přenesená",J216,0)</f>
        <v>0</v>
      </c>
      <c r="BI216" s="163">
        <f>IF(N216="nulová",J216,0)</f>
        <v>0</v>
      </c>
      <c r="BJ216" s="17" t="s">
        <v>84</v>
      </c>
      <c r="BK216" s="163">
        <f>ROUND(I216*H216,2)</f>
        <v>0</v>
      </c>
      <c r="BL216" s="17" t="s">
        <v>148</v>
      </c>
      <c r="BM216" s="162" t="s">
        <v>317</v>
      </c>
    </row>
    <row r="217" spans="1:65" s="2" customFormat="1" ht="24">
      <c r="A217" s="36"/>
      <c r="B217" s="35"/>
      <c r="C217" s="151" t="s">
        <v>318</v>
      </c>
      <c r="D217" s="151" t="s">
        <v>143</v>
      </c>
      <c r="E217" s="152" t="s">
        <v>319</v>
      </c>
      <c r="F217" s="153" t="s">
        <v>320</v>
      </c>
      <c r="G217" s="154" t="s">
        <v>193</v>
      </c>
      <c r="H217" s="155">
        <v>56</v>
      </c>
      <c r="I217" s="156"/>
      <c r="J217" s="157">
        <f>ROUND(I217*H217,2)</f>
        <v>0</v>
      </c>
      <c r="K217" s="153" t="s">
        <v>147</v>
      </c>
      <c r="L217" s="39"/>
      <c r="M217" s="158" t="s">
        <v>1</v>
      </c>
      <c r="N217" s="159" t="s">
        <v>41</v>
      </c>
      <c r="O217" s="72"/>
      <c r="P217" s="160">
        <f>O217*H217</f>
        <v>0</v>
      </c>
      <c r="Q217" s="160">
        <v>0</v>
      </c>
      <c r="R217" s="160">
        <f>Q217*H217</f>
        <v>0</v>
      </c>
      <c r="S217" s="160">
        <v>0</v>
      </c>
      <c r="T217" s="161">
        <f>S217*H217</f>
        <v>0</v>
      </c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R217" s="162" t="s">
        <v>148</v>
      </c>
      <c r="AT217" s="162" t="s">
        <v>143</v>
      </c>
      <c r="AU217" s="162" t="s">
        <v>86</v>
      </c>
      <c r="AY217" s="17" t="s">
        <v>141</v>
      </c>
      <c r="BE217" s="163">
        <f>IF(N217="základní",J217,0)</f>
        <v>0</v>
      </c>
      <c r="BF217" s="163">
        <f>IF(N217="snížená",J217,0)</f>
        <v>0</v>
      </c>
      <c r="BG217" s="163">
        <f>IF(N217="zákl. přenesená",J217,0)</f>
        <v>0</v>
      </c>
      <c r="BH217" s="163">
        <f>IF(N217="sníž. přenesená",J217,0)</f>
        <v>0</v>
      </c>
      <c r="BI217" s="163">
        <f>IF(N217="nulová",J217,0)</f>
        <v>0</v>
      </c>
      <c r="BJ217" s="17" t="s">
        <v>84</v>
      </c>
      <c r="BK217" s="163">
        <f>ROUND(I217*H217,2)</f>
        <v>0</v>
      </c>
      <c r="BL217" s="17" t="s">
        <v>148</v>
      </c>
      <c r="BM217" s="162" t="s">
        <v>321</v>
      </c>
    </row>
    <row r="218" spans="1:65" s="2" customFormat="1" ht="24">
      <c r="A218" s="36"/>
      <c r="B218" s="35"/>
      <c r="C218" s="151" t="s">
        <v>322</v>
      </c>
      <c r="D218" s="151" t="s">
        <v>143</v>
      </c>
      <c r="E218" s="152" t="s">
        <v>323</v>
      </c>
      <c r="F218" s="153" t="s">
        <v>324</v>
      </c>
      <c r="G218" s="154" t="s">
        <v>193</v>
      </c>
      <c r="H218" s="155">
        <v>56</v>
      </c>
      <c r="I218" s="156"/>
      <c r="J218" s="157">
        <f>ROUND(I218*H218,2)</f>
        <v>0</v>
      </c>
      <c r="K218" s="153" t="s">
        <v>147</v>
      </c>
      <c r="L218" s="39"/>
      <c r="M218" s="158" t="s">
        <v>1</v>
      </c>
      <c r="N218" s="159" t="s">
        <v>41</v>
      </c>
      <c r="O218" s="72"/>
      <c r="P218" s="160">
        <f>O218*H218</f>
        <v>0</v>
      </c>
      <c r="Q218" s="160">
        <v>0.10362</v>
      </c>
      <c r="R218" s="160">
        <f>Q218*H218</f>
        <v>5.80272</v>
      </c>
      <c r="S218" s="160">
        <v>0</v>
      </c>
      <c r="T218" s="161">
        <f>S218*H218</f>
        <v>0</v>
      </c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R218" s="162" t="s">
        <v>148</v>
      </c>
      <c r="AT218" s="162" t="s">
        <v>143</v>
      </c>
      <c r="AU218" s="162" t="s">
        <v>86</v>
      </c>
      <c r="AY218" s="17" t="s">
        <v>141</v>
      </c>
      <c r="BE218" s="163">
        <f>IF(N218="základní",J218,0)</f>
        <v>0</v>
      </c>
      <c r="BF218" s="163">
        <f>IF(N218="snížená",J218,0)</f>
        <v>0</v>
      </c>
      <c r="BG218" s="163">
        <f>IF(N218="zákl. přenesená",J218,0)</f>
        <v>0</v>
      </c>
      <c r="BH218" s="163">
        <f>IF(N218="sníž. přenesená",J218,0)</f>
        <v>0</v>
      </c>
      <c r="BI218" s="163">
        <f>IF(N218="nulová",J218,0)</f>
        <v>0</v>
      </c>
      <c r="BJ218" s="17" t="s">
        <v>84</v>
      </c>
      <c r="BK218" s="163">
        <f>ROUND(I218*H218,2)</f>
        <v>0</v>
      </c>
      <c r="BL218" s="17" t="s">
        <v>148</v>
      </c>
      <c r="BM218" s="162" t="s">
        <v>325</v>
      </c>
    </row>
    <row r="219" spans="1:65" s="2" customFormat="1" ht="16.5" customHeight="1">
      <c r="A219" s="36"/>
      <c r="B219" s="35"/>
      <c r="C219" s="186" t="s">
        <v>326</v>
      </c>
      <c r="D219" s="186" t="s">
        <v>258</v>
      </c>
      <c r="E219" s="187" t="s">
        <v>327</v>
      </c>
      <c r="F219" s="188" t="s">
        <v>328</v>
      </c>
      <c r="G219" s="189" t="s">
        <v>193</v>
      </c>
      <c r="H219" s="190">
        <v>57.68</v>
      </c>
      <c r="I219" s="191"/>
      <c r="J219" s="192">
        <f>ROUND(I219*H219,2)</f>
        <v>0</v>
      </c>
      <c r="K219" s="188" t="s">
        <v>147</v>
      </c>
      <c r="L219" s="193"/>
      <c r="M219" s="194" t="s">
        <v>1</v>
      </c>
      <c r="N219" s="195" t="s">
        <v>41</v>
      </c>
      <c r="O219" s="72"/>
      <c r="P219" s="160">
        <f>O219*H219</f>
        <v>0</v>
      </c>
      <c r="Q219" s="160">
        <v>0.152</v>
      </c>
      <c r="R219" s="160">
        <f>Q219*H219</f>
        <v>8.76736</v>
      </c>
      <c r="S219" s="160">
        <v>0</v>
      </c>
      <c r="T219" s="161">
        <f>S219*H219</f>
        <v>0</v>
      </c>
      <c r="U219" s="34"/>
      <c r="V219" s="34"/>
      <c r="W219" s="34"/>
      <c r="X219" s="34"/>
      <c r="Y219" s="34"/>
      <c r="Z219" s="34"/>
      <c r="AA219" s="34"/>
      <c r="AB219" s="34"/>
      <c r="AC219" s="34"/>
      <c r="AD219" s="34"/>
      <c r="AE219" s="34"/>
      <c r="AR219" s="162" t="s">
        <v>181</v>
      </c>
      <c r="AT219" s="162" t="s">
        <v>258</v>
      </c>
      <c r="AU219" s="162" t="s">
        <v>86</v>
      </c>
      <c r="AY219" s="17" t="s">
        <v>141</v>
      </c>
      <c r="BE219" s="163">
        <f>IF(N219="základní",J219,0)</f>
        <v>0</v>
      </c>
      <c r="BF219" s="163">
        <f>IF(N219="snížená",J219,0)</f>
        <v>0</v>
      </c>
      <c r="BG219" s="163">
        <f>IF(N219="zákl. přenesená",J219,0)</f>
        <v>0</v>
      </c>
      <c r="BH219" s="163">
        <f>IF(N219="sníž. přenesená",J219,0)</f>
        <v>0</v>
      </c>
      <c r="BI219" s="163">
        <f>IF(N219="nulová",J219,0)</f>
        <v>0</v>
      </c>
      <c r="BJ219" s="17" t="s">
        <v>84</v>
      </c>
      <c r="BK219" s="163">
        <f>ROUND(I219*H219,2)</f>
        <v>0</v>
      </c>
      <c r="BL219" s="17" t="s">
        <v>148</v>
      </c>
      <c r="BM219" s="162" t="s">
        <v>329</v>
      </c>
    </row>
    <row r="220" spans="1:51" s="13" customFormat="1" ht="12">
      <c r="A220" s="165"/>
      <c r="B220" s="164"/>
      <c r="C220" s="165"/>
      <c r="D220" s="166" t="s">
        <v>150</v>
      </c>
      <c r="E220" s="165"/>
      <c r="F220" s="168" t="s">
        <v>330</v>
      </c>
      <c r="G220" s="165"/>
      <c r="H220" s="169">
        <v>57.68</v>
      </c>
      <c r="I220" s="165"/>
      <c r="J220" s="165"/>
      <c r="K220" s="165"/>
      <c r="L220" s="171"/>
      <c r="M220" s="172"/>
      <c r="N220" s="173"/>
      <c r="O220" s="173"/>
      <c r="P220" s="173"/>
      <c r="Q220" s="173"/>
      <c r="R220" s="173"/>
      <c r="S220" s="173"/>
      <c r="T220" s="174"/>
      <c r="AT220" s="175" t="s">
        <v>150</v>
      </c>
      <c r="AU220" s="175" t="s">
        <v>86</v>
      </c>
      <c r="AV220" s="13" t="s">
        <v>86</v>
      </c>
      <c r="AW220" s="13" t="s">
        <v>4</v>
      </c>
      <c r="AX220" s="13" t="s">
        <v>84</v>
      </c>
      <c r="AY220" s="175" t="s">
        <v>141</v>
      </c>
    </row>
    <row r="221" spans="1:63" s="12" customFormat="1" ht="22.9" customHeight="1">
      <c r="A221" s="136"/>
      <c r="B221" s="135"/>
      <c r="C221" s="136"/>
      <c r="D221" s="137" t="s">
        <v>75</v>
      </c>
      <c r="E221" s="149" t="s">
        <v>170</v>
      </c>
      <c r="F221" s="149" t="s">
        <v>331</v>
      </c>
      <c r="G221" s="136"/>
      <c r="H221" s="136"/>
      <c r="I221" s="136"/>
      <c r="J221" s="150">
        <f>BK221</f>
        <v>0</v>
      </c>
      <c r="K221" s="136"/>
      <c r="L221" s="141"/>
      <c r="M221" s="142"/>
      <c r="N221" s="143"/>
      <c r="O221" s="143"/>
      <c r="P221" s="144">
        <f>SUM(P222:P278)</f>
        <v>0</v>
      </c>
      <c r="Q221" s="143"/>
      <c r="R221" s="144">
        <f>SUM(R222:R278)</f>
        <v>71.51014658000001</v>
      </c>
      <c r="S221" s="143"/>
      <c r="T221" s="145">
        <f>SUM(T222:T278)</f>
        <v>0</v>
      </c>
      <c r="AR221" s="146" t="s">
        <v>84</v>
      </c>
      <c r="AT221" s="147" t="s">
        <v>75</v>
      </c>
      <c r="AU221" s="147" t="s">
        <v>84</v>
      </c>
      <c r="AY221" s="146" t="s">
        <v>141</v>
      </c>
      <c r="BK221" s="148">
        <f>SUM(BK222:BK278)</f>
        <v>0</v>
      </c>
    </row>
    <row r="222" spans="1:65" s="2" customFormat="1" ht="24">
      <c r="A222" s="36"/>
      <c r="B222" s="35"/>
      <c r="C222" s="151" t="s">
        <v>332</v>
      </c>
      <c r="D222" s="151" t="s">
        <v>143</v>
      </c>
      <c r="E222" s="152" t="s">
        <v>333</v>
      </c>
      <c r="F222" s="153" t="s">
        <v>334</v>
      </c>
      <c r="G222" s="154" t="s">
        <v>193</v>
      </c>
      <c r="H222" s="155">
        <v>183.048</v>
      </c>
      <c r="I222" s="156"/>
      <c r="J222" s="157">
        <f>ROUND(I222*H222,2)</f>
        <v>0</v>
      </c>
      <c r="K222" s="153" t="s">
        <v>147</v>
      </c>
      <c r="L222" s="39"/>
      <c r="M222" s="158" t="s">
        <v>1</v>
      </c>
      <c r="N222" s="159" t="s">
        <v>41</v>
      </c>
      <c r="O222" s="72"/>
      <c r="P222" s="160">
        <f>O222*H222</f>
        <v>0</v>
      </c>
      <c r="Q222" s="160">
        <v>0.01838</v>
      </c>
      <c r="R222" s="160">
        <f>Q222*H222</f>
        <v>3.36442224</v>
      </c>
      <c r="S222" s="160">
        <v>0</v>
      </c>
      <c r="T222" s="161">
        <f>S222*H222</f>
        <v>0</v>
      </c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  <c r="AR222" s="162" t="s">
        <v>148</v>
      </c>
      <c r="AT222" s="162" t="s">
        <v>143</v>
      </c>
      <c r="AU222" s="162" t="s">
        <v>86</v>
      </c>
      <c r="AY222" s="17" t="s">
        <v>141</v>
      </c>
      <c r="BE222" s="163">
        <f>IF(N222="základní",J222,0)</f>
        <v>0</v>
      </c>
      <c r="BF222" s="163">
        <f>IF(N222="snížená",J222,0)</f>
        <v>0</v>
      </c>
      <c r="BG222" s="163">
        <f>IF(N222="zákl. přenesená",J222,0)</f>
        <v>0</v>
      </c>
      <c r="BH222" s="163">
        <f>IF(N222="sníž. přenesená",J222,0)</f>
        <v>0</v>
      </c>
      <c r="BI222" s="163">
        <f>IF(N222="nulová",J222,0)</f>
        <v>0</v>
      </c>
      <c r="BJ222" s="17" t="s">
        <v>84</v>
      </c>
      <c r="BK222" s="163">
        <f>ROUND(I222*H222,2)</f>
        <v>0</v>
      </c>
      <c r="BL222" s="17" t="s">
        <v>148</v>
      </c>
      <c r="BM222" s="162" t="s">
        <v>335</v>
      </c>
    </row>
    <row r="223" spans="1:51" s="13" customFormat="1" ht="12">
      <c r="A223" s="165"/>
      <c r="B223" s="164"/>
      <c r="C223" s="165"/>
      <c r="D223" s="166" t="s">
        <v>150</v>
      </c>
      <c r="E223" s="167" t="s">
        <v>1</v>
      </c>
      <c r="F223" s="168" t="s">
        <v>336</v>
      </c>
      <c r="G223" s="165"/>
      <c r="H223" s="169">
        <v>183.048</v>
      </c>
      <c r="I223" s="165"/>
      <c r="J223" s="165"/>
      <c r="K223" s="165"/>
      <c r="L223" s="171"/>
      <c r="M223" s="172"/>
      <c r="N223" s="173"/>
      <c r="O223" s="173"/>
      <c r="P223" s="173"/>
      <c r="Q223" s="173"/>
      <c r="R223" s="173"/>
      <c r="S223" s="173"/>
      <c r="T223" s="174"/>
      <c r="AT223" s="175" t="s">
        <v>150</v>
      </c>
      <c r="AU223" s="175" t="s">
        <v>86</v>
      </c>
      <c r="AV223" s="13" t="s">
        <v>86</v>
      </c>
      <c r="AW223" s="13" t="s">
        <v>32</v>
      </c>
      <c r="AX223" s="13" t="s">
        <v>84</v>
      </c>
      <c r="AY223" s="175" t="s">
        <v>141</v>
      </c>
    </row>
    <row r="224" spans="1:65" s="2" customFormat="1" ht="24">
      <c r="A224" s="36"/>
      <c r="B224" s="35"/>
      <c r="C224" s="151" t="s">
        <v>337</v>
      </c>
      <c r="D224" s="151" t="s">
        <v>143</v>
      </c>
      <c r="E224" s="152" t="s">
        <v>338</v>
      </c>
      <c r="F224" s="153" t="s">
        <v>339</v>
      </c>
      <c r="G224" s="154" t="s">
        <v>193</v>
      </c>
      <c r="H224" s="155">
        <v>183.048</v>
      </c>
      <c r="I224" s="156"/>
      <c r="J224" s="157">
        <f>ROUND(I224*H224,2)</f>
        <v>0</v>
      </c>
      <c r="K224" s="153" t="s">
        <v>147</v>
      </c>
      <c r="L224" s="39"/>
      <c r="M224" s="158" t="s">
        <v>1</v>
      </c>
      <c r="N224" s="159" t="s">
        <v>41</v>
      </c>
      <c r="O224" s="72"/>
      <c r="P224" s="160">
        <f>O224*H224</f>
        <v>0</v>
      </c>
      <c r="Q224" s="160">
        <v>0.0079</v>
      </c>
      <c r="R224" s="160">
        <f>Q224*H224</f>
        <v>1.4460792000000002</v>
      </c>
      <c r="S224" s="160">
        <v>0</v>
      </c>
      <c r="T224" s="161">
        <f>S224*H224</f>
        <v>0</v>
      </c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  <c r="AR224" s="162" t="s">
        <v>148</v>
      </c>
      <c r="AT224" s="162" t="s">
        <v>143</v>
      </c>
      <c r="AU224" s="162" t="s">
        <v>86</v>
      </c>
      <c r="AY224" s="17" t="s">
        <v>141</v>
      </c>
      <c r="BE224" s="163">
        <f>IF(N224="základní",J224,0)</f>
        <v>0</v>
      </c>
      <c r="BF224" s="163">
        <f>IF(N224="snížená",J224,0)</f>
        <v>0</v>
      </c>
      <c r="BG224" s="163">
        <f>IF(N224="zákl. přenesená",J224,0)</f>
        <v>0</v>
      </c>
      <c r="BH224" s="163">
        <f>IF(N224="sníž. přenesená",J224,0)</f>
        <v>0</v>
      </c>
      <c r="BI224" s="163">
        <f>IF(N224="nulová",J224,0)</f>
        <v>0</v>
      </c>
      <c r="BJ224" s="17" t="s">
        <v>84</v>
      </c>
      <c r="BK224" s="163">
        <f>ROUND(I224*H224,2)</f>
        <v>0</v>
      </c>
      <c r="BL224" s="17" t="s">
        <v>148</v>
      </c>
      <c r="BM224" s="162" t="s">
        <v>340</v>
      </c>
    </row>
    <row r="225" spans="1:65" s="2" customFormat="1" ht="24">
      <c r="A225" s="36"/>
      <c r="B225" s="35"/>
      <c r="C225" s="151" t="s">
        <v>341</v>
      </c>
      <c r="D225" s="151" t="s">
        <v>143</v>
      </c>
      <c r="E225" s="152" t="s">
        <v>342</v>
      </c>
      <c r="F225" s="153" t="s">
        <v>343</v>
      </c>
      <c r="G225" s="154" t="s">
        <v>193</v>
      </c>
      <c r="H225" s="155">
        <v>22.81</v>
      </c>
      <c r="I225" s="156"/>
      <c r="J225" s="157">
        <f>ROUND(I225*H225,2)</f>
        <v>0</v>
      </c>
      <c r="K225" s="153" t="s">
        <v>147</v>
      </c>
      <c r="L225" s="39"/>
      <c r="M225" s="158" t="s">
        <v>1</v>
      </c>
      <c r="N225" s="159" t="s">
        <v>41</v>
      </c>
      <c r="O225" s="72"/>
      <c r="P225" s="160">
        <f>O225*H225</f>
        <v>0</v>
      </c>
      <c r="Q225" s="160">
        <v>0.021</v>
      </c>
      <c r="R225" s="160">
        <f>Q225*H225</f>
        <v>0.47901</v>
      </c>
      <c r="S225" s="160">
        <v>0</v>
      </c>
      <c r="T225" s="161">
        <f>S225*H225</f>
        <v>0</v>
      </c>
      <c r="U225" s="34"/>
      <c r="V225" s="34"/>
      <c r="W225" s="34"/>
      <c r="X225" s="34"/>
      <c r="Y225" s="34"/>
      <c r="Z225" s="34"/>
      <c r="AA225" s="34"/>
      <c r="AB225" s="34"/>
      <c r="AC225" s="34"/>
      <c r="AD225" s="34"/>
      <c r="AE225" s="34"/>
      <c r="AR225" s="162" t="s">
        <v>148</v>
      </c>
      <c r="AT225" s="162" t="s">
        <v>143</v>
      </c>
      <c r="AU225" s="162" t="s">
        <v>86</v>
      </c>
      <c r="AY225" s="17" t="s">
        <v>141</v>
      </c>
      <c r="BE225" s="163">
        <f>IF(N225="základní",J225,0)</f>
        <v>0</v>
      </c>
      <c r="BF225" s="163">
        <f>IF(N225="snížená",J225,0)</f>
        <v>0</v>
      </c>
      <c r="BG225" s="163">
        <f>IF(N225="zákl. přenesená",J225,0)</f>
        <v>0</v>
      </c>
      <c r="BH225" s="163">
        <f>IF(N225="sníž. přenesená",J225,0)</f>
        <v>0</v>
      </c>
      <c r="BI225" s="163">
        <f>IF(N225="nulová",J225,0)</f>
        <v>0</v>
      </c>
      <c r="BJ225" s="17" t="s">
        <v>84</v>
      </c>
      <c r="BK225" s="163">
        <f>ROUND(I225*H225,2)</f>
        <v>0</v>
      </c>
      <c r="BL225" s="17" t="s">
        <v>148</v>
      </c>
      <c r="BM225" s="162" t="s">
        <v>344</v>
      </c>
    </row>
    <row r="226" spans="1:51" s="15" customFormat="1" ht="12">
      <c r="A226" s="197"/>
      <c r="B226" s="196"/>
      <c r="C226" s="197"/>
      <c r="D226" s="166" t="s">
        <v>150</v>
      </c>
      <c r="E226" s="198" t="s">
        <v>1</v>
      </c>
      <c r="F226" s="199" t="s">
        <v>345</v>
      </c>
      <c r="G226" s="197"/>
      <c r="H226" s="198" t="s">
        <v>1</v>
      </c>
      <c r="I226" s="197"/>
      <c r="J226" s="197"/>
      <c r="K226" s="197"/>
      <c r="L226" s="200"/>
      <c r="M226" s="201"/>
      <c r="N226" s="202"/>
      <c r="O226" s="202"/>
      <c r="P226" s="202"/>
      <c r="Q226" s="202"/>
      <c r="R226" s="202"/>
      <c r="S226" s="202"/>
      <c r="T226" s="203"/>
      <c r="AT226" s="204" t="s">
        <v>150</v>
      </c>
      <c r="AU226" s="204" t="s">
        <v>86</v>
      </c>
      <c r="AV226" s="15" t="s">
        <v>84</v>
      </c>
      <c r="AW226" s="15" t="s">
        <v>32</v>
      </c>
      <c r="AX226" s="15" t="s">
        <v>76</v>
      </c>
      <c r="AY226" s="204" t="s">
        <v>141</v>
      </c>
    </row>
    <row r="227" spans="1:51" s="13" customFormat="1" ht="22.5">
      <c r="A227" s="165"/>
      <c r="B227" s="164"/>
      <c r="C227" s="165"/>
      <c r="D227" s="166" t="s">
        <v>150</v>
      </c>
      <c r="E227" s="167" t="s">
        <v>1</v>
      </c>
      <c r="F227" s="168" t="s">
        <v>346</v>
      </c>
      <c r="G227" s="165"/>
      <c r="H227" s="169">
        <v>22.81</v>
      </c>
      <c r="I227" s="165"/>
      <c r="J227" s="165"/>
      <c r="K227" s="165"/>
      <c r="L227" s="171"/>
      <c r="M227" s="172"/>
      <c r="N227" s="173"/>
      <c r="O227" s="173"/>
      <c r="P227" s="173"/>
      <c r="Q227" s="173"/>
      <c r="R227" s="173"/>
      <c r="S227" s="173"/>
      <c r="T227" s="174"/>
      <c r="AT227" s="175" t="s">
        <v>150</v>
      </c>
      <c r="AU227" s="175" t="s">
        <v>86</v>
      </c>
      <c r="AV227" s="13" t="s">
        <v>86</v>
      </c>
      <c r="AW227" s="13" t="s">
        <v>32</v>
      </c>
      <c r="AX227" s="13" t="s">
        <v>84</v>
      </c>
      <c r="AY227" s="175" t="s">
        <v>141</v>
      </c>
    </row>
    <row r="228" spans="1:65" s="2" customFormat="1" ht="24">
      <c r="A228" s="36"/>
      <c r="B228" s="35"/>
      <c r="C228" s="151" t="s">
        <v>347</v>
      </c>
      <c r="D228" s="151" t="s">
        <v>143</v>
      </c>
      <c r="E228" s="152" t="s">
        <v>348</v>
      </c>
      <c r="F228" s="153" t="s">
        <v>349</v>
      </c>
      <c r="G228" s="154" t="s">
        <v>193</v>
      </c>
      <c r="H228" s="155">
        <v>12.813</v>
      </c>
      <c r="I228" s="156"/>
      <c r="J228" s="157">
        <f>ROUND(I228*H228,2)</f>
        <v>0</v>
      </c>
      <c r="K228" s="153" t="s">
        <v>147</v>
      </c>
      <c r="L228" s="39"/>
      <c r="M228" s="158" t="s">
        <v>1</v>
      </c>
      <c r="N228" s="159" t="s">
        <v>41</v>
      </c>
      <c r="O228" s="72"/>
      <c r="P228" s="160">
        <f>O228*H228</f>
        <v>0</v>
      </c>
      <c r="Q228" s="160">
        <v>0.01838</v>
      </c>
      <c r="R228" s="160">
        <f>Q228*H228</f>
        <v>0.23550294000000002</v>
      </c>
      <c r="S228" s="160">
        <v>0</v>
      </c>
      <c r="T228" s="161">
        <f>S228*H228</f>
        <v>0</v>
      </c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R228" s="162" t="s">
        <v>148</v>
      </c>
      <c r="AT228" s="162" t="s">
        <v>143</v>
      </c>
      <c r="AU228" s="162" t="s">
        <v>86</v>
      </c>
      <c r="AY228" s="17" t="s">
        <v>141</v>
      </c>
      <c r="BE228" s="163">
        <f>IF(N228="základní",J228,0)</f>
        <v>0</v>
      </c>
      <c r="BF228" s="163">
        <f>IF(N228="snížená",J228,0)</f>
        <v>0</v>
      </c>
      <c r="BG228" s="163">
        <f>IF(N228="zákl. přenesená",J228,0)</f>
        <v>0</v>
      </c>
      <c r="BH228" s="163">
        <f>IF(N228="sníž. přenesená",J228,0)</f>
        <v>0</v>
      </c>
      <c r="BI228" s="163">
        <f>IF(N228="nulová",J228,0)</f>
        <v>0</v>
      </c>
      <c r="BJ228" s="17" t="s">
        <v>84</v>
      </c>
      <c r="BK228" s="163">
        <f>ROUND(I228*H228,2)</f>
        <v>0</v>
      </c>
      <c r="BL228" s="17" t="s">
        <v>148</v>
      </c>
      <c r="BM228" s="162" t="s">
        <v>350</v>
      </c>
    </row>
    <row r="229" spans="1:51" s="13" customFormat="1" ht="12">
      <c r="A229" s="165"/>
      <c r="B229" s="164"/>
      <c r="C229" s="165"/>
      <c r="D229" s="166" t="s">
        <v>150</v>
      </c>
      <c r="E229" s="167" t="s">
        <v>1</v>
      </c>
      <c r="F229" s="168" t="s">
        <v>351</v>
      </c>
      <c r="G229" s="165"/>
      <c r="H229" s="169">
        <v>12.813</v>
      </c>
      <c r="I229" s="165"/>
      <c r="J229" s="165"/>
      <c r="K229" s="165"/>
      <c r="L229" s="171"/>
      <c r="M229" s="172"/>
      <c r="N229" s="173"/>
      <c r="O229" s="173"/>
      <c r="P229" s="173"/>
      <c r="Q229" s="173"/>
      <c r="R229" s="173"/>
      <c r="S229" s="173"/>
      <c r="T229" s="174"/>
      <c r="AT229" s="175" t="s">
        <v>150</v>
      </c>
      <c r="AU229" s="175" t="s">
        <v>86</v>
      </c>
      <c r="AV229" s="13" t="s">
        <v>86</v>
      </c>
      <c r="AW229" s="13" t="s">
        <v>32</v>
      </c>
      <c r="AX229" s="13" t="s">
        <v>84</v>
      </c>
      <c r="AY229" s="175" t="s">
        <v>141</v>
      </c>
    </row>
    <row r="230" spans="1:65" s="2" customFormat="1" ht="24">
      <c r="A230" s="36"/>
      <c r="B230" s="35"/>
      <c r="C230" s="151" t="s">
        <v>352</v>
      </c>
      <c r="D230" s="151" t="s">
        <v>143</v>
      </c>
      <c r="E230" s="152" t="s">
        <v>353</v>
      </c>
      <c r="F230" s="153" t="s">
        <v>354</v>
      </c>
      <c r="G230" s="154" t="s">
        <v>193</v>
      </c>
      <c r="H230" s="155">
        <v>12.813</v>
      </c>
      <c r="I230" s="156"/>
      <c r="J230" s="157">
        <f>ROUND(I230*H230,2)</f>
        <v>0</v>
      </c>
      <c r="K230" s="153" t="s">
        <v>147</v>
      </c>
      <c r="L230" s="39"/>
      <c r="M230" s="158" t="s">
        <v>1</v>
      </c>
      <c r="N230" s="159" t="s">
        <v>41</v>
      </c>
      <c r="O230" s="72"/>
      <c r="P230" s="160">
        <f>O230*H230</f>
        <v>0</v>
      </c>
      <c r="Q230" s="160">
        <v>0.0079</v>
      </c>
      <c r="R230" s="160">
        <f>Q230*H230</f>
        <v>0.10122270000000001</v>
      </c>
      <c r="S230" s="160">
        <v>0</v>
      </c>
      <c r="T230" s="161">
        <f>S230*H230</f>
        <v>0</v>
      </c>
      <c r="U230" s="34"/>
      <c r="V230" s="34"/>
      <c r="W230" s="34"/>
      <c r="X230" s="34"/>
      <c r="Y230" s="34"/>
      <c r="Z230" s="34"/>
      <c r="AA230" s="34"/>
      <c r="AB230" s="34"/>
      <c r="AC230" s="34"/>
      <c r="AD230" s="34"/>
      <c r="AE230" s="34"/>
      <c r="AR230" s="162" t="s">
        <v>148</v>
      </c>
      <c r="AT230" s="162" t="s">
        <v>143</v>
      </c>
      <c r="AU230" s="162" t="s">
        <v>86</v>
      </c>
      <c r="AY230" s="17" t="s">
        <v>141</v>
      </c>
      <c r="BE230" s="163">
        <f>IF(N230="základní",J230,0)</f>
        <v>0</v>
      </c>
      <c r="BF230" s="163">
        <f>IF(N230="snížená",J230,0)</f>
        <v>0</v>
      </c>
      <c r="BG230" s="163">
        <f>IF(N230="zákl. přenesená",J230,0)</f>
        <v>0</v>
      </c>
      <c r="BH230" s="163">
        <f>IF(N230="sníž. přenesená",J230,0)</f>
        <v>0</v>
      </c>
      <c r="BI230" s="163">
        <f>IF(N230="nulová",J230,0)</f>
        <v>0</v>
      </c>
      <c r="BJ230" s="17" t="s">
        <v>84</v>
      </c>
      <c r="BK230" s="163">
        <f>ROUND(I230*H230,2)</f>
        <v>0</v>
      </c>
      <c r="BL230" s="17" t="s">
        <v>148</v>
      </c>
      <c r="BM230" s="162" t="s">
        <v>355</v>
      </c>
    </row>
    <row r="231" spans="1:65" s="2" customFormat="1" ht="24">
      <c r="A231" s="36"/>
      <c r="B231" s="35"/>
      <c r="C231" s="151" t="s">
        <v>356</v>
      </c>
      <c r="D231" s="151" t="s">
        <v>143</v>
      </c>
      <c r="E231" s="152" t="s">
        <v>357</v>
      </c>
      <c r="F231" s="153" t="s">
        <v>358</v>
      </c>
      <c r="G231" s="154" t="s">
        <v>266</v>
      </c>
      <c r="H231" s="155">
        <v>74.8</v>
      </c>
      <c r="I231" s="156"/>
      <c r="J231" s="157">
        <f>ROUND(I231*H231,2)</f>
        <v>0</v>
      </c>
      <c r="K231" s="153" t="s">
        <v>147</v>
      </c>
      <c r="L231" s="39"/>
      <c r="M231" s="158" t="s">
        <v>1</v>
      </c>
      <c r="N231" s="159" t="s">
        <v>41</v>
      </c>
      <c r="O231" s="72"/>
      <c r="P231" s="160">
        <f>O231*H231</f>
        <v>0</v>
      </c>
      <c r="Q231" s="160">
        <v>0</v>
      </c>
      <c r="R231" s="160">
        <f>Q231*H231</f>
        <v>0</v>
      </c>
      <c r="S231" s="160">
        <v>0</v>
      </c>
      <c r="T231" s="161">
        <f>S231*H231</f>
        <v>0</v>
      </c>
      <c r="U231" s="34"/>
      <c r="V231" s="34"/>
      <c r="W231" s="34"/>
      <c r="X231" s="34"/>
      <c r="Y231" s="34"/>
      <c r="Z231" s="34"/>
      <c r="AA231" s="34"/>
      <c r="AB231" s="34"/>
      <c r="AC231" s="34"/>
      <c r="AD231" s="34"/>
      <c r="AE231" s="34"/>
      <c r="AR231" s="162" t="s">
        <v>148</v>
      </c>
      <c r="AT231" s="162" t="s">
        <v>143</v>
      </c>
      <c r="AU231" s="162" t="s">
        <v>86</v>
      </c>
      <c r="AY231" s="17" t="s">
        <v>141</v>
      </c>
      <c r="BE231" s="163">
        <f>IF(N231="základní",J231,0)</f>
        <v>0</v>
      </c>
      <c r="BF231" s="163">
        <f>IF(N231="snížená",J231,0)</f>
        <v>0</v>
      </c>
      <c r="BG231" s="163">
        <f>IF(N231="zákl. přenesená",J231,0)</f>
        <v>0</v>
      </c>
      <c r="BH231" s="163">
        <f>IF(N231="sníž. přenesená",J231,0)</f>
        <v>0</v>
      </c>
      <c r="BI231" s="163">
        <f>IF(N231="nulová",J231,0)</f>
        <v>0</v>
      </c>
      <c r="BJ231" s="17" t="s">
        <v>84</v>
      </c>
      <c r="BK231" s="163">
        <f>ROUND(I231*H231,2)</f>
        <v>0</v>
      </c>
      <c r="BL231" s="17" t="s">
        <v>148</v>
      </c>
      <c r="BM231" s="162" t="s">
        <v>359</v>
      </c>
    </row>
    <row r="232" spans="1:51" s="13" customFormat="1" ht="22.5">
      <c r="A232" s="165"/>
      <c r="B232" s="164"/>
      <c r="C232" s="165"/>
      <c r="D232" s="166" t="s">
        <v>150</v>
      </c>
      <c r="E232" s="167" t="s">
        <v>1</v>
      </c>
      <c r="F232" s="168" t="s">
        <v>360</v>
      </c>
      <c r="G232" s="165"/>
      <c r="H232" s="169">
        <v>37.4</v>
      </c>
      <c r="I232" s="170"/>
      <c r="J232" s="165"/>
      <c r="K232" s="165"/>
      <c r="L232" s="171"/>
      <c r="M232" s="172"/>
      <c r="N232" s="173"/>
      <c r="O232" s="173"/>
      <c r="P232" s="173"/>
      <c r="Q232" s="173"/>
      <c r="R232" s="173"/>
      <c r="S232" s="173"/>
      <c r="T232" s="174"/>
      <c r="AT232" s="175" t="s">
        <v>150</v>
      </c>
      <c r="AU232" s="175" t="s">
        <v>86</v>
      </c>
      <c r="AV232" s="13" t="s">
        <v>86</v>
      </c>
      <c r="AW232" s="13" t="s">
        <v>32</v>
      </c>
      <c r="AX232" s="13" t="s">
        <v>76</v>
      </c>
      <c r="AY232" s="175" t="s">
        <v>141</v>
      </c>
    </row>
    <row r="233" spans="1:51" s="13" customFormat="1" ht="12">
      <c r="A233" s="165"/>
      <c r="B233" s="164"/>
      <c r="C233" s="165"/>
      <c r="D233" s="166" t="s">
        <v>150</v>
      </c>
      <c r="E233" s="167" t="s">
        <v>1</v>
      </c>
      <c r="F233" s="168" t="s">
        <v>361</v>
      </c>
      <c r="G233" s="165"/>
      <c r="H233" s="169">
        <v>37.4</v>
      </c>
      <c r="I233" s="165"/>
      <c r="J233" s="165"/>
      <c r="K233" s="165"/>
      <c r="L233" s="171"/>
      <c r="M233" s="172"/>
      <c r="N233" s="173"/>
      <c r="O233" s="173"/>
      <c r="P233" s="173"/>
      <c r="Q233" s="173"/>
      <c r="R233" s="173"/>
      <c r="S233" s="173"/>
      <c r="T233" s="174"/>
      <c r="AT233" s="175" t="s">
        <v>150</v>
      </c>
      <c r="AU233" s="175" t="s">
        <v>86</v>
      </c>
      <c r="AV233" s="13" t="s">
        <v>86</v>
      </c>
      <c r="AW233" s="13" t="s">
        <v>32</v>
      </c>
      <c r="AX233" s="13" t="s">
        <v>76</v>
      </c>
      <c r="AY233" s="175" t="s">
        <v>141</v>
      </c>
    </row>
    <row r="234" spans="1:51" s="14" customFormat="1" ht="12">
      <c r="A234" s="177"/>
      <c r="B234" s="176"/>
      <c r="C234" s="177"/>
      <c r="D234" s="166" t="s">
        <v>150</v>
      </c>
      <c r="E234" s="178" t="s">
        <v>1</v>
      </c>
      <c r="F234" s="179" t="s">
        <v>227</v>
      </c>
      <c r="G234" s="177"/>
      <c r="H234" s="180">
        <v>74.8</v>
      </c>
      <c r="I234" s="177"/>
      <c r="J234" s="177"/>
      <c r="K234" s="177"/>
      <c r="L234" s="181"/>
      <c r="M234" s="182"/>
      <c r="N234" s="183"/>
      <c r="O234" s="183"/>
      <c r="P234" s="183"/>
      <c r="Q234" s="183"/>
      <c r="R234" s="183"/>
      <c r="S234" s="183"/>
      <c r="T234" s="184"/>
      <c r="AT234" s="185" t="s">
        <v>150</v>
      </c>
      <c r="AU234" s="185" t="s">
        <v>86</v>
      </c>
      <c r="AV234" s="14" t="s">
        <v>148</v>
      </c>
      <c r="AW234" s="14" t="s">
        <v>32</v>
      </c>
      <c r="AX234" s="14" t="s">
        <v>84</v>
      </c>
      <c r="AY234" s="185" t="s">
        <v>141</v>
      </c>
    </row>
    <row r="235" spans="1:65" s="2" customFormat="1" ht="24">
      <c r="A235" s="36"/>
      <c r="B235" s="35"/>
      <c r="C235" s="186" t="s">
        <v>362</v>
      </c>
      <c r="D235" s="186" t="s">
        <v>258</v>
      </c>
      <c r="E235" s="187" t="s">
        <v>363</v>
      </c>
      <c r="F235" s="188" t="s">
        <v>364</v>
      </c>
      <c r="G235" s="189" t="s">
        <v>266</v>
      </c>
      <c r="H235" s="190">
        <v>78.54</v>
      </c>
      <c r="I235" s="191"/>
      <c r="J235" s="192">
        <f>ROUND(I235*H235,2)</f>
        <v>0</v>
      </c>
      <c r="K235" s="188" t="s">
        <v>147</v>
      </c>
      <c r="L235" s="193"/>
      <c r="M235" s="194" t="s">
        <v>1</v>
      </c>
      <c r="N235" s="195" t="s">
        <v>41</v>
      </c>
      <c r="O235" s="72"/>
      <c r="P235" s="160">
        <f>O235*H235</f>
        <v>0</v>
      </c>
      <c r="Q235" s="160">
        <v>4E-05</v>
      </c>
      <c r="R235" s="160">
        <f>Q235*H235</f>
        <v>0.0031416000000000005</v>
      </c>
      <c r="S235" s="160">
        <v>0</v>
      </c>
      <c r="T235" s="161">
        <f>S235*H235</f>
        <v>0</v>
      </c>
      <c r="U235" s="34"/>
      <c r="V235" s="34"/>
      <c r="W235" s="34"/>
      <c r="X235" s="34"/>
      <c r="Y235" s="34"/>
      <c r="Z235" s="34"/>
      <c r="AA235" s="34"/>
      <c r="AB235" s="34"/>
      <c r="AC235" s="34"/>
      <c r="AD235" s="34"/>
      <c r="AE235" s="34"/>
      <c r="AR235" s="162" t="s">
        <v>181</v>
      </c>
      <c r="AT235" s="162" t="s">
        <v>258</v>
      </c>
      <c r="AU235" s="162" t="s">
        <v>86</v>
      </c>
      <c r="AY235" s="17" t="s">
        <v>141</v>
      </c>
      <c r="BE235" s="163">
        <f>IF(N235="základní",J235,0)</f>
        <v>0</v>
      </c>
      <c r="BF235" s="163">
        <f>IF(N235="snížená",J235,0)</f>
        <v>0</v>
      </c>
      <c r="BG235" s="163">
        <f>IF(N235="zákl. přenesená",J235,0)</f>
        <v>0</v>
      </c>
      <c r="BH235" s="163">
        <f>IF(N235="sníž. přenesená",J235,0)</f>
        <v>0</v>
      </c>
      <c r="BI235" s="163">
        <f>IF(N235="nulová",J235,0)</f>
        <v>0</v>
      </c>
      <c r="BJ235" s="17" t="s">
        <v>84</v>
      </c>
      <c r="BK235" s="163">
        <f>ROUND(I235*H235,2)</f>
        <v>0</v>
      </c>
      <c r="BL235" s="17" t="s">
        <v>148</v>
      </c>
      <c r="BM235" s="162" t="s">
        <v>365</v>
      </c>
    </row>
    <row r="236" spans="1:51" s="13" customFormat="1" ht="12">
      <c r="A236" s="165"/>
      <c r="B236" s="164"/>
      <c r="C236" s="165"/>
      <c r="D236" s="166" t="s">
        <v>150</v>
      </c>
      <c r="E236" s="165"/>
      <c r="F236" s="168" t="s">
        <v>366</v>
      </c>
      <c r="G236" s="165"/>
      <c r="H236" s="169">
        <v>78.54</v>
      </c>
      <c r="I236" s="165"/>
      <c r="J236" s="165"/>
      <c r="K236" s="165"/>
      <c r="L236" s="171"/>
      <c r="M236" s="172"/>
      <c r="N236" s="173"/>
      <c r="O236" s="173"/>
      <c r="P236" s="173"/>
      <c r="Q236" s="173"/>
      <c r="R236" s="173"/>
      <c r="S236" s="173"/>
      <c r="T236" s="174"/>
      <c r="AT236" s="175" t="s">
        <v>150</v>
      </c>
      <c r="AU236" s="175" t="s">
        <v>86</v>
      </c>
      <c r="AV236" s="13" t="s">
        <v>86</v>
      </c>
      <c r="AW236" s="13" t="s">
        <v>4</v>
      </c>
      <c r="AX236" s="13" t="s">
        <v>84</v>
      </c>
      <c r="AY236" s="175" t="s">
        <v>141</v>
      </c>
    </row>
    <row r="237" spans="1:65" s="2" customFormat="1" ht="24">
      <c r="A237" s="36"/>
      <c r="B237" s="35"/>
      <c r="C237" s="151" t="s">
        <v>367</v>
      </c>
      <c r="D237" s="151" t="s">
        <v>143</v>
      </c>
      <c r="E237" s="152" t="s">
        <v>368</v>
      </c>
      <c r="F237" s="153" t="s">
        <v>369</v>
      </c>
      <c r="G237" s="154" t="s">
        <v>193</v>
      </c>
      <c r="H237" s="155">
        <v>149.645</v>
      </c>
      <c r="I237" s="156"/>
      <c r="J237" s="157">
        <f>ROUND(I237*H237,2)</f>
        <v>0</v>
      </c>
      <c r="K237" s="153" t="s">
        <v>147</v>
      </c>
      <c r="L237" s="39"/>
      <c r="M237" s="158" t="s">
        <v>1</v>
      </c>
      <c r="N237" s="159" t="s">
        <v>41</v>
      </c>
      <c r="O237" s="72"/>
      <c r="P237" s="160">
        <f>O237*H237</f>
        <v>0</v>
      </c>
      <c r="Q237" s="160">
        <v>0.0205</v>
      </c>
      <c r="R237" s="160">
        <f>Q237*H237</f>
        <v>3.0677225000000004</v>
      </c>
      <c r="S237" s="160">
        <v>0</v>
      </c>
      <c r="T237" s="161">
        <f>S237*H237</f>
        <v>0</v>
      </c>
      <c r="U237" s="34"/>
      <c r="V237" s="34"/>
      <c r="W237" s="34"/>
      <c r="X237" s="34"/>
      <c r="Y237" s="34"/>
      <c r="Z237" s="34"/>
      <c r="AA237" s="34"/>
      <c r="AB237" s="34"/>
      <c r="AC237" s="34"/>
      <c r="AD237" s="34"/>
      <c r="AE237" s="34"/>
      <c r="AR237" s="162" t="s">
        <v>148</v>
      </c>
      <c r="AT237" s="162" t="s">
        <v>143</v>
      </c>
      <c r="AU237" s="162" t="s">
        <v>86</v>
      </c>
      <c r="AY237" s="17" t="s">
        <v>141</v>
      </c>
      <c r="BE237" s="163">
        <f>IF(N237="základní",J237,0)</f>
        <v>0</v>
      </c>
      <c r="BF237" s="163">
        <f>IF(N237="snížená",J237,0)</f>
        <v>0</v>
      </c>
      <c r="BG237" s="163">
        <f>IF(N237="zákl. přenesená",J237,0)</f>
        <v>0</v>
      </c>
      <c r="BH237" s="163">
        <f>IF(N237="sníž. přenesená",J237,0)</f>
        <v>0</v>
      </c>
      <c r="BI237" s="163">
        <f>IF(N237="nulová",J237,0)</f>
        <v>0</v>
      </c>
      <c r="BJ237" s="17" t="s">
        <v>84</v>
      </c>
      <c r="BK237" s="163">
        <f>ROUND(I237*H237,2)</f>
        <v>0</v>
      </c>
      <c r="BL237" s="17" t="s">
        <v>148</v>
      </c>
      <c r="BM237" s="162" t="s">
        <v>370</v>
      </c>
    </row>
    <row r="238" spans="1:51" s="13" customFormat="1" ht="33.75">
      <c r="A238" s="165"/>
      <c r="B238" s="164"/>
      <c r="C238" s="165"/>
      <c r="D238" s="166" t="s">
        <v>150</v>
      </c>
      <c r="E238" s="167" t="s">
        <v>1</v>
      </c>
      <c r="F238" s="168" t="s">
        <v>371</v>
      </c>
      <c r="G238" s="165"/>
      <c r="H238" s="169">
        <v>44.685</v>
      </c>
      <c r="I238" s="165"/>
      <c r="J238" s="165"/>
      <c r="K238" s="165"/>
      <c r="L238" s="171"/>
      <c r="M238" s="172"/>
      <c r="N238" s="173"/>
      <c r="O238" s="173"/>
      <c r="P238" s="173"/>
      <c r="Q238" s="173"/>
      <c r="R238" s="173"/>
      <c r="S238" s="173"/>
      <c r="T238" s="174"/>
      <c r="AT238" s="175" t="s">
        <v>150</v>
      </c>
      <c r="AU238" s="175" t="s">
        <v>86</v>
      </c>
      <c r="AV238" s="13" t="s">
        <v>86</v>
      </c>
      <c r="AW238" s="13" t="s">
        <v>32</v>
      </c>
      <c r="AX238" s="13" t="s">
        <v>76</v>
      </c>
      <c r="AY238" s="175" t="s">
        <v>141</v>
      </c>
    </row>
    <row r="239" spans="1:51" s="13" customFormat="1" ht="12">
      <c r="A239" s="165"/>
      <c r="B239" s="164"/>
      <c r="C239" s="165"/>
      <c r="D239" s="166" t="s">
        <v>150</v>
      </c>
      <c r="E239" s="167" t="s">
        <v>1</v>
      </c>
      <c r="F239" s="168" t="s">
        <v>372</v>
      </c>
      <c r="G239" s="165"/>
      <c r="H239" s="169">
        <v>22.56</v>
      </c>
      <c r="I239" s="165"/>
      <c r="J239" s="165"/>
      <c r="K239" s="165"/>
      <c r="L239" s="171"/>
      <c r="M239" s="172"/>
      <c r="N239" s="173"/>
      <c r="O239" s="173"/>
      <c r="P239" s="173"/>
      <c r="Q239" s="173"/>
      <c r="R239" s="173"/>
      <c r="S239" s="173"/>
      <c r="T239" s="174"/>
      <c r="AT239" s="175" t="s">
        <v>150</v>
      </c>
      <c r="AU239" s="175" t="s">
        <v>86</v>
      </c>
      <c r="AV239" s="13" t="s">
        <v>86</v>
      </c>
      <c r="AW239" s="13" t="s">
        <v>32</v>
      </c>
      <c r="AX239" s="13" t="s">
        <v>76</v>
      </c>
      <c r="AY239" s="175" t="s">
        <v>141</v>
      </c>
    </row>
    <row r="240" spans="1:51" s="13" customFormat="1" ht="12">
      <c r="A240" s="165"/>
      <c r="B240" s="164"/>
      <c r="C240" s="165"/>
      <c r="D240" s="166" t="s">
        <v>150</v>
      </c>
      <c r="E240" s="167" t="s">
        <v>1</v>
      </c>
      <c r="F240" s="168" t="s">
        <v>373</v>
      </c>
      <c r="G240" s="165"/>
      <c r="H240" s="169">
        <v>42.2</v>
      </c>
      <c r="I240" s="165"/>
      <c r="J240" s="165"/>
      <c r="K240" s="165"/>
      <c r="L240" s="171"/>
      <c r="M240" s="172"/>
      <c r="N240" s="173"/>
      <c r="O240" s="173"/>
      <c r="P240" s="173"/>
      <c r="Q240" s="173"/>
      <c r="R240" s="173"/>
      <c r="S240" s="173"/>
      <c r="T240" s="174"/>
      <c r="AT240" s="175" t="s">
        <v>150</v>
      </c>
      <c r="AU240" s="175" t="s">
        <v>86</v>
      </c>
      <c r="AV240" s="13" t="s">
        <v>86</v>
      </c>
      <c r="AW240" s="13" t="s">
        <v>32</v>
      </c>
      <c r="AX240" s="13" t="s">
        <v>76</v>
      </c>
      <c r="AY240" s="175" t="s">
        <v>141</v>
      </c>
    </row>
    <row r="241" spans="1:51" s="13" customFormat="1" ht="12">
      <c r="A241" s="165"/>
      <c r="B241" s="164"/>
      <c r="C241" s="165"/>
      <c r="D241" s="166" t="s">
        <v>150</v>
      </c>
      <c r="E241" s="167" t="s">
        <v>1</v>
      </c>
      <c r="F241" s="168" t="s">
        <v>374</v>
      </c>
      <c r="G241" s="165"/>
      <c r="H241" s="169">
        <v>40.2</v>
      </c>
      <c r="I241" s="165"/>
      <c r="J241" s="165"/>
      <c r="K241" s="165"/>
      <c r="L241" s="171"/>
      <c r="M241" s="172"/>
      <c r="N241" s="173"/>
      <c r="O241" s="173"/>
      <c r="P241" s="173"/>
      <c r="Q241" s="173"/>
      <c r="R241" s="173"/>
      <c r="S241" s="173"/>
      <c r="T241" s="174"/>
      <c r="AT241" s="175" t="s">
        <v>150</v>
      </c>
      <c r="AU241" s="175" t="s">
        <v>86</v>
      </c>
      <c r="AV241" s="13" t="s">
        <v>86</v>
      </c>
      <c r="AW241" s="13" t="s">
        <v>32</v>
      </c>
      <c r="AX241" s="13" t="s">
        <v>76</v>
      </c>
      <c r="AY241" s="175" t="s">
        <v>141</v>
      </c>
    </row>
    <row r="242" spans="1:51" s="14" customFormat="1" ht="12">
      <c r="A242" s="177"/>
      <c r="B242" s="176"/>
      <c r="C242" s="177"/>
      <c r="D242" s="166" t="s">
        <v>150</v>
      </c>
      <c r="E242" s="178" t="s">
        <v>1</v>
      </c>
      <c r="F242" s="179" t="s">
        <v>227</v>
      </c>
      <c r="G242" s="177"/>
      <c r="H242" s="180">
        <v>149.645</v>
      </c>
      <c r="I242" s="177"/>
      <c r="J242" s="177"/>
      <c r="K242" s="177"/>
      <c r="L242" s="181"/>
      <c r="M242" s="182"/>
      <c r="N242" s="183"/>
      <c r="O242" s="183"/>
      <c r="P242" s="183"/>
      <c r="Q242" s="183"/>
      <c r="R242" s="183"/>
      <c r="S242" s="183"/>
      <c r="T242" s="184"/>
      <c r="AT242" s="185" t="s">
        <v>150</v>
      </c>
      <c r="AU242" s="185" t="s">
        <v>86</v>
      </c>
      <c r="AV242" s="14" t="s">
        <v>148</v>
      </c>
      <c r="AW242" s="14" t="s">
        <v>32</v>
      </c>
      <c r="AX242" s="14" t="s">
        <v>84</v>
      </c>
      <c r="AY242" s="185" t="s">
        <v>141</v>
      </c>
    </row>
    <row r="243" spans="1:65" s="2" customFormat="1" ht="24">
      <c r="A243" s="36"/>
      <c r="B243" s="35"/>
      <c r="C243" s="151" t="s">
        <v>375</v>
      </c>
      <c r="D243" s="151" t="s">
        <v>143</v>
      </c>
      <c r="E243" s="152" t="s">
        <v>376</v>
      </c>
      <c r="F243" s="153" t="s">
        <v>377</v>
      </c>
      <c r="G243" s="154" t="s">
        <v>193</v>
      </c>
      <c r="H243" s="155">
        <v>138.059</v>
      </c>
      <c r="I243" s="156"/>
      <c r="J243" s="157">
        <f>ROUND(I243*H243,2)</f>
        <v>0</v>
      </c>
      <c r="K243" s="153" t="s">
        <v>147</v>
      </c>
      <c r="L243" s="39"/>
      <c r="M243" s="158" t="s">
        <v>1</v>
      </c>
      <c r="N243" s="159" t="s">
        <v>41</v>
      </c>
      <c r="O243" s="72"/>
      <c r="P243" s="160">
        <f>O243*H243</f>
        <v>0</v>
      </c>
      <c r="Q243" s="160">
        <v>0.00348</v>
      </c>
      <c r="R243" s="160">
        <f>Q243*H243</f>
        <v>0.48044532</v>
      </c>
      <c r="S243" s="160">
        <v>0</v>
      </c>
      <c r="T243" s="161">
        <f>S243*H243</f>
        <v>0</v>
      </c>
      <c r="U243" s="34"/>
      <c r="V243" s="34"/>
      <c r="W243" s="34"/>
      <c r="X243" s="34"/>
      <c r="Y243" s="34"/>
      <c r="Z243" s="34"/>
      <c r="AA243" s="34"/>
      <c r="AB243" s="34"/>
      <c r="AC243" s="34"/>
      <c r="AD243" s="34"/>
      <c r="AE243" s="34"/>
      <c r="AR243" s="162" t="s">
        <v>148</v>
      </c>
      <c r="AT243" s="162" t="s">
        <v>143</v>
      </c>
      <c r="AU243" s="162" t="s">
        <v>86</v>
      </c>
      <c r="AY243" s="17" t="s">
        <v>141</v>
      </c>
      <c r="BE243" s="163">
        <f>IF(N243="základní",J243,0)</f>
        <v>0</v>
      </c>
      <c r="BF243" s="163">
        <f>IF(N243="snížená",J243,0)</f>
        <v>0</v>
      </c>
      <c r="BG243" s="163">
        <f>IF(N243="zákl. přenesená",J243,0)</f>
        <v>0</v>
      </c>
      <c r="BH243" s="163">
        <f>IF(N243="sníž. přenesená",J243,0)</f>
        <v>0</v>
      </c>
      <c r="BI243" s="163">
        <f>IF(N243="nulová",J243,0)</f>
        <v>0</v>
      </c>
      <c r="BJ243" s="17" t="s">
        <v>84</v>
      </c>
      <c r="BK243" s="163">
        <f>ROUND(I243*H243,2)</f>
        <v>0</v>
      </c>
      <c r="BL243" s="17" t="s">
        <v>148</v>
      </c>
      <c r="BM243" s="162" t="s">
        <v>378</v>
      </c>
    </row>
    <row r="244" spans="1:51" s="13" customFormat="1" ht="12">
      <c r="A244" s="165"/>
      <c r="B244" s="164"/>
      <c r="C244" s="165"/>
      <c r="D244" s="166" t="s">
        <v>150</v>
      </c>
      <c r="E244" s="167" t="s">
        <v>1</v>
      </c>
      <c r="F244" s="168" t="s">
        <v>379</v>
      </c>
      <c r="G244" s="165"/>
      <c r="H244" s="169">
        <v>138.059</v>
      </c>
      <c r="I244" s="165"/>
      <c r="J244" s="165"/>
      <c r="K244" s="165"/>
      <c r="L244" s="171"/>
      <c r="M244" s="172"/>
      <c r="N244" s="173"/>
      <c r="O244" s="173"/>
      <c r="P244" s="173"/>
      <c r="Q244" s="173"/>
      <c r="R244" s="173"/>
      <c r="S244" s="173"/>
      <c r="T244" s="174"/>
      <c r="AT244" s="175" t="s">
        <v>150</v>
      </c>
      <c r="AU244" s="175" t="s">
        <v>86</v>
      </c>
      <c r="AV244" s="13" t="s">
        <v>86</v>
      </c>
      <c r="AW244" s="13" t="s">
        <v>32</v>
      </c>
      <c r="AX244" s="13" t="s">
        <v>84</v>
      </c>
      <c r="AY244" s="175" t="s">
        <v>141</v>
      </c>
    </row>
    <row r="245" spans="1:65" s="2" customFormat="1" ht="24">
      <c r="A245" s="36"/>
      <c r="B245" s="35"/>
      <c r="C245" s="151" t="s">
        <v>380</v>
      </c>
      <c r="D245" s="151" t="s">
        <v>143</v>
      </c>
      <c r="E245" s="152" t="s">
        <v>381</v>
      </c>
      <c r="F245" s="153" t="s">
        <v>382</v>
      </c>
      <c r="G245" s="154" t="s">
        <v>266</v>
      </c>
      <c r="H245" s="155">
        <v>3.3</v>
      </c>
      <c r="I245" s="156"/>
      <c r="J245" s="157">
        <f>ROUND(I245*H245,2)</f>
        <v>0</v>
      </c>
      <c r="K245" s="153" t="s">
        <v>147</v>
      </c>
      <c r="L245" s="39"/>
      <c r="M245" s="158" t="s">
        <v>1</v>
      </c>
      <c r="N245" s="159" t="s">
        <v>41</v>
      </c>
      <c r="O245" s="72"/>
      <c r="P245" s="160">
        <f>O245*H245</f>
        <v>0</v>
      </c>
      <c r="Q245" s="160">
        <v>0.02065</v>
      </c>
      <c r="R245" s="160">
        <f>Q245*H245</f>
        <v>0.068145</v>
      </c>
      <c r="S245" s="160">
        <v>0</v>
      </c>
      <c r="T245" s="161">
        <f>S245*H245</f>
        <v>0</v>
      </c>
      <c r="U245" s="34"/>
      <c r="V245" s="34"/>
      <c r="W245" s="34"/>
      <c r="X245" s="34"/>
      <c r="Y245" s="34"/>
      <c r="Z245" s="34"/>
      <c r="AA245" s="34"/>
      <c r="AB245" s="34"/>
      <c r="AC245" s="34"/>
      <c r="AD245" s="34"/>
      <c r="AE245" s="34"/>
      <c r="AR245" s="162" t="s">
        <v>148</v>
      </c>
      <c r="AT245" s="162" t="s">
        <v>143</v>
      </c>
      <c r="AU245" s="162" t="s">
        <v>86</v>
      </c>
      <c r="AY245" s="17" t="s">
        <v>141</v>
      </c>
      <c r="BE245" s="163">
        <f>IF(N245="základní",J245,0)</f>
        <v>0</v>
      </c>
      <c r="BF245" s="163">
        <f>IF(N245="snížená",J245,0)</f>
        <v>0</v>
      </c>
      <c r="BG245" s="163">
        <f>IF(N245="zákl. přenesená",J245,0)</f>
        <v>0</v>
      </c>
      <c r="BH245" s="163">
        <f>IF(N245="sníž. přenesená",J245,0)</f>
        <v>0</v>
      </c>
      <c r="BI245" s="163">
        <f>IF(N245="nulová",J245,0)</f>
        <v>0</v>
      </c>
      <c r="BJ245" s="17" t="s">
        <v>84</v>
      </c>
      <c r="BK245" s="163">
        <f>ROUND(I245*H245,2)</f>
        <v>0</v>
      </c>
      <c r="BL245" s="17" t="s">
        <v>148</v>
      </c>
      <c r="BM245" s="162" t="s">
        <v>383</v>
      </c>
    </row>
    <row r="246" spans="1:65" s="2" customFormat="1" ht="24">
      <c r="A246" s="36"/>
      <c r="B246" s="35"/>
      <c r="C246" s="151" t="s">
        <v>384</v>
      </c>
      <c r="D246" s="151" t="s">
        <v>143</v>
      </c>
      <c r="E246" s="152" t="s">
        <v>385</v>
      </c>
      <c r="F246" s="153" t="s">
        <v>386</v>
      </c>
      <c r="G246" s="154" t="s">
        <v>193</v>
      </c>
      <c r="H246" s="155">
        <v>53.684</v>
      </c>
      <c r="I246" s="156"/>
      <c r="J246" s="157">
        <f>ROUND(I246*H246,2)</f>
        <v>0</v>
      </c>
      <c r="K246" s="153" t="s">
        <v>147</v>
      </c>
      <c r="L246" s="39"/>
      <c r="M246" s="158" t="s">
        <v>1</v>
      </c>
      <c r="N246" s="159" t="s">
        <v>41</v>
      </c>
      <c r="O246" s="72"/>
      <c r="P246" s="160">
        <f>O246*H246</f>
        <v>0</v>
      </c>
      <c r="Q246" s="160">
        <v>0</v>
      </c>
      <c r="R246" s="160">
        <f>Q246*H246</f>
        <v>0</v>
      </c>
      <c r="S246" s="160">
        <v>0</v>
      </c>
      <c r="T246" s="161">
        <f>S246*H246</f>
        <v>0</v>
      </c>
      <c r="U246" s="34"/>
      <c r="V246" s="34"/>
      <c r="W246" s="34"/>
      <c r="X246" s="34"/>
      <c r="Y246" s="34"/>
      <c r="Z246" s="34"/>
      <c r="AA246" s="34"/>
      <c r="AB246" s="34"/>
      <c r="AC246" s="34"/>
      <c r="AD246" s="34"/>
      <c r="AE246" s="34"/>
      <c r="AR246" s="162" t="s">
        <v>148</v>
      </c>
      <c r="AT246" s="162" t="s">
        <v>143</v>
      </c>
      <c r="AU246" s="162" t="s">
        <v>86</v>
      </c>
      <c r="AY246" s="17" t="s">
        <v>141</v>
      </c>
      <c r="BE246" s="163">
        <f>IF(N246="základní",J246,0)</f>
        <v>0</v>
      </c>
      <c r="BF246" s="163">
        <f>IF(N246="snížená",J246,0)</f>
        <v>0</v>
      </c>
      <c r="BG246" s="163">
        <f>IF(N246="zákl. přenesená",J246,0)</f>
        <v>0</v>
      </c>
      <c r="BH246" s="163">
        <f>IF(N246="sníž. přenesená",J246,0)</f>
        <v>0</v>
      </c>
      <c r="BI246" s="163">
        <f>IF(N246="nulová",J246,0)</f>
        <v>0</v>
      </c>
      <c r="BJ246" s="17" t="s">
        <v>84</v>
      </c>
      <c r="BK246" s="163">
        <f>ROUND(I246*H246,2)</f>
        <v>0</v>
      </c>
      <c r="BL246" s="17" t="s">
        <v>148</v>
      </c>
      <c r="BM246" s="162" t="s">
        <v>387</v>
      </c>
    </row>
    <row r="247" spans="1:51" s="13" customFormat="1" ht="12">
      <c r="A247" s="165"/>
      <c r="B247" s="164"/>
      <c r="C247" s="165"/>
      <c r="D247" s="166" t="s">
        <v>150</v>
      </c>
      <c r="E247" s="167" t="s">
        <v>1</v>
      </c>
      <c r="F247" s="168" t="s">
        <v>388</v>
      </c>
      <c r="G247" s="165"/>
      <c r="H247" s="169">
        <v>26.842</v>
      </c>
      <c r="I247" s="165"/>
      <c r="J247" s="165"/>
      <c r="K247" s="165"/>
      <c r="L247" s="171"/>
      <c r="M247" s="172"/>
      <c r="N247" s="173"/>
      <c r="O247" s="173"/>
      <c r="P247" s="173"/>
      <c r="Q247" s="173"/>
      <c r="R247" s="173"/>
      <c r="S247" s="173"/>
      <c r="T247" s="174"/>
      <c r="AT247" s="175" t="s">
        <v>150</v>
      </c>
      <c r="AU247" s="175" t="s">
        <v>86</v>
      </c>
      <c r="AV247" s="13" t="s">
        <v>86</v>
      </c>
      <c r="AW247" s="13" t="s">
        <v>32</v>
      </c>
      <c r="AX247" s="13" t="s">
        <v>76</v>
      </c>
      <c r="AY247" s="175" t="s">
        <v>141</v>
      </c>
    </row>
    <row r="248" spans="1:51" s="13" customFormat="1" ht="12">
      <c r="A248" s="165"/>
      <c r="B248" s="164"/>
      <c r="C248" s="165"/>
      <c r="D248" s="166" t="s">
        <v>150</v>
      </c>
      <c r="E248" s="167" t="s">
        <v>1</v>
      </c>
      <c r="F248" s="168" t="s">
        <v>389</v>
      </c>
      <c r="G248" s="165"/>
      <c r="H248" s="169">
        <v>26.842</v>
      </c>
      <c r="I248" s="165"/>
      <c r="J248" s="165"/>
      <c r="K248" s="165"/>
      <c r="L248" s="171"/>
      <c r="M248" s="172"/>
      <c r="N248" s="173"/>
      <c r="O248" s="173"/>
      <c r="P248" s="173"/>
      <c r="Q248" s="173"/>
      <c r="R248" s="173"/>
      <c r="S248" s="173"/>
      <c r="T248" s="174"/>
      <c r="AT248" s="175" t="s">
        <v>150</v>
      </c>
      <c r="AU248" s="175" t="s">
        <v>86</v>
      </c>
      <c r="AV248" s="13" t="s">
        <v>86</v>
      </c>
      <c r="AW248" s="13" t="s">
        <v>32</v>
      </c>
      <c r="AX248" s="13" t="s">
        <v>76</v>
      </c>
      <c r="AY248" s="175" t="s">
        <v>141</v>
      </c>
    </row>
    <row r="249" spans="1:51" s="14" customFormat="1" ht="12">
      <c r="A249" s="177"/>
      <c r="B249" s="176"/>
      <c r="C249" s="177"/>
      <c r="D249" s="166" t="s">
        <v>150</v>
      </c>
      <c r="E249" s="178" t="s">
        <v>1</v>
      </c>
      <c r="F249" s="179" t="s">
        <v>227</v>
      </c>
      <c r="G249" s="177"/>
      <c r="H249" s="180">
        <v>53.684</v>
      </c>
      <c r="I249" s="177"/>
      <c r="J249" s="177"/>
      <c r="K249" s="177"/>
      <c r="L249" s="181"/>
      <c r="M249" s="182"/>
      <c r="N249" s="183"/>
      <c r="O249" s="183"/>
      <c r="P249" s="183"/>
      <c r="Q249" s="183"/>
      <c r="R249" s="183"/>
      <c r="S249" s="183"/>
      <c r="T249" s="184"/>
      <c r="AT249" s="185" t="s">
        <v>150</v>
      </c>
      <c r="AU249" s="185" t="s">
        <v>86</v>
      </c>
      <c r="AV249" s="14" t="s">
        <v>148</v>
      </c>
      <c r="AW249" s="14" t="s">
        <v>32</v>
      </c>
      <c r="AX249" s="14" t="s">
        <v>84</v>
      </c>
      <c r="AY249" s="185" t="s">
        <v>141</v>
      </c>
    </row>
    <row r="250" spans="1:65" s="2" customFormat="1" ht="24">
      <c r="A250" s="36"/>
      <c r="B250" s="35"/>
      <c r="C250" s="151" t="s">
        <v>390</v>
      </c>
      <c r="D250" s="151" t="s">
        <v>143</v>
      </c>
      <c r="E250" s="152" t="s">
        <v>391</v>
      </c>
      <c r="F250" s="153" t="s">
        <v>392</v>
      </c>
      <c r="G250" s="154" t="s">
        <v>146</v>
      </c>
      <c r="H250" s="155">
        <v>1.888</v>
      </c>
      <c r="I250" s="156"/>
      <c r="J250" s="157">
        <f>ROUND(I250*H250,2)</f>
        <v>0</v>
      </c>
      <c r="K250" s="153" t="s">
        <v>147</v>
      </c>
      <c r="L250" s="39"/>
      <c r="M250" s="158" t="s">
        <v>1</v>
      </c>
      <c r="N250" s="159" t="s">
        <v>41</v>
      </c>
      <c r="O250" s="72"/>
      <c r="P250" s="160">
        <f>O250*H250</f>
        <v>0</v>
      </c>
      <c r="Q250" s="160">
        <v>2.25634</v>
      </c>
      <c r="R250" s="160">
        <f>Q250*H250</f>
        <v>4.25996992</v>
      </c>
      <c r="S250" s="160">
        <v>0</v>
      </c>
      <c r="T250" s="161">
        <f>S250*H250</f>
        <v>0</v>
      </c>
      <c r="U250" s="34"/>
      <c r="V250" s="34"/>
      <c r="W250" s="34"/>
      <c r="X250" s="34"/>
      <c r="Y250" s="34"/>
      <c r="Z250" s="34"/>
      <c r="AA250" s="34"/>
      <c r="AB250" s="34"/>
      <c r="AC250" s="34"/>
      <c r="AD250" s="34"/>
      <c r="AE250" s="34"/>
      <c r="AR250" s="162" t="s">
        <v>148</v>
      </c>
      <c r="AT250" s="162" t="s">
        <v>143</v>
      </c>
      <c r="AU250" s="162" t="s">
        <v>86</v>
      </c>
      <c r="AY250" s="17" t="s">
        <v>141</v>
      </c>
      <c r="BE250" s="163">
        <f>IF(N250="základní",J250,0)</f>
        <v>0</v>
      </c>
      <c r="BF250" s="163">
        <f>IF(N250="snížená",J250,0)</f>
        <v>0</v>
      </c>
      <c r="BG250" s="163">
        <f>IF(N250="zákl. přenesená",J250,0)</f>
        <v>0</v>
      </c>
      <c r="BH250" s="163">
        <f>IF(N250="sníž. přenesená",J250,0)</f>
        <v>0</v>
      </c>
      <c r="BI250" s="163">
        <f>IF(N250="nulová",J250,0)</f>
        <v>0</v>
      </c>
      <c r="BJ250" s="17" t="s">
        <v>84</v>
      </c>
      <c r="BK250" s="163">
        <f>ROUND(I250*H250,2)</f>
        <v>0</v>
      </c>
      <c r="BL250" s="17" t="s">
        <v>148</v>
      </c>
      <c r="BM250" s="162" t="s">
        <v>393</v>
      </c>
    </row>
    <row r="251" spans="1:51" s="13" customFormat="1" ht="12">
      <c r="A251" s="165"/>
      <c r="B251" s="164"/>
      <c r="C251" s="165"/>
      <c r="D251" s="166" t="s">
        <v>150</v>
      </c>
      <c r="E251" s="167" t="s">
        <v>1</v>
      </c>
      <c r="F251" s="168" t="s">
        <v>394</v>
      </c>
      <c r="G251" s="165"/>
      <c r="H251" s="169">
        <v>1.888</v>
      </c>
      <c r="I251" s="165"/>
      <c r="J251" s="165"/>
      <c r="K251" s="165"/>
      <c r="L251" s="171"/>
      <c r="M251" s="172"/>
      <c r="N251" s="173"/>
      <c r="O251" s="173"/>
      <c r="P251" s="173"/>
      <c r="Q251" s="173"/>
      <c r="R251" s="173"/>
      <c r="S251" s="173"/>
      <c r="T251" s="174"/>
      <c r="AT251" s="175" t="s">
        <v>150</v>
      </c>
      <c r="AU251" s="175" t="s">
        <v>86</v>
      </c>
      <c r="AV251" s="13" t="s">
        <v>86</v>
      </c>
      <c r="AW251" s="13" t="s">
        <v>32</v>
      </c>
      <c r="AX251" s="13" t="s">
        <v>84</v>
      </c>
      <c r="AY251" s="175" t="s">
        <v>141</v>
      </c>
    </row>
    <row r="252" spans="1:65" s="2" customFormat="1" ht="24">
      <c r="A252" s="36"/>
      <c r="B252" s="35"/>
      <c r="C252" s="151" t="s">
        <v>395</v>
      </c>
      <c r="D252" s="151" t="s">
        <v>143</v>
      </c>
      <c r="E252" s="152" t="s">
        <v>396</v>
      </c>
      <c r="F252" s="153" t="s">
        <v>397</v>
      </c>
      <c r="G252" s="154" t="s">
        <v>146</v>
      </c>
      <c r="H252" s="155">
        <v>6.203</v>
      </c>
      <c r="I252" s="156"/>
      <c r="J252" s="157">
        <f>ROUND(I252*H252,2)</f>
        <v>0</v>
      </c>
      <c r="K252" s="153" t="s">
        <v>147</v>
      </c>
      <c r="L252" s="39"/>
      <c r="M252" s="158" t="s">
        <v>1</v>
      </c>
      <c r="N252" s="159" t="s">
        <v>41</v>
      </c>
      <c r="O252" s="72"/>
      <c r="P252" s="160">
        <f>O252*H252</f>
        <v>0</v>
      </c>
      <c r="Q252" s="160">
        <v>2.25634</v>
      </c>
      <c r="R252" s="160">
        <f>Q252*H252</f>
        <v>13.99607702</v>
      </c>
      <c r="S252" s="160">
        <v>0</v>
      </c>
      <c r="T252" s="161">
        <f>S252*H252</f>
        <v>0</v>
      </c>
      <c r="U252" s="34"/>
      <c r="V252" s="34"/>
      <c r="W252" s="34"/>
      <c r="X252" s="34"/>
      <c r="Y252" s="34"/>
      <c r="Z252" s="34"/>
      <c r="AA252" s="34"/>
      <c r="AB252" s="34"/>
      <c r="AC252" s="34"/>
      <c r="AD252" s="34"/>
      <c r="AE252" s="34"/>
      <c r="AR252" s="162" t="s">
        <v>148</v>
      </c>
      <c r="AT252" s="162" t="s">
        <v>143</v>
      </c>
      <c r="AU252" s="162" t="s">
        <v>86</v>
      </c>
      <c r="AY252" s="17" t="s">
        <v>141</v>
      </c>
      <c r="BE252" s="163">
        <f>IF(N252="základní",J252,0)</f>
        <v>0</v>
      </c>
      <c r="BF252" s="163">
        <f>IF(N252="snížená",J252,0)</f>
        <v>0</v>
      </c>
      <c r="BG252" s="163">
        <f>IF(N252="zákl. přenesená",J252,0)</f>
        <v>0</v>
      </c>
      <c r="BH252" s="163">
        <f>IF(N252="sníž. přenesená",J252,0)</f>
        <v>0</v>
      </c>
      <c r="BI252" s="163">
        <f>IF(N252="nulová",J252,0)</f>
        <v>0</v>
      </c>
      <c r="BJ252" s="17" t="s">
        <v>84</v>
      </c>
      <c r="BK252" s="163">
        <f>ROUND(I252*H252,2)</f>
        <v>0</v>
      </c>
      <c r="BL252" s="17" t="s">
        <v>148</v>
      </c>
      <c r="BM252" s="162" t="s">
        <v>398</v>
      </c>
    </row>
    <row r="253" spans="1:51" s="13" customFormat="1" ht="12">
      <c r="A253" s="165"/>
      <c r="B253" s="164"/>
      <c r="C253" s="165"/>
      <c r="D253" s="166" t="s">
        <v>150</v>
      </c>
      <c r="E253" s="167" t="s">
        <v>1</v>
      </c>
      <c r="F253" s="168" t="s">
        <v>399</v>
      </c>
      <c r="G253" s="165"/>
      <c r="H253" s="169">
        <v>6.203</v>
      </c>
      <c r="I253" s="165"/>
      <c r="J253" s="165"/>
      <c r="K253" s="165"/>
      <c r="L253" s="171"/>
      <c r="M253" s="172"/>
      <c r="N253" s="173"/>
      <c r="O253" s="173"/>
      <c r="P253" s="173"/>
      <c r="Q253" s="173"/>
      <c r="R253" s="173"/>
      <c r="S253" s="173"/>
      <c r="T253" s="174"/>
      <c r="AT253" s="175" t="s">
        <v>150</v>
      </c>
      <c r="AU253" s="175" t="s">
        <v>86</v>
      </c>
      <c r="AV253" s="13" t="s">
        <v>86</v>
      </c>
      <c r="AW253" s="13" t="s">
        <v>32</v>
      </c>
      <c r="AX253" s="13" t="s">
        <v>84</v>
      </c>
      <c r="AY253" s="175" t="s">
        <v>141</v>
      </c>
    </row>
    <row r="254" spans="1:65" s="2" customFormat="1" ht="24">
      <c r="A254" s="36"/>
      <c r="B254" s="35"/>
      <c r="C254" s="151" t="s">
        <v>400</v>
      </c>
      <c r="D254" s="151" t="s">
        <v>143</v>
      </c>
      <c r="E254" s="152" t="s">
        <v>401</v>
      </c>
      <c r="F254" s="153" t="s">
        <v>397</v>
      </c>
      <c r="G254" s="154" t="s">
        <v>146</v>
      </c>
      <c r="H254" s="155">
        <v>14.544</v>
      </c>
      <c r="I254" s="156"/>
      <c r="J254" s="157">
        <f>ROUND(I254*H254,2)</f>
        <v>0</v>
      </c>
      <c r="K254" s="153" t="s">
        <v>147</v>
      </c>
      <c r="L254" s="39"/>
      <c r="M254" s="158" t="s">
        <v>1</v>
      </c>
      <c r="N254" s="159" t="s">
        <v>41</v>
      </c>
      <c r="O254" s="72"/>
      <c r="P254" s="160">
        <f>O254*H254</f>
        <v>0</v>
      </c>
      <c r="Q254" s="160">
        <v>2.45329</v>
      </c>
      <c r="R254" s="160">
        <f>Q254*H254</f>
        <v>35.68064976</v>
      </c>
      <c r="S254" s="160">
        <v>0</v>
      </c>
      <c r="T254" s="161">
        <f>S254*H254</f>
        <v>0</v>
      </c>
      <c r="U254" s="34"/>
      <c r="V254" s="34"/>
      <c r="W254" s="34"/>
      <c r="X254" s="34"/>
      <c r="Y254" s="34"/>
      <c r="Z254" s="34"/>
      <c r="AA254" s="34"/>
      <c r="AB254" s="34"/>
      <c r="AC254" s="34"/>
      <c r="AD254" s="34"/>
      <c r="AE254" s="34"/>
      <c r="AR254" s="162" t="s">
        <v>148</v>
      </c>
      <c r="AT254" s="162" t="s">
        <v>143</v>
      </c>
      <c r="AU254" s="162" t="s">
        <v>86</v>
      </c>
      <c r="AY254" s="17" t="s">
        <v>141</v>
      </c>
      <c r="BE254" s="163">
        <f>IF(N254="základní",J254,0)</f>
        <v>0</v>
      </c>
      <c r="BF254" s="163">
        <f>IF(N254="snížená",J254,0)</f>
        <v>0</v>
      </c>
      <c r="BG254" s="163">
        <f>IF(N254="zákl. přenesená",J254,0)</f>
        <v>0</v>
      </c>
      <c r="BH254" s="163">
        <f>IF(N254="sníž. přenesená",J254,0)</f>
        <v>0</v>
      </c>
      <c r="BI254" s="163">
        <f>IF(N254="nulová",J254,0)</f>
        <v>0</v>
      </c>
      <c r="BJ254" s="17" t="s">
        <v>84</v>
      </c>
      <c r="BK254" s="163">
        <f>ROUND(I254*H254,2)</f>
        <v>0</v>
      </c>
      <c r="BL254" s="17" t="s">
        <v>148</v>
      </c>
      <c r="BM254" s="162" t="s">
        <v>402</v>
      </c>
    </row>
    <row r="255" spans="1:51" s="13" customFormat="1" ht="12">
      <c r="A255" s="165"/>
      <c r="B255" s="164"/>
      <c r="C255" s="165"/>
      <c r="D255" s="166" t="s">
        <v>150</v>
      </c>
      <c r="E255" s="167" t="s">
        <v>1</v>
      </c>
      <c r="F255" s="168" t="s">
        <v>403</v>
      </c>
      <c r="G255" s="165"/>
      <c r="H255" s="169">
        <v>14.544</v>
      </c>
      <c r="I255" s="165"/>
      <c r="J255" s="165"/>
      <c r="K255" s="165"/>
      <c r="L255" s="171"/>
      <c r="M255" s="172"/>
      <c r="N255" s="173"/>
      <c r="O255" s="173"/>
      <c r="P255" s="173"/>
      <c r="Q255" s="173"/>
      <c r="R255" s="173"/>
      <c r="S255" s="173"/>
      <c r="T255" s="174"/>
      <c r="AT255" s="175" t="s">
        <v>150</v>
      </c>
      <c r="AU255" s="175" t="s">
        <v>86</v>
      </c>
      <c r="AV255" s="13" t="s">
        <v>86</v>
      </c>
      <c r="AW255" s="13" t="s">
        <v>32</v>
      </c>
      <c r="AX255" s="13" t="s">
        <v>84</v>
      </c>
      <c r="AY255" s="175" t="s">
        <v>141</v>
      </c>
    </row>
    <row r="256" spans="1:65" s="2" customFormat="1" ht="24">
      <c r="A256" s="36"/>
      <c r="B256" s="35"/>
      <c r="C256" s="151" t="s">
        <v>404</v>
      </c>
      <c r="D256" s="151" t="s">
        <v>143</v>
      </c>
      <c r="E256" s="152" t="s">
        <v>405</v>
      </c>
      <c r="F256" s="153" t="s">
        <v>406</v>
      </c>
      <c r="G256" s="154" t="s">
        <v>146</v>
      </c>
      <c r="H256" s="155">
        <v>6.203</v>
      </c>
      <c r="I256" s="156"/>
      <c r="J256" s="157">
        <f>ROUND(I256*H256,2)</f>
        <v>0</v>
      </c>
      <c r="K256" s="153" t="s">
        <v>147</v>
      </c>
      <c r="L256" s="39"/>
      <c r="M256" s="158" t="s">
        <v>1</v>
      </c>
      <c r="N256" s="159" t="s">
        <v>41</v>
      </c>
      <c r="O256" s="72"/>
      <c r="P256" s="160">
        <f>O256*H256</f>
        <v>0</v>
      </c>
      <c r="Q256" s="160">
        <v>0</v>
      </c>
      <c r="R256" s="160">
        <f>Q256*H256</f>
        <v>0</v>
      </c>
      <c r="S256" s="160">
        <v>0</v>
      </c>
      <c r="T256" s="161">
        <f>S256*H256</f>
        <v>0</v>
      </c>
      <c r="U256" s="34"/>
      <c r="V256" s="34"/>
      <c r="W256" s="34"/>
      <c r="X256" s="34"/>
      <c r="Y256" s="34"/>
      <c r="Z256" s="34"/>
      <c r="AA256" s="34"/>
      <c r="AB256" s="34"/>
      <c r="AC256" s="34"/>
      <c r="AD256" s="34"/>
      <c r="AE256" s="34"/>
      <c r="AR256" s="162" t="s">
        <v>148</v>
      </c>
      <c r="AT256" s="162" t="s">
        <v>143</v>
      </c>
      <c r="AU256" s="162" t="s">
        <v>86</v>
      </c>
      <c r="AY256" s="17" t="s">
        <v>141</v>
      </c>
      <c r="BE256" s="163">
        <f>IF(N256="základní",J256,0)</f>
        <v>0</v>
      </c>
      <c r="BF256" s="163">
        <f>IF(N256="snížená",J256,0)</f>
        <v>0</v>
      </c>
      <c r="BG256" s="163">
        <f>IF(N256="zákl. přenesená",J256,0)</f>
        <v>0</v>
      </c>
      <c r="BH256" s="163">
        <f>IF(N256="sníž. přenesená",J256,0)</f>
        <v>0</v>
      </c>
      <c r="BI256" s="163">
        <f>IF(N256="nulová",J256,0)</f>
        <v>0</v>
      </c>
      <c r="BJ256" s="17" t="s">
        <v>84</v>
      </c>
      <c r="BK256" s="163">
        <f>ROUND(I256*H256,2)</f>
        <v>0</v>
      </c>
      <c r="BL256" s="17" t="s">
        <v>148</v>
      </c>
      <c r="BM256" s="162" t="s">
        <v>407</v>
      </c>
    </row>
    <row r="257" spans="1:65" s="2" customFormat="1" ht="24">
      <c r="A257" s="36"/>
      <c r="B257" s="35"/>
      <c r="C257" s="151" t="s">
        <v>408</v>
      </c>
      <c r="D257" s="151" t="s">
        <v>143</v>
      </c>
      <c r="E257" s="152" t="s">
        <v>409</v>
      </c>
      <c r="F257" s="153" t="s">
        <v>410</v>
      </c>
      <c r="G257" s="154" t="s">
        <v>146</v>
      </c>
      <c r="H257" s="155">
        <v>1.888</v>
      </c>
      <c r="I257" s="156"/>
      <c r="J257" s="157">
        <f>ROUND(I257*H257,2)</f>
        <v>0</v>
      </c>
      <c r="K257" s="153" t="s">
        <v>147</v>
      </c>
      <c r="L257" s="39"/>
      <c r="M257" s="158" t="s">
        <v>1</v>
      </c>
      <c r="N257" s="159" t="s">
        <v>41</v>
      </c>
      <c r="O257" s="72"/>
      <c r="P257" s="160">
        <f>O257*H257</f>
        <v>0</v>
      </c>
      <c r="Q257" s="160">
        <v>0</v>
      </c>
      <c r="R257" s="160">
        <f>Q257*H257</f>
        <v>0</v>
      </c>
      <c r="S257" s="160">
        <v>0</v>
      </c>
      <c r="T257" s="161">
        <f>S257*H257</f>
        <v>0</v>
      </c>
      <c r="U257" s="34"/>
      <c r="V257" s="34"/>
      <c r="W257" s="34"/>
      <c r="X257" s="34"/>
      <c r="Y257" s="34"/>
      <c r="Z257" s="34"/>
      <c r="AA257" s="34"/>
      <c r="AB257" s="34"/>
      <c r="AC257" s="34"/>
      <c r="AD257" s="34"/>
      <c r="AE257" s="34"/>
      <c r="AR257" s="162" t="s">
        <v>148</v>
      </c>
      <c r="AT257" s="162" t="s">
        <v>143</v>
      </c>
      <c r="AU257" s="162" t="s">
        <v>86</v>
      </c>
      <c r="AY257" s="17" t="s">
        <v>141</v>
      </c>
      <c r="BE257" s="163">
        <f>IF(N257="základní",J257,0)</f>
        <v>0</v>
      </c>
      <c r="BF257" s="163">
        <f>IF(N257="snížená",J257,0)</f>
        <v>0</v>
      </c>
      <c r="BG257" s="163">
        <f>IF(N257="zákl. přenesená",J257,0)</f>
        <v>0</v>
      </c>
      <c r="BH257" s="163">
        <f>IF(N257="sníž. přenesená",J257,0)</f>
        <v>0</v>
      </c>
      <c r="BI257" s="163">
        <f>IF(N257="nulová",J257,0)</f>
        <v>0</v>
      </c>
      <c r="BJ257" s="17" t="s">
        <v>84</v>
      </c>
      <c r="BK257" s="163">
        <f>ROUND(I257*H257,2)</f>
        <v>0</v>
      </c>
      <c r="BL257" s="17" t="s">
        <v>148</v>
      </c>
      <c r="BM257" s="162" t="s">
        <v>411</v>
      </c>
    </row>
    <row r="258" spans="1:65" s="2" customFormat="1" ht="24">
      <c r="A258" s="36"/>
      <c r="B258" s="35"/>
      <c r="C258" s="151" t="s">
        <v>412</v>
      </c>
      <c r="D258" s="151" t="s">
        <v>143</v>
      </c>
      <c r="E258" s="152" t="s">
        <v>413</v>
      </c>
      <c r="F258" s="153" t="s">
        <v>414</v>
      </c>
      <c r="G258" s="154" t="s">
        <v>146</v>
      </c>
      <c r="H258" s="155">
        <v>14.544</v>
      </c>
      <c r="I258" s="156"/>
      <c r="J258" s="157">
        <f>ROUND(I258*H258,2)</f>
        <v>0</v>
      </c>
      <c r="K258" s="153" t="s">
        <v>147</v>
      </c>
      <c r="L258" s="39"/>
      <c r="M258" s="158" t="s">
        <v>1</v>
      </c>
      <c r="N258" s="159" t="s">
        <v>41</v>
      </c>
      <c r="O258" s="72"/>
      <c r="P258" s="160">
        <f>O258*H258</f>
        <v>0</v>
      </c>
      <c r="Q258" s="160">
        <v>0</v>
      </c>
      <c r="R258" s="160">
        <f>Q258*H258</f>
        <v>0</v>
      </c>
      <c r="S258" s="160">
        <v>0</v>
      </c>
      <c r="T258" s="161">
        <f>S258*H258</f>
        <v>0</v>
      </c>
      <c r="U258" s="34"/>
      <c r="V258" s="34"/>
      <c r="W258" s="34"/>
      <c r="X258" s="34"/>
      <c r="Y258" s="34"/>
      <c r="Z258" s="34"/>
      <c r="AA258" s="34"/>
      <c r="AB258" s="34"/>
      <c r="AC258" s="34"/>
      <c r="AD258" s="34"/>
      <c r="AE258" s="34"/>
      <c r="AR258" s="162" t="s">
        <v>148</v>
      </c>
      <c r="AT258" s="162" t="s">
        <v>143</v>
      </c>
      <c r="AU258" s="162" t="s">
        <v>86</v>
      </c>
      <c r="AY258" s="17" t="s">
        <v>141</v>
      </c>
      <c r="BE258" s="163">
        <f>IF(N258="základní",J258,0)</f>
        <v>0</v>
      </c>
      <c r="BF258" s="163">
        <f>IF(N258="snížená",J258,0)</f>
        <v>0</v>
      </c>
      <c r="BG258" s="163">
        <f>IF(N258="zákl. přenesená",J258,0)</f>
        <v>0</v>
      </c>
      <c r="BH258" s="163">
        <f>IF(N258="sníž. přenesená",J258,0)</f>
        <v>0</v>
      </c>
      <c r="BI258" s="163">
        <f>IF(N258="nulová",J258,0)</f>
        <v>0</v>
      </c>
      <c r="BJ258" s="17" t="s">
        <v>84</v>
      </c>
      <c r="BK258" s="163">
        <f>ROUND(I258*H258,2)</f>
        <v>0</v>
      </c>
      <c r="BL258" s="17" t="s">
        <v>148</v>
      </c>
      <c r="BM258" s="162" t="s">
        <v>415</v>
      </c>
    </row>
    <row r="259" spans="1:65" s="2" customFormat="1" ht="24">
      <c r="A259" s="36"/>
      <c r="B259" s="35"/>
      <c r="C259" s="151" t="s">
        <v>416</v>
      </c>
      <c r="D259" s="151" t="s">
        <v>143</v>
      </c>
      <c r="E259" s="152" t="s">
        <v>413</v>
      </c>
      <c r="F259" s="153" t="s">
        <v>414</v>
      </c>
      <c r="G259" s="154" t="s">
        <v>146</v>
      </c>
      <c r="H259" s="155">
        <v>6.203</v>
      </c>
      <c r="I259" s="156"/>
      <c r="J259" s="157">
        <f>ROUND(I259*H259,2)</f>
        <v>0</v>
      </c>
      <c r="K259" s="153" t="s">
        <v>147</v>
      </c>
      <c r="L259" s="39"/>
      <c r="M259" s="158" t="s">
        <v>1</v>
      </c>
      <c r="N259" s="159" t="s">
        <v>41</v>
      </c>
      <c r="O259" s="72"/>
      <c r="P259" s="160">
        <f>O259*H259</f>
        <v>0</v>
      </c>
      <c r="Q259" s="160">
        <v>0</v>
      </c>
      <c r="R259" s="160">
        <f>Q259*H259</f>
        <v>0</v>
      </c>
      <c r="S259" s="160">
        <v>0</v>
      </c>
      <c r="T259" s="161">
        <f>S259*H259</f>
        <v>0</v>
      </c>
      <c r="U259" s="34"/>
      <c r="V259" s="34"/>
      <c r="W259" s="34"/>
      <c r="X259" s="34"/>
      <c r="Y259" s="34"/>
      <c r="Z259" s="34"/>
      <c r="AA259" s="34"/>
      <c r="AB259" s="34"/>
      <c r="AC259" s="34"/>
      <c r="AD259" s="34"/>
      <c r="AE259" s="34"/>
      <c r="AR259" s="162" t="s">
        <v>148</v>
      </c>
      <c r="AT259" s="162" t="s">
        <v>143</v>
      </c>
      <c r="AU259" s="162" t="s">
        <v>86</v>
      </c>
      <c r="AY259" s="17" t="s">
        <v>141</v>
      </c>
      <c r="BE259" s="163">
        <f>IF(N259="základní",J259,0)</f>
        <v>0</v>
      </c>
      <c r="BF259" s="163">
        <f>IF(N259="snížená",J259,0)</f>
        <v>0</v>
      </c>
      <c r="BG259" s="163">
        <f>IF(N259="zákl. přenesená",J259,0)</f>
        <v>0</v>
      </c>
      <c r="BH259" s="163">
        <f>IF(N259="sníž. přenesená",J259,0)</f>
        <v>0</v>
      </c>
      <c r="BI259" s="163">
        <f>IF(N259="nulová",J259,0)</f>
        <v>0</v>
      </c>
      <c r="BJ259" s="17" t="s">
        <v>84</v>
      </c>
      <c r="BK259" s="163">
        <f>ROUND(I259*H259,2)</f>
        <v>0</v>
      </c>
      <c r="BL259" s="17" t="s">
        <v>148</v>
      </c>
      <c r="BM259" s="162" t="s">
        <v>417</v>
      </c>
    </row>
    <row r="260" spans="1:65" s="2" customFormat="1" ht="16.5" customHeight="1">
      <c r="A260" s="36"/>
      <c r="B260" s="35"/>
      <c r="C260" s="151" t="s">
        <v>418</v>
      </c>
      <c r="D260" s="151" t="s">
        <v>143</v>
      </c>
      <c r="E260" s="152" t="s">
        <v>419</v>
      </c>
      <c r="F260" s="153" t="s">
        <v>420</v>
      </c>
      <c r="G260" s="154" t="s">
        <v>178</v>
      </c>
      <c r="H260" s="155">
        <v>0.654</v>
      </c>
      <c r="I260" s="156"/>
      <c r="J260" s="157">
        <f>ROUND(I260*H260,2)</f>
        <v>0</v>
      </c>
      <c r="K260" s="153" t="s">
        <v>147</v>
      </c>
      <c r="L260" s="39"/>
      <c r="M260" s="158" t="s">
        <v>1</v>
      </c>
      <c r="N260" s="159" t="s">
        <v>41</v>
      </c>
      <c r="O260" s="72"/>
      <c r="P260" s="160">
        <f>O260*H260</f>
        <v>0</v>
      </c>
      <c r="Q260" s="160">
        <v>1.06277</v>
      </c>
      <c r="R260" s="160">
        <f>Q260*H260</f>
        <v>0.69505158</v>
      </c>
      <c r="S260" s="160">
        <v>0</v>
      </c>
      <c r="T260" s="161">
        <f>S260*H260</f>
        <v>0</v>
      </c>
      <c r="U260" s="34"/>
      <c r="V260" s="34"/>
      <c r="W260" s="34"/>
      <c r="X260" s="34"/>
      <c r="Y260" s="34"/>
      <c r="Z260" s="34"/>
      <c r="AA260" s="34"/>
      <c r="AB260" s="34"/>
      <c r="AC260" s="34"/>
      <c r="AD260" s="34"/>
      <c r="AE260" s="34"/>
      <c r="AR260" s="162" t="s">
        <v>148</v>
      </c>
      <c r="AT260" s="162" t="s">
        <v>143</v>
      </c>
      <c r="AU260" s="162" t="s">
        <v>86</v>
      </c>
      <c r="AY260" s="17" t="s">
        <v>141</v>
      </c>
      <c r="BE260" s="163">
        <f>IF(N260="základní",J260,0)</f>
        <v>0</v>
      </c>
      <c r="BF260" s="163">
        <f>IF(N260="snížená",J260,0)</f>
        <v>0</v>
      </c>
      <c r="BG260" s="163">
        <f>IF(N260="zákl. přenesená",J260,0)</f>
        <v>0</v>
      </c>
      <c r="BH260" s="163">
        <f>IF(N260="sníž. přenesená",J260,0)</f>
        <v>0</v>
      </c>
      <c r="BI260" s="163">
        <f>IF(N260="nulová",J260,0)</f>
        <v>0</v>
      </c>
      <c r="BJ260" s="17" t="s">
        <v>84</v>
      </c>
      <c r="BK260" s="163">
        <f>ROUND(I260*H260,2)</f>
        <v>0</v>
      </c>
      <c r="BL260" s="17" t="s">
        <v>148</v>
      </c>
      <c r="BM260" s="162" t="s">
        <v>421</v>
      </c>
    </row>
    <row r="261" spans="1:51" s="13" customFormat="1" ht="12">
      <c r="A261" s="165"/>
      <c r="B261" s="164"/>
      <c r="C261" s="165"/>
      <c r="D261" s="166" t="s">
        <v>150</v>
      </c>
      <c r="E261" s="167" t="s">
        <v>1</v>
      </c>
      <c r="F261" s="168" t="s">
        <v>422</v>
      </c>
      <c r="G261" s="165"/>
      <c r="H261" s="169">
        <v>0.654</v>
      </c>
      <c r="I261" s="165"/>
      <c r="J261" s="165"/>
      <c r="K261" s="165"/>
      <c r="L261" s="171"/>
      <c r="M261" s="172"/>
      <c r="N261" s="173"/>
      <c r="O261" s="173"/>
      <c r="P261" s="173"/>
      <c r="Q261" s="173"/>
      <c r="R261" s="173"/>
      <c r="S261" s="173"/>
      <c r="T261" s="174"/>
      <c r="AT261" s="175" t="s">
        <v>150</v>
      </c>
      <c r="AU261" s="175" t="s">
        <v>86</v>
      </c>
      <c r="AV261" s="13" t="s">
        <v>86</v>
      </c>
      <c r="AW261" s="13" t="s">
        <v>32</v>
      </c>
      <c r="AX261" s="13" t="s">
        <v>84</v>
      </c>
      <c r="AY261" s="175" t="s">
        <v>141</v>
      </c>
    </row>
    <row r="262" spans="1:65" s="2" customFormat="1" ht="16.5" customHeight="1">
      <c r="A262" s="36"/>
      <c r="B262" s="35"/>
      <c r="C262" s="151" t="s">
        <v>423</v>
      </c>
      <c r="D262" s="151" t="s">
        <v>143</v>
      </c>
      <c r="E262" s="152" t="s">
        <v>419</v>
      </c>
      <c r="F262" s="153" t="s">
        <v>420</v>
      </c>
      <c r="G262" s="154" t="s">
        <v>178</v>
      </c>
      <c r="H262" s="155">
        <v>0.376</v>
      </c>
      <c r="I262" s="156"/>
      <c r="J262" s="157">
        <f>ROUND(I262*H262,2)</f>
        <v>0</v>
      </c>
      <c r="K262" s="153" t="s">
        <v>147</v>
      </c>
      <c r="L262" s="39"/>
      <c r="M262" s="158" t="s">
        <v>1</v>
      </c>
      <c r="N262" s="159" t="s">
        <v>41</v>
      </c>
      <c r="O262" s="72"/>
      <c r="P262" s="160">
        <f>O262*H262</f>
        <v>0</v>
      </c>
      <c r="Q262" s="160">
        <v>1.06277</v>
      </c>
      <c r="R262" s="160">
        <f>Q262*H262</f>
        <v>0.39960152</v>
      </c>
      <c r="S262" s="160">
        <v>0</v>
      </c>
      <c r="T262" s="161">
        <f>S262*H262</f>
        <v>0</v>
      </c>
      <c r="U262" s="34"/>
      <c r="V262" s="34"/>
      <c r="W262" s="34"/>
      <c r="X262" s="34"/>
      <c r="Y262" s="34"/>
      <c r="Z262" s="34"/>
      <c r="AA262" s="34"/>
      <c r="AB262" s="34"/>
      <c r="AC262" s="34"/>
      <c r="AD262" s="34"/>
      <c r="AE262" s="34"/>
      <c r="AR262" s="162" t="s">
        <v>148</v>
      </c>
      <c r="AT262" s="162" t="s">
        <v>143</v>
      </c>
      <c r="AU262" s="162" t="s">
        <v>86</v>
      </c>
      <c r="AY262" s="17" t="s">
        <v>141</v>
      </c>
      <c r="BE262" s="163">
        <f>IF(N262="základní",J262,0)</f>
        <v>0</v>
      </c>
      <c r="BF262" s="163">
        <f>IF(N262="snížená",J262,0)</f>
        <v>0</v>
      </c>
      <c r="BG262" s="163">
        <f>IF(N262="zákl. přenesená",J262,0)</f>
        <v>0</v>
      </c>
      <c r="BH262" s="163">
        <f>IF(N262="sníž. přenesená",J262,0)</f>
        <v>0</v>
      </c>
      <c r="BI262" s="163">
        <f>IF(N262="nulová",J262,0)</f>
        <v>0</v>
      </c>
      <c r="BJ262" s="17" t="s">
        <v>84</v>
      </c>
      <c r="BK262" s="163">
        <f>ROUND(I262*H262,2)</f>
        <v>0</v>
      </c>
      <c r="BL262" s="17" t="s">
        <v>148</v>
      </c>
      <c r="BM262" s="162" t="s">
        <v>424</v>
      </c>
    </row>
    <row r="263" spans="1:51" s="13" customFormat="1" ht="12">
      <c r="A263" s="165"/>
      <c r="B263" s="164"/>
      <c r="C263" s="165"/>
      <c r="D263" s="166" t="s">
        <v>150</v>
      </c>
      <c r="E263" s="167" t="s">
        <v>1</v>
      </c>
      <c r="F263" s="168" t="s">
        <v>425</v>
      </c>
      <c r="G263" s="165"/>
      <c r="H263" s="169">
        <v>0.376</v>
      </c>
      <c r="I263" s="165"/>
      <c r="J263" s="165"/>
      <c r="K263" s="165"/>
      <c r="L263" s="171"/>
      <c r="M263" s="172"/>
      <c r="N263" s="173"/>
      <c r="O263" s="173"/>
      <c r="P263" s="173"/>
      <c r="Q263" s="173"/>
      <c r="R263" s="173"/>
      <c r="S263" s="173"/>
      <c r="T263" s="174"/>
      <c r="AT263" s="175" t="s">
        <v>150</v>
      </c>
      <c r="AU263" s="175" t="s">
        <v>86</v>
      </c>
      <c r="AV263" s="13" t="s">
        <v>86</v>
      </c>
      <c r="AW263" s="13" t="s">
        <v>32</v>
      </c>
      <c r="AX263" s="13" t="s">
        <v>84</v>
      </c>
      <c r="AY263" s="175" t="s">
        <v>141</v>
      </c>
    </row>
    <row r="264" spans="1:65" s="2" customFormat="1" ht="16.5" customHeight="1">
      <c r="A264" s="36"/>
      <c r="B264" s="35"/>
      <c r="C264" s="151" t="s">
        <v>426</v>
      </c>
      <c r="D264" s="151" t="s">
        <v>143</v>
      </c>
      <c r="E264" s="152" t="s">
        <v>419</v>
      </c>
      <c r="F264" s="153" t="s">
        <v>420</v>
      </c>
      <c r="G264" s="154" t="s">
        <v>178</v>
      </c>
      <c r="H264" s="155">
        <v>0.11</v>
      </c>
      <c r="I264" s="156"/>
      <c r="J264" s="157">
        <f>ROUND(I264*H264,2)</f>
        <v>0</v>
      </c>
      <c r="K264" s="153" t="s">
        <v>147</v>
      </c>
      <c r="L264" s="39"/>
      <c r="M264" s="158" t="s">
        <v>1</v>
      </c>
      <c r="N264" s="159" t="s">
        <v>41</v>
      </c>
      <c r="O264" s="72"/>
      <c r="P264" s="160">
        <f>O264*H264</f>
        <v>0</v>
      </c>
      <c r="Q264" s="160">
        <v>1.06277</v>
      </c>
      <c r="R264" s="160">
        <f>Q264*H264</f>
        <v>0.1169047</v>
      </c>
      <c r="S264" s="160">
        <v>0</v>
      </c>
      <c r="T264" s="161">
        <f>S264*H264</f>
        <v>0</v>
      </c>
      <c r="U264" s="34"/>
      <c r="V264" s="34"/>
      <c r="W264" s="34"/>
      <c r="X264" s="34"/>
      <c r="Y264" s="34"/>
      <c r="Z264" s="34"/>
      <c r="AA264" s="34"/>
      <c r="AB264" s="34"/>
      <c r="AC264" s="34"/>
      <c r="AD264" s="34"/>
      <c r="AE264" s="34"/>
      <c r="AR264" s="162" t="s">
        <v>148</v>
      </c>
      <c r="AT264" s="162" t="s">
        <v>143</v>
      </c>
      <c r="AU264" s="162" t="s">
        <v>86</v>
      </c>
      <c r="AY264" s="17" t="s">
        <v>141</v>
      </c>
      <c r="BE264" s="163">
        <f>IF(N264="základní",J264,0)</f>
        <v>0</v>
      </c>
      <c r="BF264" s="163">
        <f>IF(N264="snížená",J264,0)</f>
        <v>0</v>
      </c>
      <c r="BG264" s="163">
        <f>IF(N264="zákl. přenesená",J264,0)</f>
        <v>0</v>
      </c>
      <c r="BH264" s="163">
        <f>IF(N264="sníž. přenesená",J264,0)</f>
        <v>0</v>
      </c>
      <c r="BI264" s="163">
        <f>IF(N264="nulová",J264,0)</f>
        <v>0</v>
      </c>
      <c r="BJ264" s="17" t="s">
        <v>84</v>
      </c>
      <c r="BK264" s="163">
        <f>ROUND(I264*H264,2)</f>
        <v>0</v>
      </c>
      <c r="BL264" s="17" t="s">
        <v>148</v>
      </c>
      <c r="BM264" s="162" t="s">
        <v>427</v>
      </c>
    </row>
    <row r="265" spans="1:51" s="13" customFormat="1" ht="12">
      <c r="A265" s="165"/>
      <c r="B265" s="164"/>
      <c r="C265" s="165"/>
      <c r="D265" s="166" t="s">
        <v>150</v>
      </c>
      <c r="E265" s="167" t="s">
        <v>1</v>
      </c>
      <c r="F265" s="168" t="s">
        <v>428</v>
      </c>
      <c r="G265" s="165"/>
      <c r="H265" s="169">
        <v>0.11</v>
      </c>
      <c r="I265" s="165"/>
      <c r="J265" s="165"/>
      <c r="K265" s="165"/>
      <c r="L265" s="171"/>
      <c r="M265" s="172"/>
      <c r="N265" s="173"/>
      <c r="O265" s="173"/>
      <c r="P265" s="173"/>
      <c r="Q265" s="173"/>
      <c r="R265" s="173"/>
      <c r="S265" s="173"/>
      <c r="T265" s="174"/>
      <c r="AT265" s="175" t="s">
        <v>150</v>
      </c>
      <c r="AU265" s="175" t="s">
        <v>86</v>
      </c>
      <c r="AV265" s="13" t="s">
        <v>86</v>
      </c>
      <c r="AW265" s="13" t="s">
        <v>32</v>
      </c>
      <c r="AX265" s="13" t="s">
        <v>84</v>
      </c>
      <c r="AY265" s="175" t="s">
        <v>141</v>
      </c>
    </row>
    <row r="266" spans="1:65" s="2" customFormat="1" ht="16.5" customHeight="1">
      <c r="A266" s="36"/>
      <c r="B266" s="35"/>
      <c r="C266" s="151" t="s">
        <v>429</v>
      </c>
      <c r="D266" s="151" t="s">
        <v>143</v>
      </c>
      <c r="E266" s="152" t="s">
        <v>430</v>
      </c>
      <c r="F266" s="153" t="s">
        <v>431</v>
      </c>
      <c r="G266" s="154" t="s">
        <v>193</v>
      </c>
      <c r="H266" s="155">
        <v>29.05</v>
      </c>
      <c r="I266" s="156"/>
      <c r="J266" s="157">
        <f>ROUND(I266*H266,2)</f>
        <v>0</v>
      </c>
      <c r="K266" s="153" t="s">
        <v>147</v>
      </c>
      <c r="L266" s="39"/>
      <c r="M266" s="158" t="s">
        <v>1</v>
      </c>
      <c r="N266" s="159" t="s">
        <v>41</v>
      </c>
      <c r="O266" s="72"/>
      <c r="P266" s="160">
        <f>O266*H266</f>
        <v>0</v>
      </c>
      <c r="Q266" s="160">
        <v>0.00013</v>
      </c>
      <c r="R266" s="160">
        <f>Q266*H266</f>
        <v>0.0037765</v>
      </c>
      <c r="S266" s="160">
        <v>0</v>
      </c>
      <c r="T266" s="161">
        <f>S266*H266</f>
        <v>0</v>
      </c>
      <c r="U266" s="34"/>
      <c r="V266" s="34"/>
      <c r="W266" s="34"/>
      <c r="X266" s="34"/>
      <c r="Y266" s="34"/>
      <c r="Z266" s="34"/>
      <c r="AA266" s="34"/>
      <c r="AB266" s="34"/>
      <c r="AC266" s="34"/>
      <c r="AD266" s="34"/>
      <c r="AE266" s="34"/>
      <c r="AR266" s="162" t="s">
        <v>148</v>
      </c>
      <c r="AT266" s="162" t="s">
        <v>143</v>
      </c>
      <c r="AU266" s="162" t="s">
        <v>86</v>
      </c>
      <c r="AY266" s="17" t="s">
        <v>141</v>
      </c>
      <c r="BE266" s="163">
        <f>IF(N266="základní",J266,0)</f>
        <v>0</v>
      </c>
      <c r="BF266" s="163">
        <f>IF(N266="snížená",J266,0)</f>
        <v>0</v>
      </c>
      <c r="BG266" s="163">
        <f>IF(N266="zákl. přenesená",J266,0)</f>
        <v>0</v>
      </c>
      <c r="BH266" s="163">
        <f>IF(N266="sníž. přenesená",J266,0)</f>
        <v>0</v>
      </c>
      <c r="BI266" s="163">
        <f>IF(N266="nulová",J266,0)</f>
        <v>0</v>
      </c>
      <c r="BJ266" s="17" t="s">
        <v>84</v>
      </c>
      <c r="BK266" s="163">
        <f>ROUND(I266*H266,2)</f>
        <v>0</v>
      </c>
      <c r="BL266" s="17" t="s">
        <v>148</v>
      </c>
      <c r="BM266" s="162" t="s">
        <v>432</v>
      </c>
    </row>
    <row r="267" spans="1:51" s="13" customFormat="1" ht="12">
      <c r="A267" s="165"/>
      <c r="B267" s="164"/>
      <c r="C267" s="165"/>
      <c r="D267" s="166" t="s">
        <v>150</v>
      </c>
      <c r="E267" s="167" t="s">
        <v>1</v>
      </c>
      <c r="F267" s="168" t="s">
        <v>433</v>
      </c>
      <c r="G267" s="165"/>
      <c r="H267" s="169">
        <v>29.05</v>
      </c>
      <c r="I267" s="165"/>
      <c r="J267" s="165"/>
      <c r="K267" s="165"/>
      <c r="L267" s="171"/>
      <c r="M267" s="172"/>
      <c r="N267" s="173"/>
      <c r="O267" s="173"/>
      <c r="P267" s="173"/>
      <c r="Q267" s="173"/>
      <c r="R267" s="173"/>
      <c r="S267" s="173"/>
      <c r="T267" s="174"/>
      <c r="AT267" s="175" t="s">
        <v>150</v>
      </c>
      <c r="AU267" s="175" t="s">
        <v>86</v>
      </c>
      <c r="AV267" s="13" t="s">
        <v>86</v>
      </c>
      <c r="AW267" s="13" t="s">
        <v>32</v>
      </c>
      <c r="AX267" s="13" t="s">
        <v>84</v>
      </c>
      <c r="AY267" s="175" t="s">
        <v>141</v>
      </c>
    </row>
    <row r="268" spans="1:65" s="2" customFormat="1" ht="16.5" customHeight="1">
      <c r="A268" s="36"/>
      <c r="B268" s="35"/>
      <c r="C268" s="151" t="s">
        <v>434</v>
      </c>
      <c r="D268" s="151" t="s">
        <v>143</v>
      </c>
      <c r="E268" s="152" t="s">
        <v>435</v>
      </c>
      <c r="F268" s="153" t="s">
        <v>436</v>
      </c>
      <c r="G268" s="154" t="s">
        <v>193</v>
      </c>
      <c r="H268" s="155">
        <v>5</v>
      </c>
      <c r="I268" s="156"/>
      <c r="J268" s="157">
        <f>ROUND(I268*H268,2)</f>
        <v>0</v>
      </c>
      <c r="K268" s="153" t="s">
        <v>147</v>
      </c>
      <c r="L268" s="39"/>
      <c r="M268" s="158" t="s">
        <v>1</v>
      </c>
      <c r="N268" s="159" t="s">
        <v>41</v>
      </c>
      <c r="O268" s="72"/>
      <c r="P268" s="160">
        <f>O268*H268</f>
        <v>0</v>
      </c>
      <c r="Q268" s="160">
        <v>0.00033</v>
      </c>
      <c r="R268" s="160">
        <f>Q268*H268</f>
        <v>0.00165</v>
      </c>
      <c r="S268" s="160">
        <v>0</v>
      </c>
      <c r="T268" s="161">
        <f>S268*H268</f>
        <v>0</v>
      </c>
      <c r="U268" s="34"/>
      <c r="V268" s="34"/>
      <c r="W268" s="34"/>
      <c r="X268" s="34"/>
      <c r="Y268" s="34"/>
      <c r="Z268" s="34"/>
      <c r="AA268" s="34"/>
      <c r="AB268" s="34"/>
      <c r="AC268" s="34"/>
      <c r="AD268" s="34"/>
      <c r="AE268" s="34"/>
      <c r="AR268" s="162" t="s">
        <v>148</v>
      </c>
      <c r="AT268" s="162" t="s">
        <v>143</v>
      </c>
      <c r="AU268" s="162" t="s">
        <v>86</v>
      </c>
      <c r="AY268" s="17" t="s">
        <v>141</v>
      </c>
      <c r="BE268" s="163">
        <f>IF(N268="základní",J268,0)</f>
        <v>0</v>
      </c>
      <c r="BF268" s="163">
        <f>IF(N268="snížená",J268,0)</f>
        <v>0</v>
      </c>
      <c r="BG268" s="163">
        <f>IF(N268="zákl. přenesená",J268,0)</f>
        <v>0</v>
      </c>
      <c r="BH268" s="163">
        <f>IF(N268="sníž. přenesená",J268,0)</f>
        <v>0</v>
      </c>
      <c r="BI268" s="163">
        <f>IF(N268="nulová",J268,0)</f>
        <v>0</v>
      </c>
      <c r="BJ268" s="17" t="s">
        <v>84</v>
      </c>
      <c r="BK268" s="163">
        <f>ROUND(I268*H268,2)</f>
        <v>0</v>
      </c>
      <c r="BL268" s="17" t="s">
        <v>148</v>
      </c>
      <c r="BM268" s="162" t="s">
        <v>437</v>
      </c>
    </row>
    <row r="269" spans="1:65" s="2" customFormat="1" ht="33" customHeight="1">
      <c r="A269" s="36"/>
      <c r="B269" s="35"/>
      <c r="C269" s="151" t="s">
        <v>438</v>
      </c>
      <c r="D269" s="151" t="s">
        <v>143</v>
      </c>
      <c r="E269" s="152" t="s">
        <v>439</v>
      </c>
      <c r="F269" s="153" t="s">
        <v>440</v>
      </c>
      <c r="G269" s="154" t="s">
        <v>266</v>
      </c>
      <c r="H269" s="155">
        <v>82.604</v>
      </c>
      <c r="I269" s="156"/>
      <c r="J269" s="157">
        <f>ROUND(I269*H269,2)</f>
        <v>0</v>
      </c>
      <c r="K269" s="153" t="s">
        <v>147</v>
      </c>
      <c r="L269" s="39"/>
      <c r="M269" s="158" t="s">
        <v>1</v>
      </c>
      <c r="N269" s="159" t="s">
        <v>41</v>
      </c>
      <c r="O269" s="72"/>
      <c r="P269" s="160">
        <f>O269*H269</f>
        <v>0</v>
      </c>
      <c r="Q269" s="160">
        <v>2E-05</v>
      </c>
      <c r="R269" s="160">
        <f>Q269*H269</f>
        <v>0.0016520800000000002</v>
      </c>
      <c r="S269" s="160">
        <v>0</v>
      </c>
      <c r="T269" s="161">
        <f>S269*H269</f>
        <v>0</v>
      </c>
      <c r="U269" s="34"/>
      <c r="V269" s="34"/>
      <c r="W269" s="34"/>
      <c r="X269" s="34"/>
      <c r="Y269" s="34"/>
      <c r="Z269" s="34"/>
      <c r="AA269" s="34"/>
      <c r="AB269" s="34"/>
      <c r="AC269" s="34"/>
      <c r="AD269" s="34"/>
      <c r="AE269" s="34"/>
      <c r="AR269" s="162" t="s">
        <v>148</v>
      </c>
      <c r="AT269" s="162" t="s">
        <v>143</v>
      </c>
      <c r="AU269" s="162" t="s">
        <v>86</v>
      </c>
      <c r="AY269" s="17" t="s">
        <v>141</v>
      </c>
      <c r="BE269" s="163">
        <f>IF(N269="základní",J269,0)</f>
        <v>0</v>
      </c>
      <c r="BF269" s="163">
        <f>IF(N269="snížená",J269,0)</f>
        <v>0</v>
      </c>
      <c r="BG269" s="163">
        <f>IF(N269="zákl. přenesená",J269,0)</f>
        <v>0</v>
      </c>
      <c r="BH269" s="163">
        <f>IF(N269="sníž. přenesená",J269,0)</f>
        <v>0</v>
      </c>
      <c r="BI269" s="163">
        <f>IF(N269="nulová",J269,0)</f>
        <v>0</v>
      </c>
      <c r="BJ269" s="17" t="s">
        <v>84</v>
      </c>
      <c r="BK269" s="163">
        <f>ROUND(I269*H269,2)</f>
        <v>0</v>
      </c>
      <c r="BL269" s="17" t="s">
        <v>148</v>
      </c>
      <c r="BM269" s="162" t="s">
        <v>441</v>
      </c>
    </row>
    <row r="270" spans="1:51" s="13" customFormat="1" ht="12">
      <c r="A270" s="165"/>
      <c r="B270" s="164"/>
      <c r="C270" s="165"/>
      <c r="D270" s="166" t="s">
        <v>150</v>
      </c>
      <c r="E270" s="167" t="s">
        <v>1</v>
      </c>
      <c r="F270" s="168" t="s">
        <v>442</v>
      </c>
      <c r="G270" s="165"/>
      <c r="H270" s="169">
        <v>82.604</v>
      </c>
      <c r="I270" s="165"/>
      <c r="J270" s="165"/>
      <c r="K270" s="165"/>
      <c r="L270" s="171"/>
      <c r="M270" s="172"/>
      <c r="N270" s="173"/>
      <c r="O270" s="173"/>
      <c r="P270" s="173"/>
      <c r="Q270" s="173"/>
      <c r="R270" s="173"/>
      <c r="S270" s="173"/>
      <c r="T270" s="174"/>
      <c r="AT270" s="175" t="s">
        <v>150</v>
      </c>
      <c r="AU270" s="175" t="s">
        <v>86</v>
      </c>
      <c r="AV270" s="13" t="s">
        <v>86</v>
      </c>
      <c r="AW270" s="13" t="s">
        <v>32</v>
      </c>
      <c r="AX270" s="13" t="s">
        <v>84</v>
      </c>
      <c r="AY270" s="175" t="s">
        <v>141</v>
      </c>
    </row>
    <row r="271" spans="1:65" s="2" customFormat="1" ht="24">
      <c r="A271" s="36"/>
      <c r="B271" s="35"/>
      <c r="C271" s="151" t="s">
        <v>443</v>
      </c>
      <c r="D271" s="151" t="s">
        <v>143</v>
      </c>
      <c r="E271" s="152" t="s">
        <v>444</v>
      </c>
      <c r="F271" s="153" t="s">
        <v>445</v>
      </c>
      <c r="G271" s="154" t="s">
        <v>146</v>
      </c>
      <c r="H271" s="155">
        <v>0.42</v>
      </c>
      <c r="I271" s="156"/>
      <c r="J271" s="157">
        <f>ROUND(I271*H271,2)</f>
        <v>0</v>
      </c>
      <c r="K271" s="153" t="s">
        <v>147</v>
      </c>
      <c r="L271" s="39"/>
      <c r="M271" s="158" t="s">
        <v>1</v>
      </c>
      <c r="N271" s="159" t="s">
        <v>41</v>
      </c>
      <c r="O271" s="72"/>
      <c r="P271" s="160">
        <f>O271*H271</f>
        <v>0</v>
      </c>
      <c r="Q271" s="160">
        <v>2.16</v>
      </c>
      <c r="R271" s="160">
        <f>Q271*H271</f>
        <v>0.9072</v>
      </c>
      <c r="S271" s="160">
        <v>0</v>
      </c>
      <c r="T271" s="161">
        <f>S271*H271</f>
        <v>0</v>
      </c>
      <c r="U271" s="34"/>
      <c r="V271" s="34"/>
      <c r="W271" s="34"/>
      <c r="X271" s="34"/>
      <c r="Y271" s="34"/>
      <c r="Z271" s="34"/>
      <c r="AA271" s="34"/>
      <c r="AB271" s="34"/>
      <c r="AC271" s="34"/>
      <c r="AD271" s="34"/>
      <c r="AE271" s="34"/>
      <c r="AR271" s="162" t="s">
        <v>148</v>
      </c>
      <c r="AT271" s="162" t="s">
        <v>143</v>
      </c>
      <c r="AU271" s="162" t="s">
        <v>86</v>
      </c>
      <c r="AY271" s="17" t="s">
        <v>141</v>
      </c>
      <c r="BE271" s="163">
        <f>IF(N271="základní",J271,0)</f>
        <v>0</v>
      </c>
      <c r="BF271" s="163">
        <f>IF(N271="snížená",J271,0)</f>
        <v>0</v>
      </c>
      <c r="BG271" s="163">
        <f>IF(N271="zákl. přenesená",J271,0)</f>
        <v>0</v>
      </c>
      <c r="BH271" s="163">
        <f>IF(N271="sníž. přenesená",J271,0)</f>
        <v>0</v>
      </c>
      <c r="BI271" s="163">
        <f>IF(N271="nulová",J271,0)</f>
        <v>0</v>
      </c>
      <c r="BJ271" s="17" t="s">
        <v>84</v>
      </c>
      <c r="BK271" s="163">
        <f>ROUND(I271*H271,2)</f>
        <v>0</v>
      </c>
      <c r="BL271" s="17" t="s">
        <v>148</v>
      </c>
      <c r="BM271" s="162" t="s">
        <v>446</v>
      </c>
    </row>
    <row r="272" spans="1:51" s="13" customFormat="1" ht="12">
      <c r="A272" s="165"/>
      <c r="B272" s="164"/>
      <c r="C272" s="165"/>
      <c r="D272" s="166" t="s">
        <v>150</v>
      </c>
      <c r="E272" s="167" t="s">
        <v>1</v>
      </c>
      <c r="F272" s="168" t="s">
        <v>447</v>
      </c>
      <c r="G272" s="165"/>
      <c r="H272" s="169">
        <v>0.42</v>
      </c>
      <c r="I272" s="165"/>
      <c r="J272" s="165"/>
      <c r="K272" s="165"/>
      <c r="L272" s="171"/>
      <c r="M272" s="172"/>
      <c r="N272" s="173"/>
      <c r="O272" s="173"/>
      <c r="P272" s="173"/>
      <c r="Q272" s="173"/>
      <c r="R272" s="173"/>
      <c r="S272" s="173"/>
      <c r="T272" s="174"/>
      <c r="AT272" s="175" t="s">
        <v>150</v>
      </c>
      <c r="AU272" s="175" t="s">
        <v>86</v>
      </c>
      <c r="AV272" s="13" t="s">
        <v>86</v>
      </c>
      <c r="AW272" s="13" t="s">
        <v>32</v>
      </c>
      <c r="AX272" s="13" t="s">
        <v>84</v>
      </c>
      <c r="AY272" s="175" t="s">
        <v>141</v>
      </c>
    </row>
    <row r="273" spans="1:65" s="2" customFormat="1" ht="24">
      <c r="A273" s="36"/>
      <c r="B273" s="35"/>
      <c r="C273" s="151" t="s">
        <v>448</v>
      </c>
      <c r="D273" s="151" t="s">
        <v>143</v>
      </c>
      <c r="E273" s="152" t="s">
        <v>449</v>
      </c>
      <c r="F273" s="153" t="s">
        <v>450</v>
      </c>
      <c r="G273" s="154" t="s">
        <v>193</v>
      </c>
      <c r="H273" s="155">
        <v>5</v>
      </c>
      <c r="I273" s="156"/>
      <c r="J273" s="157">
        <f>ROUND(I273*H273,2)</f>
        <v>0</v>
      </c>
      <c r="K273" s="153" t="s">
        <v>147</v>
      </c>
      <c r="L273" s="39"/>
      <c r="M273" s="158" t="s">
        <v>1</v>
      </c>
      <c r="N273" s="159" t="s">
        <v>41</v>
      </c>
      <c r="O273" s="72"/>
      <c r="P273" s="160">
        <f>O273*H273</f>
        <v>0</v>
      </c>
      <c r="Q273" s="160">
        <v>0.26141</v>
      </c>
      <c r="R273" s="160">
        <f>Q273*H273</f>
        <v>1.3070499999999998</v>
      </c>
      <c r="S273" s="160">
        <v>0</v>
      </c>
      <c r="T273" s="161">
        <f>S273*H273</f>
        <v>0</v>
      </c>
      <c r="U273" s="34"/>
      <c r="V273" s="34"/>
      <c r="W273" s="34"/>
      <c r="X273" s="34"/>
      <c r="Y273" s="34"/>
      <c r="Z273" s="34"/>
      <c r="AA273" s="34"/>
      <c r="AB273" s="34"/>
      <c r="AC273" s="34"/>
      <c r="AD273" s="34"/>
      <c r="AE273" s="34"/>
      <c r="AR273" s="162" t="s">
        <v>148</v>
      </c>
      <c r="AT273" s="162" t="s">
        <v>143</v>
      </c>
      <c r="AU273" s="162" t="s">
        <v>86</v>
      </c>
      <c r="AY273" s="17" t="s">
        <v>141</v>
      </c>
      <c r="BE273" s="163">
        <f>IF(N273="základní",J273,0)</f>
        <v>0</v>
      </c>
      <c r="BF273" s="163">
        <f>IF(N273="snížená",J273,0)</f>
        <v>0</v>
      </c>
      <c r="BG273" s="163">
        <f>IF(N273="zákl. přenesená",J273,0)</f>
        <v>0</v>
      </c>
      <c r="BH273" s="163">
        <f>IF(N273="sníž. přenesená",J273,0)</f>
        <v>0</v>
      </c>
      <c r="BI273" s="163">
        <f>IF(N273="nulová",J273,0)</f>
        <v>0</v>
      </c>
      <c r="BJ273" s="17" t="s">
        <v>84</v>
      </c>
      <c r="BK273" s="163">
        <f>ROUND(I273*H273,2)</f>
        <v>0</v>
      </c>
      <c r="BL273" s="17" t="s">
        <v>148</v>
      </c>
      <c r="BM273" s="162" t="s">
        <v>451</v>
      </c>
    </row>
    <row r="274" spans="1:51" s="13" customFormat="1" ht="12">
      <c r="A274" s="165"/>
      <c r="B274" s="164"/>
      <c r="C274" s="165"/>
      <c r="D274" s="166" t="s">
        <v>150</v>
      </c>
      <c r="E274" s="167" t="s">
        <v>1</v>
      </c>
      <c r="F274" s="168" t="s">
        <v>452</v>
      </c>
      <c r="G274" s="165"/>
      <c r="H274" s="169">
        <v>5</v>
      </c>
      <c r="I274" s="165"/>
      <c r="J274" s="165"/>
      <c r="K274" s="165"/>
      <c r="L274" s="171"/>
      <c r="M274" s="172"/>
      <c r="N274" s="173"/>
      <c r="O274" s="173"/>
      <c r="P274" s="173"/>
      <c r="Q274" s="173"/>
      <c r="R274" s="173"/>
      <c r="S274" s="173"/>
      <c r="T274" s="174"/>
      <c r="AT274" s="175" t="s">
        <v>150</v>
      </c>
      <c r="AU274" s="175" t="s">
        <v>86</v>
      </c>
      <c r="AV274" s="13" t="s">
        <v>86</v>
      </c>
      <c r="AW274" s="13" t="s">
        <v>32</v>
      </c>
      <c r="AX274" s="13" t="s">
        <v>84</v>
      </c>
      <c r="AY274" s="175" t="s">
        <v>141</v>
      </c>
    </row>
    <row r="275" spans="1:65" s="2" customFormat="1" ht="24">
      <c r="A275" s="36"/>
      <c r="B275" s="35"/>
      <c r="C275" s="151" t="s">
        <v>453</v>
      </c>
      <c r="D275" s="151" t="s">
        <v>143</v>
      </c>
      <c r="E275" s="152" t="s">
        <v>454</v>
      </c>
      <c r="F275" s="153" t="s">
        <v>455</v>
      </c>
      <c r="G275" s="154" t="s">
        <v>193</v>
      </c>
      <c r="H275" s="155">
        <v>1.4</v>
      </c>
      <c r="I275" s="156"/>
      <c r="J275" s="157">
        <f>ROUND(I275*H275,2)</f>
        <v>0</v>
      </c>
      <c r="K275" s="153" t="s">
        <v>147</v>
      </c>
      <c r="L275" s="39"/>
      <c r="M275" s="158" t="s">
        <v>1</v>
      </c>
      <c r="N275" s="159" t="s">
        <v>41</v>
      </c>
      <c r="O275" s="72"/>
      <c r="P275" s="160">
        <f>O275*H275</f>
        <v>0</v>
      </c>
      <c r="Q275" s="160">
        <v>0.18048</v>
      </c>
      <c r="R275" s="160">
        <f>Q275*H275</f>
        <v>0.252672</v>
      </c>
      <c r="S275" s="160">
        <v>0</v>
      </c>
      <c r="T275" s="161">
        <f>S275*H275</f>
        <v>0</v>
      </c>
      <c r="U275" s="34"/>
      <c r="V275" s="34"/>
      <c r="W275" s="34"/>
      <c r="X275" s="34"/>
      <c r="Y275" s="34"/>
      <c r="Z275" s="34"/>
      <c r="AA275" s="34"/>
      <c r="AB275" s="34"/>
      <c r="AC275" s="34"/>
      <c r="AD275" s="34"/>
      <c r="AE275" s="34"/>
      <c r="AR275" s="162" t="s">
        <v>148</v>
      </c>
      <c r="AT275" s="162" t="s">
        <v>143</v>
      </c>
      <c r="AU275" s="162" t="s">
        <v>86</v>
      </c>
      <c r="AY275" s="17" t="s">
        <v>141</v>
      </c>
      <c r="BE275" s="163">
        <f>IF(N275="základní",J275,0)</f>
        <v>0</v>
      </c>
      <c r="BF275" s="163">
        <f>IF(N275="snížená",J275,0)</f>
        <v>0</v>
      </c>
      <c r="BG275" s="163">
        <f>IF(N275="zákl. přenesená",J275,0)</f>
        <v>0</v>
      </c>
      <c r="BH275" s="163">
        <f>IF(N275="sníž. přenesená",J275,0)</f>
        <v>0</v>
      </c>
      <c r="BI275" s="163">
        <f>IF(N275="nulová",J275,0)</f>
        <v>0</v>
      </c>
      <c r="BJ275" s="17" t="s">
        <v>84</v>
      </c>
      <c r="BK275" s="163">
        <f>ROUND(I275*H275,2)</f>
        <v>0</v>
      </c>
      <c r="BL275" s="17" t="s">
        <v>148</v>
      </c>
      <c r="BM275" s="162" t="s">
        <v>456</v>
      </c>
    </row>
    <row r="276" spans="1:51" s="13" customFormat="1" ht="12">
      <c r="A276" s="165"/>
      <c r="B276" s="164"/>
      <c r="C276" s="165"/>
      <c r="D276" s="166" t="s">
        <v>150</v>
      </c>
      <c r="E276" s="167" t="s">
        <v>1</v>
      </c>
      <c r="F276" s="168" t="s">
        <v>457</v>
      </c>
      <c r="G276" s="165"/>
      <c r="H276" s="169">
        <v>1.4</v>
      </c>
      <c r="I276" s="165"/>
      <c r="J276" s="165"/>
      <c r="K276" s="165"/>
      <c r="L276" s="171"/>
      <c r="M276" s="172"/>
      <c r="N276" s="173"/>
      <c r="O276" s="173"/>
      <c r="P276" s="173"/>
      <c r="Q276" s="173"/>
      <c r="R276" s="173"/>
      <c r="S276" s="173"/>
      <c r="T276" s="174"/>
      <c r="AT276" s="175" t="s">
        <v>150</v>
      </c>
      <c r="AU276" s="175" t="s">
        <v>86</v>
      </c>
      <c r="AV276" s="13" t="s">
        <v>86</v>
      </c>
      <c r="AW276" s="13" t="s">
        <v>32</v>
      </c>
      <c r="AX276" s="13" t="s">
        <v>84</v>
      </c>
      <c r="AY276" s="175" t="s">
        <v>141</v>
      </c>
    </row>
    <row r="277" spans="1:65" s="2" customFormat="1" ht="24">
      <c r="A277" s="36"/>
      <c r="B277" s="35"/>
      <c r="C277" s="151" t="s">
        <v>458</v>
      </c>
      <c r="D277" s="151" t="s">
        <v>143</v>
      </c>
      <c r="E277" s="152" t="s">
        <v>459</v>
      </c>
      <c r="F277" s="153" t="s">
        <v>460</v>
      </c>
      <c r="G277" s="154" t="s">
        <v>266</v>
      </c>
      <c r="H277" s="155">
        <v>10</v>
      </c>
      <c r="I277" s="156"/>
      <c r="J277" s="157">
        <f>ROUND(I277*H277,2)</f>
        <v>0</v>
      </c>
      <c r="K277" s="153" t="s">
        <v>147</v>
      </c>
      <c r="L277" s="39"/>
      <c r="M277" s="158" t="s">
        <v>1</v>
      </c>
      <c r="N277" s="159" t="s">
        <v>41</v>
      </c>
      <c r="O277" s="72"/>
      <c r="P277" s="160">
        <f>O277*H277</f>
        <v>0</v>
      </c>
      <c r="Q277" s="160">
        <v>0.12895</v>
      </c>
      <c r="R277" s="160">
        <f>Q277*H277</f>
        <v>1.2895</v>
      </c>
      <c r="S277" s="160">
        <v>0</v>
      </c>
      <c r="T277" s="161">
        <f>S277*H277</f>
        <v>0</v>
      </c>
      <c r="U277" s="34"/>
      <c r="V277" s="34"/>
      <c r="W277" s="34"/>
      <c r="X277" s="34"/>
      <c r="Y277" s="34"/>
      <c r="Z277" s="34"/>
      <c r="AA277" s="34"/>
      <c r="AB277" s="34"/>
      <c r="AC277" s="34"/>
      <c r="AD277" s="34"/>
      <c r="AE277" s="34"/>
      <c r="AR277" s="162" t="s">
        <v>148</v>
      </c>
      <c r="AT277" s="162" t="s">
        <v>143</v>
      </c>
      <c r="AU277" s="162" t="s">
        <v>86</v>
      </c>
      <c r="AY277" s="17" t="s">
        <v>141</v>
      </c>
      <c r="BE277" s="163">
        <f>IF(N277="základní",J277,0)</f>
        <v>0</v>
      </c>
      <c r="BF277" s="163">
        <f>IF(N277="snížená",J277,0)</f>
        <v>0</v>
      </c>
      <c r="BG277" s="163">
        <f>IF(N277="zákl. přenesená",J277,0)</f>
        <v>0</v>
      </c>
      <c r="BH277" s="163">
        <f>IF(N277="sníž. přenesená",J277,0)</f>
        <v>0</v>
      </c>
      <c r="BI277" s="163">
        <f>IF(N277="nulová",J277,0)</f>
        <v>0</v>
      </c>
      <c r="BJ277" s="17" t="s">
        <v>84</v>
      </c>
      <c r="BK277" s="163">
        <f>ROUND(I277*H277,2)</f>
        <v>0</v>
      </c>
      <c r="BL277" s="17" t="s">
        <v>148</v>
      </c>
      <c r="BM277" s="162" t="s">
        <v>461</v>
      </c>
    </row>
    <row r="278" spans="1:65" s="2" customFormat="1" ht="24">
      <c r="A278" s="36"/>
      <c r="B278" s="35"/>
      <c r="C278" s="151" t="s">
        <v>462</v>
      </c>
      <c r="D278" s="151" t="s">
        <v>143</v>
      </c>
      <c r="E278" s="152" t="s">
        <v>459</v>
      </c>
      <c r="F278" s="153" t="s">
        <v>460</v>
      </c>
      <c r="G278" s="154" t="s">
        <v>266</v>
      </c>
      <c r="H278" s="155">
        <v>26</v>
      </c>
      <c r="I278" s="156"/>
      <c r="J278" s="157">
        <f>ROUND(I278*H278,2)</f>
        <v>0</v>
      </c>
      <c r="K278" s="153" t="s">
        <v>147</v>
      </c>
      <c r="L278" s="39"/>
      <c r="M278" s="158" t="s">
        <v>1</v>
      </c>
      <c r="N278" s="159" t="s">
        <v>41</v>
      </c>
      <c r="O278" s="72"/>
      <c r="P278" s="160">
        <f>O278*H278</f>
        <v>0</v>
      </c>
      <c r="Q278" s="160">
        <v>0.12895</v>
      </c>
      <c r="R278" s="160">
        <f>Q278*H278</f>
        <v>3.3527000000000005</v>
      </c>
      <c r="S278" s="160">
        <v>0</v>
      </c>
      <c r="T278" s="161">
        <f>S278*H278</f>
        <v>0</v>
      </c>
      <c r="U278" s="34"/>
      <c r="V278" s="34"/>
      <c r="W278" s="34"/>
      <c r="X278" s="34"/>
      <c r="Y278" s="34"/>
      <c r="Z278" s="34"/>
      <c r="AA278" s="34"/>
      <c r="AB278" s="34"/>
      <c r="AC278" s="34"/>
      <c r="AD278" s="34"/>
      <c r="AE278" s="34"/>
      <c r="AR278" s="162" t="s">
        <v>148</v>
      </c>
      <c r="AT278" s="162" t="s">
        <v>143</v>
      </c>
      <c r="AU278" s="162" t="s">
        <v>86</v>
      </c>
      <c r="AY278" s="17" t="s">
        <v>141</v>
      </c>
      <c r="BE278" s="163">
        <f>IF(N278="základní",J278,0)</f>
        <v>0</v>
      </c>
      <c r="BF278" s="163">
        <f>IF(N278="snížená",J278,0)</f>
        <v>0</v>
      </c>
      <c r="BG278" s="163">
        <f>IF(N278="zákl. přenesená",J278,0)</f>
        <v>0</v>
      </c>
      <c r="BH278" s="163">
        <f>IF(N278="sníž. přenesená",J278,0)</f>
        <v>0</v>
      </c>
      <c r="BI278" s="163">
        <f>IF(N278="nulová",J278,0)</f>
        <v>0</v>
      </c>
      <c r="BJ278" s="17" t="s">
        <v>84</v>
      </c>
      <c r="BK278" s="163">
        <f>ROUND(I278*H278,2)</f>
        <v>0</v>
      </c>
      <c r="BL278" s="17" t="s">
        <v>148</v>
      </c>
      <c r="BM278" s="162" t="s">
        <v>463</v>
      </c>
    </row>
    <row r="279" spans="1:63" s="12" customFormat="1" ht="22.9" customHeight="1">
      <c r="A279" s="136"/>
      <c r="B279" s="135"/>
      <c r="C279" s="136"/>
      <c r="D279" s="137" t="s">
        <v>75</v>
      </c>
      <c r="E279" s="149" t="s">
        <v>185</v>
      </c>
      <c r="F279" s="149" t="s">
        <v>464</v>
      </c>
      <c r="G279" s="136"/>
      <c r="H279" s="136"/>
      <c r="I279" s="136"/>
      <c r="J279" s="150">
        <f>BK279</f>
        <v>0</v>
      </c>
      <c r="K279" s="136"/>
      <c r="L279" s="141"/>
      <c r="M279" s="142"/>
      <c r="N279" s="143"/>
      <c r="O279" s="143"/>
      <c r="P279" s="144">
        <f>SUM(P280:P294)</f>
        <v>0</v>
      </c>
      <c r="Q279" s="143"/>
      <c r="R279" s="144">
        <f>SUM(R280:R294)</f>
        <v>0.03710774</v>
      </c>
      <c r="S279" s="143"/>
      <c r="T279" s="145">
        <f>SUM(T280:T294)</f>
        <v>167.96182199999998</v>
      </c>
      <c r="AR279" s="146" t="s">
        <v>84</v>
      </c>
      <c r="AT279" s="147" t="s">
        <v>75</v>
      </c>
      <c r="AU279" s="147" t="s">
        <v>84</v>
      </c>
      <c r="AY279" s="146" t="s">
        <v>141</v>
      </c>
      <c r="BK279" s="148">
        <f>SUM(BK280:BK294)</f>
        <v>0</v>
      </c>
    </row>
    <row r="280" spans="1:65" s="2" customFormat="1" ht="33" customHeight="1">
      <c r="A280" s="36"/>
      <c r="B280" s="35"/>
      <c r="C280" s="151" t="s">
        <v>465</v>
      </c>
      <c r="D280" s="151" t="s">
        <v>143</v>
      </c>
      <c r="E280" s="152" t="s">
        <v>466</v>
      </c>
      <c r="F280" s="153" t="s">
        <v>467</v>
      </c>
      <c r="G280" s="154" t="s">
        <v>193</v>
      </c>
      <c r="H280" s="155">
        <v>289.432</v>
      </c>
      <c r="I280" s="156"/>
      <c r="J280" s="157">
        <f>ROUND(I280*H280,2)</f>
        <v>0</v>
      </c>
      <c r="K280" s="153" t="s">
        <v>147</v>
      </c>
      <c r="L280" s="39"/>
      <c r="M280" s="158" t="s">
        <v>1</v>
      </c>
      <c r="N280" s="159" t="s">
        <v>41</v>
      </c>
      <c r="O280" s="72"/>
      <c r="P280" s="160">
        <f>O280*H280</f>
        <v>0</v>
      </c>
      <c r="Q280" s="160">
        <v>0</v>
      </c>
      <c r="R280" s="160">
        <f>Q280*H280</f>
        <v>0</v>
      </c>
      <c r="S280" s="160">
        <v>0</v>
      </c>
      <c r="T280" s="161">
        <f>S280*H280</f>
        <v>0</v>
      </c>
      <c r="U280" s="34"/>
      <c r="V280" s="34"/>
      <c r="W280" s="34"/>
      <c r="X280" s="34"/>
      <c r="Y280" s="34"/>
      <c r="Z280" s="34"/>
      <c r="AA280" s="34"/>
      <c r="AB280" s="34"/>
      <c r="AC280" s="34"/>
      <c r="AD280" s="34"/>
      <c r="AE280" s="34"/>
      <c r="AR280" s="162" t="s">
        <v>148</v>
      </c>
      <c r="AT280" s="162" t="s">
        <v>143</v>
      </c>
      <c r="AU280" s="162" t="s">
        <v>86</v>
      </c>
      <c r="AY280" s="17" t="s">
        <v>141</v>
      </c>
      <c r="BE280" s="163">
        <f>IF(N280="základní",J280,0)</f>
        <v>0</v>
      </c>
      <c r="BF280" s="163">
        <f>IF(N280="snížená",J280,0)</f>
        <v>0</v>
      </c>
      <c r="BG280" s="163">
        <f>IF(N280="zákl. přenesená",J280,0)</f>
        <v>0</v>
      </c>
      <c r="BH280" s="163">
        <f>IF(N280="sníž. přenesená",J280,0)</f>
        <v>0</v>
      </c>
      <c r="BI280" s="163">
        <f>IF(N280="nulová",J280,0)</f>
        <v>0</v>
      </c>
      <c r="BJ280" s="17" t="s">
        <v>84</v>
      </c>
      <c r="BK280" s="163">
        <f>ROUND(I280*H280,2)</f>
        <v>0</v>
      </c>
      <c r="BL280" s="17" t="s">
        <v>148</v>
      </c>
      <c r="BM280" s="162" t="s">
        <v>468</v>
      </c>
    </row>
    <row r="281" spans="1:51" s="13" customFormat="1" ht="12">
      <c r="A281" s="165"/>
      <c r="B281" s="164"/>
      <c r="C281" s="165"/>
      <c r="D281" s="166" t="s">
        <v>150</v>
      </c>
      <c r="E281" s="167" t="s">
        <v>1</v>
      </c>
      <c r="F281" s="168" t="s">
        <v>469</v>
      </c>
      <c r="G281" s="165"/>
      <c r="H281" s="169">
        <v>289.432</v>
      </c>
      <c r="I281" s="165"/>
      <c r="J281" s="165"/>
      <c r="K281" s="165"/>
      <c r="L281" s="171"/>
      <c r="M281" s="172"/>
      <c r="N281" s="173"/>
      <c r="O281" s="173"/>
      <c r="P281" s="173"/>
      <c r="Q281" s="173"/>
      <c r="R281" s="173"/>
      <c r="S281" s="173"/>
      <c r="T281" s="174"/>
      <c r="AT281" s="175" t="s">
        <v>150</v>
      </c>
      <c r="AU281" s="175" t="s">
        <v>86</v>
      </c>
      <c r="AV281" s="13" t="s">
        <v>86</v>
      </c>
      <c r="AW281" s="13" t="s">
        <v>32</v>
      </c>
      <c r="AX281" s="13" t="s">
        <v>84</v>
      </c>
      <c r="AY281" s="175" t="s">
        <v>141</v>
      </c>
    </row>
    <row r="282" spans="1:65" s="2" customFormat="1" ht="33" customHeight="1">
      <c r="A282" s="36"/>
      <c r="B282" s="35"/>
      <c r="C282" s="151" t="s">
        <v>470</v>
      </c>
      <c r="D282" s="151" t="s">
        <v>143</v>
      </c>
      <c r="E282" s="152" t="s">
        <v>471</v>
      </c>
      <c r="F282" s="153" t="s">
        <v>472</v>
      </c>
      <c r="G282" s="154" t="s">
        <v>193</v>
      </c>
      <c r="H282" s="155">
        <v>8682.96</v>
      </c>
      <c r="I282" s="156"/>
      <c r="J282" s="157">
        <f>ROUND(I282*H282,2)</f>
        <v>0</v>
      </c>
      <c r="K282" s="153" t="s">
        <v>147</v>
      </c>
      <c r="L282" s="39"/>
      <c r="M282" s="158" t="s">
        <v>1</v>
      </c>
      <c r="N282" s="159" t="s">
        <v>41</v>
      </c>
      <c r="O282" s="72"/>
      <c r="P282" s="160">
        <f>O282*H282</f>
        <v>0</v>
      </c>
      <c r="Q282" s="160">
        <v>0</v>
      </c>
      <c r="R282" s="160">
        <f>Q282*H282</f>
        <v>0</v>
      </c>
      <c r="S282" s="160">
        <v>0</v>
      </c>
      <c r="T282" s="161">
        <f>S282*H282</f>
        <v>0</v>
      </c>
      <c r="U282" s="34"/>
      <c r="V282" s="34"/>
      <c r="W282" s="34"/>
      <c r="X282" s="34"/>
      <c r="Y282" s="34"/>
      <c r="Z282" s="34"/>
      <c r="AA282" s="34"/>
      <c r="AB282" s="34"/>
      <c r="AC282" s="34"/>
      <c r="AD282" s="34"/>
      <c r="AE282" s="34"/>
      <c r="AR282" s="162" t="s">
        <v>148</v>
      </c>
      <c r="AT282" s="162" t="s">
        <v>143</v>
      </c>
      <c r="AU282" s="162" t="s">
        <v>86</v>
      </c>
      <c r="AY282" s="17" t="s">
        <v>141</v>
      </c>
      <c r="BE282" s="163">
        <f>IF(N282="základní",J282,0)</f>
        <v>0</v>
      </c>
      <c r="BF282" s="163">
        <f>IF(N282="snížená",J282,0)</f>
        <v>0</v>
      </c>
      <c r="BG282" s="163">
        <f>IF(N282="zákl. přenesená",J282,0)</f>
        <v>0</v>
      </c>
      <c r="BH282" s="163">
        <f>IF(N282="sníž. přenesená",J282,0)</f>
        <v>0</v>
      </c>
      <c r="BI282" s="163">
        <f>IF(N282="nulová",J282,0)</f>
        <v>0</v>
      </c>
      <c r="BJ282" s="17" t="s">
        <v>84</v>
      </c>
      <c r="BK282" s="163">
        <f>ROUND(I282*H282,2)</f>
        <v>0</v>
      </c>
      <c r="BL282" s="17" t="s">
        <v>148</v>
      </c>
      <c r="BM282" s="162" t="s">
        <v>473</v>
      </c>
    </row>
    <row r="283" spans="1:51" s="13" customFormat="1" ht="12">
      <c r="A283" s="165"/>
      <c r="B283" s="164"/>
      <c r="C283" s="165"/>
      <c r="D283" s="166" t="s">
        <v>150</v>
      </c>
      <c r="E283" s="167" t="s">
        <v>1</v>
      </c>
      <c r="F283" s="168" t="s">
        <v>474</v>
      </c>
      <c r="G283" s="165"/>
      <c r="H283" s="169">
        <v>8682.96</v>
      </c>
      <c r="I283" s="165"/>
      <c r="J283" s="165"/>
      <c r="K283" s="165"/>
      <c r="L283" s="171"/>
      <c r="M283" s="172"/>
      <c r="N283" s="173"/>
      <c r="O283" s="173"/>
      <c r="P283" s="173"/>
      <c r="Q283" s="173"/>
      <c r="R283" s="173"/>
      <c r="S283" s="173"/>
      <c r="T283" s="174"/>
      <c r="AT283" s="175" t="s">
        <v>150</v>
      </c>
      <c r="AU283" s="175" t="s">
        <v>86</v>
      </c>
      <c r="AV283" s="13" t="s">
        <v>86</v>
      </c>
      <c r="AW283" s="13" t="s">
        <v>32</v>
      </c>
      <c r="AX283" s="13" t="s">
        <v>84</v>
      </c>
      <c r="AY283" s="175" t="s">
        <v>141</v>
      </c>
    </row>
    <row r="284" spans="1:65" s="2" customFormat="1" ht="33" customHeight="1">
      <c r="A284" s="36"/>
      <c r="B284" s="35"/>
      <c r="C284" s="151" t="s">
        <v>475</v>
      </c>
      <c r="D284" s="151" t="s">
        <v>143</v>
      </c>
      <c r="E284" s="152" t="s">
        <v>476</v>
      </c>
      <c r="F284" s="153" t="s">
        <v>477</v>
      </c>
      <c r="G284" s="154" t="s">
        <v>193</v>
      </c>
      <c r="H284" s="155">
        <v>289.432</v>
      </c>
      <c r="I284" s="156"/>
      <c r="J284" s="157">
        <f>ROUND(I284*H284,2)</f>
        <v>0</v>
      </c>
      <c r="K284" s="153" t="s">
        <v>147</v>
      </c>
      <c r="L284" s="39"/>
      <c r="M284" s="158" t="s">
        <v>1</v>
      </c>
      <c r="N284" s="159" t="s">
        <v>41</v>
      </c>
      <c r="O284" s="72"/>
      <c r="P284" s="160">
        <f>O284*H284</f>
        <v>0</v>
      </c>
      <c r="Q284" s="160">
        <v>0</v>
      </c>
      <c r="R284" s="160">
        <f>Q284*H284</f>
        <v>0</v>
      </c>
      <c r="S284" s="160">
        <v>0</v>
      </c>
      <c r="T284" s="161">
        <f>S284*H284</f>
        <v>0</v>
      </c>
      <c r="U284" s="34"/>
      <c r="V284" s="34"/>
      <c r="W284" s="34"/>
      <c r="X284" s="34"/>
      <c r="Y284" s="34"/>
      <c r="Z284" s="34"/>
      <c r="AA284" s="34"/>
      <c r="AB284" s="34"/>
      <c r="AC284" s="34"/>
      <c r="AD284" s="34"/>
      <c r="AE284" s="34"/>
      <c r="AR284" s="162" t="s">
        <v>148</v>
      </c>
      <c r="AT284" s="162" t="s">
        <v>143</v>
      </c>
      <c r="AU284" s="162" t="s">
        <v>86</v>
      </c>
      <c r="AY284" s="17" t="s">
        <v>141</v>
      </c>
      <c r="BE284" s="163">
        <f>IF(N284="základní",J284,0)</f>
        <v>0</v>
      </c>
      <c r="BF284" s="163">
        <f>IF(N284="snížená",J284,0)</f>
        <v>0</v>
      </c>
      <c r="BG284" s="163">
        <f>IF(N284="zákl. přenesená",J284,0)</f>
        <v>0</v>
      </c>
      <c r="BH284" s="163">
        <f>IF(N284="sníž. přenesená",J284,0)</f>
        <v>0</v>
      </c>
      <c r="BI284" s="163">
        <f>IF(N284="nulová",J284,0)</f>
        <v>0</v>
      </c>
      <c r="BJ284" s="17" t="s">
        <v>84</v>
      </c>
      <c r="BK284" s="163">
        <f>ROUND(I284*H284,2)</f>
        <v>0</v>
      </c>
      <c r="BL284" s="17" t="s">
        <v>148</v>
      </c>
      <c r="BM284" s="162" t="s">
        <v>478</v>
      </c>
    </row>
    <row r="285" spans="1:65" s="2" customFormat="1" ht="33" customHeight="1">
      <c r="A285" s="36"/>
      <c r="B285" s="35"/>
      <c r="C285" s="151" t="s">
        <v>479</v>
      </c>
      <c r="D285" s="151" t="s">
        <v>143</v>
      </c>
      <c r="E285" s="152" t="s">
        <v>480</v>
      </c>
      <c r="F285" s="153" t="s">
        <v>481</v>
      </c>
      <c r="G285" s="154" t="s">
        <v>193</v>
      </c>
      <c r="H285" s="155">
        <v>78.67</v>
      </c>
      <c r="I285" s="156"/>
      <c r="J285" s="157">
        <f>ROUND(I285*H285,2)</f>
        <v>0</v>
      </c>
      <c r="K285" s="153" t="s">
        <v>147</v>
      </c>
      <c r="L285" s="39"/>
      <c r="M285" s="158" t="s">
        <v>1</v>
      </c>
      <c r="N285" s="159" t="s">
        <v>41</v>
      </c>
      <c r="O285" s="72"/>
      <c r="P285" s="160">
        <f>O285*H285</f>
        <v>0</v>
      </c>
      <c r="Q285" s="160">
        <v>0.00013</v>
      </c>
      <c r="R285" s="160">
        <f>Q285*H285</f>
        <v>0.0102271</v>
      </c>
      <c r="S285" s="160">
        <v>0</v>
      </c>
      <c r="T285" s="161">
        <f>S285*H285</f>
        <v>0</v>
      </c>
      <c r="U285" s="34"/>
      <c r="V285" s="34"/>
      <c r="W285" s="34"/>
      <c r="X285" s="34"/>
      <c r="Y285" s="34"/>
      <c r="Z285" s="34"/>
      <c r="AA285" s="34"/>
      <c r="AB285" s="34"/>
      <c r="AC285" s="34"/>
      <c r="AD285" s="34"/>
      <c r="AE285" s="34"/>
      <c r="AR285" s="162" t="s">
        <v>148</v>
      </c>
      <c r="AT285" s="162" t="s">
        <v>143</v>
      </c>
      <c r="AU285" s="162" t="s">
        <v>86</v>
      </c>
      <c r="AY285" s="17" t="s">
        <v>141</v>
      </c>
      <c r="BE285" s="163">
        <f>IF(N285="základní",J285,0)</f>
        <v>0</v>
      </c>
      <c r="BF285" s="163">
        <f>IF(N285="snížená",J285,0)</f>
        <v>0</v>
      </c>
      <c r="BG285" s="163">
        <f>IF(N285="zákl. přenesená",J285,0)</f>
        <v>0</v>
      </c>
      <c r="BH285" s="163">
        <f>IF(N285="sníž. přenesená",J285,0)</f>
        <v>0</v>
      </c>
      <c r="BI285" s="163">
        <f>IF(N285="nulová",J285,0)</f>
        <v>0</v>
      </c>
      <c r="BJ285" s="17" t="s">
        <v>84</v>
      </c>
      <c r="BK285" s="163">
        <f>ROUND(I285*H285,2)</f>
        <v>0</v>
      </c>
      <c r="BL285" s="17" t="s">
        <v>148</v>
      </c>
      <c r="BM285" s="162" t="s">
        <v>482</v>
      </c>
    </row>
    <row r="286" spans="1:51" s="13" customFormat="1" ht="12">
      <c r="A286" s="165"/>
      <c r="B286" s="164"/>
      <c r="C286" s="165"/>
      <c r="D286" s="166" t="s">
        <v>150</v>
      </c>
      <c r="E286" s="167" t="s">
        <v>1</v>
      </c>
      <c r="F286" s="168" t="s">
        <v>483</v>
      </c>
      <c r="G286" s="165"/>
      <c r="H286" s="169">
        <v>78.67</v>
      </c>
      <c r="I286" s="165"/>
      <c r="J286" s="165"/>
      <c r="K286" s="165"/>
      <c r="L286" s="171"/>
      <c r="M286" s="172"/>
      <c r="N286" s="173"/>
      <c r="O286" s="173"/>
      <c r="P286" s="173"/>
      <c r="Q286" s="173"/>
      <c r="R286" s="173"/>
      <c r="S286" s="173"/>
      <c r="T286" s="174"/>
      <c r="AT286" s="175" t="s">
        <v>150</v>
      </c>
      <c r="AU286" s="175" t="s">
        <v>86</v>
      </c>
      <c r="AV286" s="13" t="s">
        <v>86</v>
      </c>
      <c r="AW286" s="13" t="s">
        <v>32</v>
      </c>
      <c r="AX286" s="13" t="s">
        <v>84</v>
      </c>
      <c r="AY286" s="175" t="s">
        <v>141</v>
      </c>
    </row>
    <row r="287" spans="1:65" s="2" customFormat="1" ht="24">
      <c r="A287" s="36"/>
      <c r="B287" s="35"/>
      <c r="C287" s="151" t="s">
        <v>484</v>
      </c>
      <c r="D287" s="151" t="s">
        <v>143</v>
      </c>
      <c r="E287" s="152" t="s">
        <v>485</v>
      </c>
      <c r="F287" s="153" t="s">
        <v>486</v>
      </c>
      <c r="G287" s="154" t="s">
        <v>193</v>
      </c>
      <c r="H287" s="155">
        <v>94</v>
      </c>
      <c r="I287" s="156"/>
      <c r="J287" s="157">
        <f>ROUND(I287*H287,2)</f>
        <v>0</v>
      </c>
      <c r="K287" s="153" t="s">
        <v>147</v>
      </c>
      <c r="L287" s="39"/>
      <c r="M287" s="158" t="s">
        <v>1</v>
      </c>
      <c r="N287" s="159" t="s">
        <v>41</v>
      </c>
      <c r="O287" s="72"/>
      <c r="P287" s="160">
        <f>O287*H287</f>
        <v>0</v>
      </c>
      <c r="Q287" s="160">
        <v>4E-05</v>
      </c>
      <c r="R287" s="160">
        <f>Q287*H287</f>
        <v>0.0037600000000000003</v>
      </c>
      <c r="S287" s="160">
        <v>0</v>
      </c>
      <c r="T287" s="161">
        <f>S287*H287</f>
        <v>0</v>
      </c>
      <c r="U287" s="34"/>
      <c r="V287" s="34"/>
      <c r="W287" s="34"/>
      <c r="X287" s="34"/>
      <c r="Y287" s="34"/>
      <c r="Z287" s="34"/>
      <c r="AA287" s="34"/>
      <c r="AB287" s="34"/>
      <c r="AC287" s="34"/>
      <c r="AD287" s="34"/>
      <c r="AE287" s="34"/>
      <c r="AR287" s="162" t="s">
        <v>148</v>
      </c>
      <c r="AT287" s="162" t="s">
        <v>143</v>
      </c>
      <c r="AU287" s="162" t="s">
        <v>86</v>
      </c>
      <c r="AY287" s="17" t="s">
        <v>141</v>
      </c>
      <c r="BE287" s="163">
        <f>IF(N287="základní",J287,0)</f>
        <v>0</v>
      </c>
      <c r="BF287" s="163">
        <f>IF(N287="snížená",J287,0)</f>
        <v>0</v>
      </c>
      <c r="BG287" s="163">
        <f>IF(N287="zákl. přenesená",J287,0)</f>
        <v>0</v>
      </c>
      <c r="BH287" s="163">
        <f>IF(N287="sníž. přenesená",J287,0)</f>
        <v>0</v>
      </c>
      <c r="BI287" s="163">
        <f>IF(N287="nulová",J287,0)</f>
        <v>0</v>
      </c>
      <c r="BJ287" s="17" t="s">
        <v>84</v>
      </c>
      <c r="BK287" s="163">
        <f>ROUND(I287*H287,2)</f>
        <v>0</v>
      </c>
      <c r="BL287" s="17" t="s">
        <v>148</v>
      </c>
      <c r="BM287" s="162" t="s">
        <v>487</v>
      </c>
    </row>
    <row r="288" spans="1:51" s="13" customFormat="1" ht="12">
      <c r="A288" s="165"/>
      <c r="B288" s="164"/>
      <c r="C288" s="165"/>
      <c r="D288" s="166" t="s">
        <v>150</v>
      </c>
      <c r="E288" s="167" t="s">
        <v>1</v>
      </c>
      <c r="F288" s="168" t="s">
        <v>488</v>
      </c>
      <c r="G288" s="165"/>
      <c r="H288" s="169">
        <v>94</v>
      </c>
      <c r="I288" s="165"/>
      <c r="J288" s="165"/>
      <c r="K288" s="165"/>
      <c r="L288" s="171"/>
      <c r="M288" s="172"/>
      <c r="N288" s="173"/>
      <c r="O288" s="173"/>
      <c r="P288" s="173"/>
      <c r="Q288" s="173"/>
      <c r="R288" s="173"/>
      <c r="S288" s="173"/>
      <c r="T288" s="174"/>
      <c r="AT288" s="175" t="s">
        <v>150</v>
      </c>
      <c r="AU288" s="175" t="s">
        <v>86</v>
      </c>
      <c r="AV288" s="13" t="s">
        <v>86</v>
      </c>
      <c r="AW288" s="13" t="s">
        <v>32</v>
      </c>
      <c r="AX288" s="13" t="s">
        <v>84</v>
      </c>
      <c r="AY288" s="175" t="s">
        <v>141</v>
      </c>
    </row>
    <row r="289" spans="1:65" s="2" customFormat="1" ht="24">
      <c r="A289" s="36"/>
      <c r="B289" s="35"/>
      <c r="C289" s="151" t="s">
        <v>489</v>
      </c>
      <c r="D289" s="151" t="s">
        <v>143</v>
      </c>
      <c r="E289" s="152" t="s">
        <v>490</v>
      </c>
      <c r="F289" s="153" t="s">
        <v>491</v>
      </c>
      <c r="G289" s="154" t="s">
        <v>193</v>
      </c>
      <c r="H289" s="155">
        <v>64.224</v>
      </c>
      <c r="I289" s="156"/>
      <c r="J289" s="157">
        <f>ROUND(I289*H289,2)</f>
        <v>0</v>
      </c>
      <c r="K289" s="153" t="s">
        <v>147</v>
      </c>
      <c r="L289" s="39"/>
      <c r="M289" s="158" t="s">
        <v>1</v>
      </c>
      <c r="N289" s="159" t="s">
        <v>41</v>
      </c>
      <c r="O289" s="72"/>
      <c r="P289" s="160">
        <f>O289*H289</f>
        <v>0</v>
      </c>
      <c r="Q289" s="160">
        <v>0.00036</v>
      </c>
      <c r="R289" s="160">
        <f>Q289*H289</f>
        <v>0.02312064</v>
      </c>
      <c r="S289" s="160">
        <v>0</v>
      </c>
      <c r="T289" s="161">
        <f>S289*H289</f>
        <v>0</v>
      </c>
      <c r="U289" s="34"/>
      <c r="V289" s="34"/>
      <c r="W289" s="34"/>
      <c r="X289" s="34"/>
      <c r="Y289" s="34"/>
      <c r="Z289" s="34"/>
      <c r="AA289" s="34"/>
      <c r="AB289" s="34"/>
      <c r="AC289" s="34"/>
      <c r="AD289" s="34"/>
      <c r="AE289" s="34"/>
      <c r="AR289" s="162" t="s">
        <v>148</v>
      </c>
      <c r="AT289" s="162" t="s">
        <v>143</v>
      </c>
      <c r="AU289" s="162" t="s">
        <v>86</v>
      </c>
      <c r="AY289" s="17" t="s">
        <v>141</v>
      </c>
      <c r="BE289" s="163">
        <f>IF(N289="základní",J289,0)</f>
        <v>0</v>
      </c>
      <c r="BF289" s="163">
        <f>IF(N289="snížená",J289,0)</f>
        <v>0</v>
      </c>
      <c r="BG289" s="163">
        <f>IF(N289="zákl. přenesená",J289,0)</f>
        <v>0</v>
      </c>
      <c r="BH289" s="163">
        <f>IF(N289="sníž. přenesená",J289,0)</f>
        <v>0</v>
      </c>
      <c r="BI289" s="163">
        <f>IF(N289="nulová",J289,0)</f>
        <v>0</v>
      </c>
      <c r="BJ289" s="17" t="s">
        <v>84</v>
      </c>
      <c r="BK289" s="163">
        <f>ROUND(I289*H289,2)</f>
        <v>0</v>
      </c>
      <c r="BL289" s="17" t="s">
        <v>148</v>
      </c>
      <c r="BM289" s="162" t="s">
        <v>492</v>
      </c>
    </row>
    <row r="290" spans="1:51" s="13" customFormat="1" ht="12">
      <c r="A290" s="165"/>
      <c r="B290" s="164"/>
      <c r="C290" s="165"/>
      <c r="D290" s="166" t="s">
        <v>150</v>
      </c>
      <c r="E290" s="167" t="s">
        <v>1</v>
      </c>
      <c r="F290" s="168" t="s">
        <v>493</v>
      </c>
      <c r="G290" s="165"/>
      <c r="H290" s="169">
        <v>64.224</v>
      </c>
      <c r="I290" s="165"/>
      <c r="J290" s="165"/>
      <c r="K290" s="165"/>
      <c r="L290" s="171"/>
      <c r="M290" s="172"/>
      <c r="N290" s="173"/>
      <c r="O290" s="173"/>
      <c r="P290" s="173"/>
      <c r="Q290" s="173"/>
      <c r="R290" s="173"/>
      <c r="S290" s="173"/>
      <c r="T290" s="174"/>
      <c r="AT290" s="175" t="s">
        <v>150</v>
      </c>
      <c r="AU290" s="175" t="s">
        <v>86</v>
      </c>
      <c r="AV290" s="13" t="s">
        <v>86</v>
      </c>
      <c r="AW290" s="13" t="s">
        <v>32</v>
      </c>
      <c r="AX290" s="13" t="s">
        <v>84</v>
      </c>
      <c r="AY290" s="175" t="s">
        <v>141</v>
      </c>
    </row>
    <row r="291" spans="1:65" s="2" customFormat="1" ht="24">
      <c r="A291" s="36"/>
      <c r="B291" s="35"/>
      <c r="C291" s="151" t="s">
        <v>494</v>
      </c>
      <c r="D291" s="151" t="s">
        <v>143</v>
      </c>
      <c r="E291" s="152" t="s">
        <v>495</v>
      </c>
      <c r="F291" s="153" t="s">
        <v>496</v>
      </c>
      <c r="G291" s="154" t="s">
        <v>146</v>
      </c>
      <c r="H291" s="155">
        <v>61.951</v>
      </c>
      <c r="I291" s="156"/>
      <c r="J291" s="157">
        <f>ROUND(I291*H291,2)</f>
        <v>0</v>
      </c>
      <c r="K291" s="153" t="s">
        <v>147</v>
      </c>
      <c r="L291" s="39"/>
      <c r="M291" s="158" t="s">
        <v>1</v>
      </c>
      <c r="N291" s="159" t="s">
        <v>41</v>
      </c>
      <c r="O291" s="72"/>
      <c r="P291" s="160">
        <f>O291*H291</f>
        <v>0</v>
      </c>
      <c r="Q291" s="160">
        <v>0</v>
      </c>
      <c r="R291" s="160">
        <f>Q291*H291</f>
        <v>0</v>
      </c>
      <c r="S291" s="160">
        <v>0.222</v>
      </c>
      <c r="T291" s="161">
        <f>S291*H291</f>
        <v>13.753122000000001</v>
      </c>
      <c r="U291" s="34"/>
      <c r="V291" s="34"/>
      <c r="W291" s="34"/>
      <c r="X291" s="34"/>
      <c r="Y291" s="34"/>
      <c r="Z291" s="34"/>
      <c r="AA291" s="34"/>
      <c r="AB291" s="34"/>
      <c r="AC291" s="34"/>
      <c r="AD291" s="34"/>
      <c r="AE291" s="34"/>
      <c r="AR291" s="162" t="s">
        <v>148</v>
      </c>
      <c r="AT291" s="162" t="s">
        <v>143</v>
      </c>
      <c r="AU291" s="162" t="s">
        <v>86</v>
      </c>
      <c r="AY291" s="17" t="s">
        <v>141</v>
      </c>
      <c r="BE291" s="163">
        <f>IF(N291="základní",J291,0)</f>
        <v>0</v>
      </c>
      <c r="BF291" s="163">
        <f>IF(N291="snížená",J291,0)</f>
        <v>0</v>
      </c>
      <c r="BG291" s="163">
        <f>IF(N291="zákl. přenesená",J291,0)</f>
        <v>0</v>
      </c>
      <c r="BH291" s="163">
        <f>IF(N291="sníž. přenesená",J291,0)</f>
        <v>0</v>
      </c>
      <c r="BI291" s="163">
        <f>IF(N291="nulová",J291,0)</f>
        <v>0</v>
      </c>
      <c r="BJ291" s="17" t="s">
        <v>84</v>
      </c>
      <c r="BK291" s="163">
        <f>ROUND(I291*H291,2)</f>
        <v>0</v>
      </c>
      <c r="BL291" s="17" t="s">
        <v>148</v>
      </c>
      <c r="BM291" s="162" t="s">
        <v>497</v>
      </c>
    </row>
    <row r="292" spans="1:51" s="13" customFormat="1" ht="12">
      <c r="A292" s="165"/>
      <c r="B292" s="164"/>
      <c r="C292" s="165"/>
      <c r="D292" s="166" t="s">
        <v>150</v>
      </c>
      <c r="E292" s="167" t="s">
        <v>1</v>
      </c>
      <c r="F292" s="168" t="s">
        <v>498</v>
      </c>
      <c r="G292" s="165"/>
      <c r="H292" s="169">
        <v>61.951</v>
      </c>
      <c r="I292" s="165"/>
      <c r="J292" s="165"/>
      <c r="K292" s="165"/>
      <c r="L292" s="171"/>
      <c r="M292" s="172"/>
      <c r="N292" s="173"/>
      <c r="O292" s="173"/>
      <c r="P292" s="173"/>
      <c r="Q292" s="173"/>
      <c r="R292" s="173"/>
      <c r="S292" s="173"/>
      <c r="T292" s="174"/>
      <c r="AT292" s="175" t="s">
        <v>150</v>
      </c>
      <c r="AU292" s="175" t="s">
        <v>86</v>
      </c>
      <c r="AV292" s="13" t="s">
        <v>86</v>
      </c>
      <c r="AW292" s="13" t="s">
        <v>32</v>
      </c>
      <c r="AX292" s="13" t="s">
        <v>84</v>
      </c>
      <c r="AY292" s="175" t="s">
        <v>141</v>
      </c>
    </row>
    <row r="293" spans="1:65" s="2" customFormat="1" ht="24">
      <c r="A293" s="36"/>
      <c r="B293" s="35"/>
      <c r="C293" s="151" t="s">
        <v>499</v>
      </c>
      <c r="D293" s="151" t="s">
        <v>143</v>
      </c>
      <c r="E293" s="152" t="s">
        <v>500</v>
      </c>
      <c r="F293" s="153" t="s">
        <v>501</v>
      </c>
      <c r="G293" s="154" t="s">
        <v>146</v>
      </c>
      <c r="H293" s="155">
        <v>342.686</v>
      </c>
      <c r="I293" s="156"/>
      <c r="J293" s="157">
        <f>ROUND(I293*H293,2)</f>
        <v>0</v>
      </c>
      <c r="K293" s="153" t="s">
        <v>147</v>
      </c>
      <c r="L293" s="39"/>
      <c r="M293" s="158" t="s">
        <v>1</v>
      </c>
      <c r="N293" s="159" t="s">
        <v>41</v>
      </c>
      <c r="O293" s="72"/>
      <c r="P293" s="160">
        <f>O293*H293</f>
        <v>0</v>
      </c>
      <c r="Q293" s="160">
        <v>0</v>
      </c>
      <c r="R293" s="160">
        <f>Q293*H293</f>
        <v>0</v>
      </c>
      <c r="S293" s="160">
        <v>0.45</v>
      </c>
      <c r="T293" s="161">
        <f>S293*H293</f>
        <v>154.2087</v>
      </c>
      <c r="U293" s="34"/>
      <c r="V293" s="34"/>
      <c r="W293" s="34"/>
      <c r="X293" s="34"/>
      <c r="Y293" s="34"/>
      <c r="Z293" s="34"/>
      <c r="AA293" s="34"/>
      <c r="AB293" s="34"/>
      <c r="AC293" s="34"/>
      <c r="AD293" s="34"/>
      <c r="AE293" s="34"/>
      <c r="AR293" s="162" t="s">
        <v>148</v>
      </c>
      <c r="AT293" s="162" t="s">
        <v>143</v>
      </c>
      <c r="AU293" s="162" t="s">
        <v>86</v>
      </c>
      <c r="AY293" s="17" t="s">
        <v>141</v>
      </c>
      <c r="BE293" s="163">
        <f>IF(N293="základní",J293,0)</f>
        <v>0</v>
      </c>
      <c r="BF293" s="163">
        <f>IF(N293="snížená",J293,0)</f>
        <v>0</v>
      </c>
      <c r="BG293" s="163">
        <f>IF(N293="zákl. přenesená",J293,0)</f>
        <v>0</v>
      </c>
      <c r="BH293" s="163">
        <f>IF(N293="sníž. přenesená",J293,0)</f>
        <v>0</v>
      </c>
      <c r="BI293" s="163">
        <f>IF(N293="nulová",J293,0)</f>
        <v>0</v>
      </c>
      <c r="BJ293" s="17" t="s">
        <v>84</v>
      </c>
      <c r="BK293" s="163">
        <f>ROUND(I293*H293,2)</f>
        <v>0</v>
      </c>
      <c r="BL293" s="17" t="s">
        <v>148</v>
      </c>
      <c r="BM293" s="162" t="s">
        <v>502</v>
      </c>
    </row>
    <row r="294" spans="1:51" s="13" customFormat="1" ht="12">
      <c r="A294" s="165"/>
      <c r="B294" s="164"/>
      <c r="C294" s="165"/>
      <c r="D294" s="166" t="s">
        <v>150</v>
      </c>
      <c r="E294" s="167" t="s">
        <v>1</v>
      </c>
      <c r="F294" s="168" t="s">
        <v>503</v>
      </c>
      <c r="G294" s="165"/>
      <c r="H294" s="169">
        <v>342.686</v>
      </c>
      <c r="I294" s="165"/>
      <c r="J294" s="165"/>
      <c r="K294" s="165"/>
      <c r="L294" s="171"/>
      <c r="M294" s="172"/>
      <c r="N294" s="173"/>
      <c r="O294" s="173"/>
      <c r="P294" s="173"/>
      <c r="Q294" s="173"/>
      <c r="R294" s="173"/>
      <c r="S294" s="173"/>
      <c r="T294" s="174"/>
      <c r="AT294" s="175" t="s">
        <v>150</v>
      </c>
      <c r="AU294" s="175" t="s">
        <v>86</v>
      </c>
      <c r="AV294" s="13" t="s">
        <v>86</v>
      </c>
      <c r="AW294" s="13" t="s">
        <v>32</v>
      </c>
      <c r="AX294" s="13" t="s">
        <v>84</v>
      </c>
      <c r="AY294" s="175" t="s">
        <v>141</v>
      </c>
    </row>
    <row r="295" spans="1:63" s="12" customFormat="1" ht="22.9" customHeight="1">
      <c r="A295" s="136"/>
      <c r="B295" s="135"/>
      <c r="C295" s="136"/>
      <c r="D295" s="137" t="s">
        <v>75</v>
      </c>
      <c r="E295" s="149" t="s">
        <v>504</v>
      </c>
      <c r="F295" s="149" t="s">
        <v>505</v>
      </c>
      <c r="G295" s="136"/>
      <c r="H295" s="136"/>
      <c r="I295" s="136"/>
      <c r="J295" s="150">
        <f>BK295</f>
        <v>0</v>
      </c>
      <c r="K295" s="136"/>
      <c r="L295" s="141"/>
      <c r="M295" s="142"/>
      <c r="N295" s="143"/>
      <c r="O295" s="143"/>
      <c r="P295" s="144">
        <f>SUM(P296:P300)</f>
        <v>0</v>
      </c>
      <c r="Q295" s="143"/>
      <c r="R295" s="144">
        <f>SUM(R296:R300)</f>
        <v>0</v>
      </c>
      <c r="S295" s="143"/>
      <c r="T295" s="145">
        <f>SUM(T296:T300)</f>
        <v>0</v>
      </c>
      <c r="AR295" s="146" t="s">
        <v>84</v>
      </c>
      <c r="AT295" s="147" t="s">
        <v>75</v>
      </c>
      <c r="AU295" s="147" t="s">
        <v>84</v>
      </c>
      <c r="AY295" s="146" t="s">
        <v>141</v>
      </c>
      <c r="BK295" s="148">
        <f>SUM(BK296:BK300)</f>
        <v>0</v>
      </c>
    </row>
    <row r="296" spans="1:65" s="2" customFormat="1" ht="33" customHeight="1">
      <c r="A296" s="36"/>
      <c r="B296" s="35"/>
      <c r="C296" s="151" t="s">
        <v>506</v>
      </c>
      <c r="D296" s="151" t="s">
        <v>143</v>
      </c>
      <c r="E296" s="152" t="s">
        <v>507</v>
      </c>
      <c r="F296" s="153" t="s">
        <v>508</v>
      </c>
      <c r="G296" s="154" t="s">
        <v>178</v>
      </c>
      <c r="H296" s="155">
        <v>167.962</v>
      </c>
      <c r="I296" s="156"/>
      <c r="J296" s="157">
        <f>ROUND(I296*H296,2)</f>
        <v>0</v>
      </c>
      <c r="K296" s="153" t="s">
        <v>147</v>
      </c>
      <c r="L296" s="39"/>
      <c r="M296" s="158" t="s">
        <v>1</v>
      </c>
      <c r="N296" s="159" t="s">
        <v>41</v>
      </c>
      <c r="O296" s="72"/>
      <c r="P296" s="160">
        <f>O296*H296</f>
        <v>0</v>
      </c>
      <c r="Q296" s="160">
        <v>0</v>
      </c>
      <c r="R296" s="160">
        <f>Q296*H296</f>
        <v>0</v>
      </c>
      <c r="S296" s="160">
        <v>0</v>
      </c>
      <c r="T296" s="161">
        <f>S296*H296</f>
        <v>0</v>
      </c>
      <c r="U296" s="34"/>
      <c r="V296" s="34"/>
      <c r="W296" s="34"/>
      <c r="X296" s="34"/>
      <c r="Y296" s="34"/>
      <c r="Z296" s="34"/>
      <c r="AA296" s="34"/>
      <c r="AB296" s="34"/>
      <c r="AC296" s="34"/>
      <c r="AD296" s="34"/>
      <c r="AE296" s="34"/>
      <c r="AR296" s="162" t="s">
        <v>148</v>
      </c>
      <c r="AT296" s="162" t="s">
        <v>143</v>
      </c>
      <c r="AU296" s="162" t="s">
        <v>86</v>
      </c>
      <c r="AY296" s="17" t="s">
        <v>141</v>
      </c>
      <c r="BE296" s="163">
        <f>IF(N296="základní",J296,0)</f>
        <v>0</v>
      </c>
      <c r="BF296" s="163">
        <f>IF(N296="snížená",J296,0)</f>
        <v>0</v>
      </c>
      <c r="BG296" s="163">
        <f>IF(N296="zákl. přenesená",J296,0)</f>
        <v>0</v>
      </c>
      <c r="BH296" s="163">
        <f>IF(N296="sníž. přenesená",J296,0)</f>
        <v>0</v>
      </c>
      <c r="BI296" s="163">
        <f>IF(N296="nulová",J296,0)</f>
        <v>0</v>
      </c>
      <c r="BJ296" s="17" t="s">
        <v>84</v>
      </c>
      <c r="BK296" s="163">
        <f>ROUND(I296*H296,2)</f>
        <v>0</v>
      </c>
      <c r="BL296" s="17" t="s">
        <v>148</v>
      </c>
      <c r="BM296" s="162" t="s">
        <v>509</v>
      </c>
    </row>
    <row r="297" spans="1:65" s="2" customFormat="1" ht="24">
      <c r="A297" s="36"/>
      <c r="B297" s="35"/>
      <c r="C297" s="151" t="s">
        <v>510</v>
      </c>
      <c r="D297" s="151" t="s">
        <v>143</v>
      </c>
      <c r="E297" s="152" t="s">
        <v>511</v>
      </c>
      <c r="F297" s="153" t="s">
        <v>512</v>
      </c>
      <c r="G297" s="154" t="s">
        <v>178</v>
      </c>
      <c r="H297" s="155">
        <v>167.962</v>
      </c>
      <c r="I297" s="156"/>
      <c r="J297" s="157">
        <f>ROUND(I297*H297,2)</f>
        <v>0</v>
      </c>
      <c r="K297" s="153" t="s">
        <v>147</v>
      </c>
      <c r="L297" s="39"/>
      <c r="M297" s="158" t="s">
        <v>1</v>
      </c>
      <c r="N297" s="159" t="s">
        <v>41</v>
      </c>
      <c r="O297" s="72"/>
      <c r="P297" s="160">
        <f>O297*H297</f>
        <v>0</v>
      </c>
      <c r="Q297" s="160">
        <v>0</v>
      </c>
      <c r="R297" s="160">
        <f>Q297*H297</f>
        <v>0</v>
      </c>
      <c r="S297" s="160">
        <v>0</v>
      </c>
      <c r="T297" s="161">
        <f>S297*H297</f>
        <v>0</v>
      </c>
      <c r="U297" s="34"/>
      <c r="V297" s="34"/>
      <c r="W297" s="34"/>
      <c r="X297" s="34"/>
      <c r="Y297" s="34"/>
      <c r="Z297" s="34"/>
      <c r="AA297" s="34"/>
      <c r="AB297" s="34"/>
      <c r="AC297" s="34"/>
      <c r="AD297" s="34"/>
      <c r="AE297" s="34"/>
      <c r="AR297" s="162" t="s">
        <v>148</v>
      </c>
      <c r="AT297" s="162" t="s">
        <v>143</v>
      </c>
      <c r="AU297" s="162" t="s">
        <v>86</v>
      </c>
      <c r="AY297" s="17" t="s">
        <v>141</v>
      </c>
      <c r="BE297" s="163">
        <f>IF(N297="základní",J297,0)</f>
        <v>0</v>
      </c>
      <c r="BF297" s="163">
        <f>IF(N297="snížená",J297,0)</f>
        <v>0</v>
      </c>
      <c r="BG297" s="163">
        <f>IF(N297="zákl. přenesená",J297,0)</f>
        <v>0</v>
      </c>
      <c r="BH297" s="163">
        <f>IF(N297="sníž. přenesená",J297,0)</f>
        <v>0</v>
      </c>
      <c r="BI297" s="163">
        <f>IF(N297="nulová",J297,0)</f>
        <v>0</v>
      </c>
      <c r="BJ297" s="17" t="s">
        <v>84</v>
      </c>
      <c r="BK297" s="163">
        <f>ROUND(I297*H297,2)</f>
        <v>0</v>
      </c>
      <c r="BL297" s="17" t="s">
        <v>148</v>
      </c>
      <c r="BM297" s="162" t="s">
        <v>513</v>
      </c>
    </row>
    <row r="298" spans="1:65" s="2" customFormat="1" ht="24">
      <c r="A298" s="36"/>
      <c r="B298" s="35"/>
      <c r="C298" s="151" t="s">
        <v>514</v>
      </c>
      <c r="D298" s="151" t="s">
        <v>143</v>
      </c>
      <c r="E298" s="152" t="s">
        <v>515</v>
      </c>
      <c r="F298" s="153" t="s">
        <v>516</v>
      </c>
      <c r="G298" s="154" t="s">
        <v>178</v>
      </c>
      <c r="H298" s="155">
        <v>1511.658</v>
      </c>
      <c r="I298" s="156"/>
      <c r="J298" s="157">
        <f>ROUND(I298*H298,2)</f>
        <v>0</v>
      </c>
      <c r="K298" s="153" t="s">
        <v>147</v>
      </c>
      <c r="L298" s="39"/>
      <c r="M298" s="158" t="s">
        <v>1</v>
      </c>
      <c r="N298" s="159" t="s">
        <v>41</v>
      </c>
      <c r="O298" s="72"/>
      <c r="P298" s="160">
        <f>O298*H298</f>
        <v>0</v>
      </c>
      <c r="Q298" s="160">
        <v>0</v>
      </c>
      <c r="R298" s="160">
        <f>Q298*H298</f>
        <v>0</v>
      </c>
      <c r="S298" s="160">
        <v>0</v>
      </c>
      <c r="T298" s="161">
        <f>S298*H298</f>
        <v>0</v>
      </c>
      <c r="U298" s="34"/>
      <c r="V298" s="34"/>
      <c r="W298" s="34"/>
      <c r="X298" s="34"/>
      <c r="Y298" s="34"/>
      <c r="Z298" s="34"/>
      <c r="AA298" s="34"/>
      <c r="AB298" s="34"/>
      <c r="AC298" s="34"/>
      <c r="AD298" s="34"/>
      <c r="AE298" s="34"/>
      <c r="AR298" s="162" t="s">
        <v>148</v>
      </c>
      <c r="AT298" s="162" t="s">
        <v>143</v>
      </c>
      <c r="AU298" s="162" t="s">
        <v>86</v>
      </c>
      <c r="AY298" s="17" t="s">
        <v>141</v>
      </c>
      <c r="BE298" s="163">
        <f>IF(N298="základní",J298,0)</f>
        <v>0</v>
      </c>
      <c r="BF298" s="163">
        <f>IF(N298="snížená",J298,0)</f>
        <v>0</v>
      </c>
      <c r="BG298" s="163">
        <f>IF(N298="zákl. přenesená",J298,0)</f>
        <v>0</v>
      </c>
      <c r="BH298" s="163">
        <f>IF(N298="sníž. přenesená",J298,0)</f>
        <v>0</v>
      </c>
      <c r="BI298" s="163">
        <f>IF(N298="nulová",J298,0)</f>
        <v>0</v>
      </c>
      <c r="BJ298" s="17" t="s">
        <v>84</v>
      </c>
      <c r="BK298" s="163">
        <f>ROUND(I298*H298,2)</f>
        <v>0</v>
      </c>
      <c r="BL298" s="17" t="s">
        <v>148</v>
      </c>
      <c r="BM298" s="162" t="s">
        <v>517</v>
      </c>
    </row>
    <row r="299" spans="1:51" s="13" customFormat="1" ht="12">
      <c r="A299" s="165"/>
      <c r="B299" s="164"/>
      <c r="C299" s="165"/>
      <c r="D299" s="166" t="s">
        <v>150</v>
      </c>
      <c r="E299" s="167" t="s">
        <v>1</v>
      </c>
      <c r="F299" s="168" t="s">
        <v>518</v>
      </c>
      <c r="G299" s="165"/>
      <c r="H299" s="169">
        <v>1511.658</v>
      </c>
      <c r="I299" s="165"/>
      <c r="J299" s="165"/>
      <c r="K299" s="165"/>
      <c r="L299" s="171"/>
      <c r="M299" s="172"/>
      <c r="N299" s="173"/>
      <c r="O299" s="173"/>
      <c r="P299" s="173"/>
      <c r="Q299" s="173"/>
      <c r="R299" s="173"/>
      <c r="S299" s="173"/>
      <c r="T299" s="174"/>
      <c r="AT299" s="175" t="s">
        <v>150</v>
      </c>
      <c r="AU299" s="175" t="s">
        <v>86</v>
      </c>
      <c r="AV299" s="13" t="s">
        <v>86</v>
      </c>
      <c r="AW299" s="13" t="s">
        <v>32</v>
      </c>
      <c r="AX299" s="13" t="s">
        <v>84</v>
      </c>
      <c r="AY299" s="175" t="s">
        <v>141</v>
      </c>
    </row>
    <row r="300" spans="1:65" s="2" customFormat="1" ht="33" customHeight="1">
      <c r="A300" s="36"/>
      <c r="B300" s="35"/>
      <c r="C300" s="151" t="s">
        <v>519</v>
      </c>
      <c r="D300" s="151" t="s">
        <v>143</v>
      </c>
      <c r="E300" s="152" t="s">
        <v>520</v>
      </c>
      <c r="F300" s="153" t="s">
        <v>521</v>
      </c>
      <c r="G300" s="154" t="s">
        <v>178</v>
      </c>
      <c r="H300" s="155">
        <v>167.962</v>
      </c>
      <c r="I300" s="156"/>
      <c r="J300" s="157">
        <f>ROUND(I300*H300,2)</f>
        <v>0</v>
      </c>
      <c r="K300" s="153" t="s">
        <v>147</v>
      </c>
      <c r="L300" s="39"/>
      <c r="M300" s="158" t="s">
        <v>1</v>
      </c>
      <c r="N300" s="159" t="s">
        <v>41</v>
      </c>
      <c r="O300" s="72"/>
      <c r="P300" s="160">
        <f>O300*H300</f>
        <v>0</v>
      </c>
      <c r="Q300" s="160">
        <v>0</v>
      </c>
      <c r="R300" s="160">
        <f>Q300*H300</f>
        <v>0</v>
      </c>
      <c r="S300" s="160">
        <v>0</v>
      </c>
      <c r="T300" s="161">
        <f>S300*H300</f>
        <v>0</v>
      </c>
      <c r="U300" s="34"/>
      <c r="V300" s="34"/>
      <c r="W300" s="34"/>
      <c r="X300" s="34"/>
      <c r="Y300" s="34"/>
      <c r="Z300" s="34"/>
      <c r="AA300" s="34"/>
      <c r="AB300" s="34"/>
      <c r="AC300" s="34"/>
      <c r="AD300" s="34"/>
      <c r="AE300" s="34"/>
      <c r="AR300" s="162" t="s">
        <v>148</v>
      </c>
      <c r="AT300" s="162" t="s">
        <v>143</v>
      </c>
      <c r="AU300" s="162" t="s">
        <v>86</v>
      </c>
      <c r="AY300" s="17" t="s">
        <v>141</v>
      </c>
      <c r="BE300" s="163">
        <f>IF(N300="základní",J300,0)</f>
        <v>0</v>
      </c>
      <c r="BF300" s="163">
        <f>IF(N300="snížená",J300,0)</f>
        <v>0</v>
      </c>
      <c r="BG300" s="163">
        <f>IF(N300="zákl. přenesená",J300,0)</f>
        <v>0</v>
      </c>
      <c r="BH300" s="163">
        <f>IF(N300="sníž. přenesená",J300,0)</f>
        <v>0</v>
      </c>
      <c r="BI300" s="163">
        <f>IF(N300="nulová",J300,0)</f>
        <v>0</v>
      </c>
      <c r="BJ300" s="17" t="s">
        <v>84</v>
      </c>
      <c r="BK300" s="163">
        <f>ROUND(I300*H300,2)</f>
        <v>0</v>
      </c>
      <c r="BL300" s="17" t="s">
        <v>148</v>
      </c>
      <c r="BM300" s="162" t="s">
        <v>522</v>
      </c>
    </row>
    <row r="301" spans="1:63" s="12" customFormat="1" ht="22.9" customHeight="1">
      <c r="A301" s="136"/>
      <c r="B301" s="135"/>
      <c r="C301" s="136"/>
      <c r="D301" s="137" t="s">
        <v>75</v>
      </c>
      <c r="E301" s="149" t="s">
        <v>523</v>
      </c>
      <c r="F301" s="149" t="s">
        <v>524</v>
      </c>
      <c r="G301" s="136"/>
      <c r="H301" s="136"/>
      <c r="I301" s="136"/>
      <c r="J301" s="150">
        <f>BK301</f>
        <v>0</v>
      </c>
      <c r="K301" s="136"/>
      <c r="L301" s="141"/>
      <c r="M301" s="142"/>
      <c r="N301" s="143"/>
      <c r="O301" s="143"/>
      <c r="P301" s="144">
        <f>P302</f>
        <v>0</v>
      </c>
      <c r="Q301" s="143"/>
      <c r="R301" s="144">
        <f>R302</f>
        <v>0</v>
      </c>
      <c r="S301" s="143"/>
      <c r="T301" s="145">
        <f>T302</f>
        <v>0</v>
      </c>
      <c r="AR301" s="146" t="s">
        <v>84</v>
      </c>
      <c r="AT301" s="147" t="s">
        <v>75</v>
      </c>
      <c r="AU301" s="147" t="s">
        <v>84</v>
      </c>
      <c r="AY301" s="146" t="s">
        <v>141</v>
      </c>
      <c r="BK301" s="148">
        <f>BK302</f>
        <v>0</v>
      </c>
    </row>
    <row r="302" spans="1:65" s="2" customFormat="1" ht="16.5" customHeight="1">
      <c r="A302" s="36"/>
      <c r="B302" s="35"/>
      <c r="C302" s="151" t="s">
        <v>525</v>
      </c>
      <c r="D302" s="151" t="s">
        <v>143</v>
      </c>
      <c r="E302" s="152" t="s">
        <v>526</v>
      </c>
      <c r="F302" s="153" t="s">
        <v>527</v>
      </c>
      <c r="G302" s="154" t="s">
        <v>178</v>
      </c>
      <c r="H302" s="155">
        <v>238.589</v>
      </c>
      <c r="I302" s="156"/>
      <c r="J302" s="157">
        <f>ROUND(I302*H302,2)</f>
        <v>0</v>
      </c>
      <c r="K302" s="153" t="s">
        <v>147</v>
      </c>
      <c r="L302" s="39"/>
      <c r="M302" s="158" t="s">
        <v>1</v>
      </c>
      <c r="N302" s="159" t="s">
        <v>41</v>
      </c>
      <c r="O302" s="72"/>
      <c r="P302" s="160">
        <f>O302*H302</f>
        <v>0</v>
      </c>
      <c r="Q302" s="160">
        <v>0</v>
      </c>
      <c r="R302" s="160">
        <f>Q302*H302</f>
        <v>0</v>
      </c>
      <c r="S302" s="160">
        <v>0</v>
      </c>
      <c r="T302" s="161">
        <f>S302*H302</f>
        <v>0</v>
      </c>
      <c r="U302" s="34"/>
      <c r="V302" s="34"/>
      <c r="W302" s="34"/>
      <c r="X302" s="34"/>
      <c r="Y302" s="34"/>
      <c r="Z302" s="34"/>
      <c r="AA302" s="34"/>
      <c r="AB302" s="34"/>
      <c r="AC302" s="34"/>
      <c r="AD302" s="34"/>
      <c r="AE302" s="34"/>
      <c r="AR302" s="162" t="s">
        <v>148</v>
      </c>
      <c r="AT302" s="162" t="s">
        <v>143</v>
      </c>
      <c r="AU302" s="162" t="s">
        <v>86</v>
      </c>
      <c r="AY302" s="17" t="s">
        <v>141</v>
      </c>
      <c r="BE302" s="163">
        <f>IF(N302="základní",J302,0)</f>
        <v>0</v>
      </c>
      <c r="BF302" s="163">
        <f>IF(N302="snížená",J302,0)</f>
        <v>0</v>
      </c>
      <c r="BG302" s="163">
        <f>IF(N302="zákl. přenesená",J302,0)</f>
        <v>0</v>
      </c>
      <c r="BH302" s="163">
        <f>IF(N302="sníž. přenesená",J302,0)</f>
        <v>0</v>
      </c>
      <c r="BI302" s="163">
        <f>IF(N302="nulová",J302,0)</f>
        <v>0</v>
      </c>
      <c r="BJ302" s="17" t="s">
        <v>84</v>
      </c>
      <c r="BK302" s="163">
        <f>ROUND(I302*H302,2)</f>
        <v>0</v>
      </c>
      <c r="BL302" s="17" t="s">
        <v>148</v>
      </c>
      <c r="BM302" s="162" t="s">
        <v>528</v>
      </c>
    </row>
    <row r="303" spans="1:63" s="12" customFormat="1" ht="25.9" customHeight="1">
      <c r="A303" s="136"/>
      <c r="B303" s="135"/>
      <c r="C303" s="136"/>
      <c r="D303" s="137" t="s">
        <v>75</v>
      </c>
      <c r="E303" s="138" t="s">
        <v>529</v>
      </c>
      <c r="F303" s="138" t="s">
        <v>530</v>
      </c>
      <c r="G303" s="136"/>
      <c r="H303" s="136"/>
      <c r="I303" s="136"/>
      <c r="J303" s="140">
        <f>BK303</f>
        <v>0</v>
      </c>
      <c r="K303" s="136"/>
      <c r="L303" s="141"/>
      <c r="M303" s="142"/>
      <c r="N303" s="143"/>
      <c r="O303" s="143"/>
      <c r="P303" s="144">
        <f>P304+P321+P338+P340+P342+P344+P383+P393+P407+P412+P426+P446+P454+P463+P470+P475</f>
        <v>0</v>
      </c>
      <c r="Q303" s="143"/>
      <c r="R303" s="144">
        <f>R304+R321+R338+R340+R342+R344+R383+R393+R407+R412+R426+R446+R454+R463+R470+R475</f>
        <v>13.19403613</v>
      </c>
      <c r="S303" s="143"/>
      <c r="T303" s="145">
        <f>T304+T321+T338+T340+T342+T344+T383+T393+T407+T412+T426+T446+T454+T463+T470+T475</f>
        <v>0</v>
      </c>
      <c r="AR303" s="146" t="s">
        <v>86</v>
      </c>
      <c r="AT303" s="147" t="s">
        <v>75</v>
      </c>
      <c r="AU303" s="147" t="s">
        <v>76</v>
      </c>
      <c r="AY303" s="146" t="s">
        <v>141</v>
      </c>
      <c r="BK303" s="148">
        <f>BK304+BK321+BK338+BK340+BK342+BK344+BK383+BK393+BK407+BK412+BK426+BK446+BK454+BK463+BK470+BK475</f>
        <v>0</v>
      </c>
    </row>
    <row r="304" spans="1:63" s="12" customFormat="1" ht="22.9" customHeight="1">
      <c r="A304" s="136"/>
      <c r="B304" s="135"/>
      <c r="C304" s="136"/>
      <c r="D304" s="137" t="s">
        <v>75</v>
      </c>
      <c r="E304" s="149" t="s">
        <v>531</v>
      </c>
      <c r="F304" s="149" t="s">
        <v>532</v>
      </c>
      <c r="G304" s="136"/>
      <c r="H304" s="136"/>
      <c r="I304" s="136"/>
      <c r="J304" s="150">
        <f>BK304</f>
        <v>0</v>
      </c>
      <c r="K304" s="136"/>
      <c r="L304" s="141"/>
      <c r="M304" s="142"/>
      <c r="N304" s="143"/>
      <c r="O304" s="143"/>
      <c r="P304" s="144">
        <f>SUM(P305:P320)</f>
        <v>0</v>
      </c>
      <c r="Q304" s="143"/>
      <c r="R304" s="144">
        <f>SUM(R305:R320)</f>
        <v>0.6059271600000001</v>
      </c>
      <c r="S304" s="143"/>
      <c r="T304" s="145">
        <f>SUM(T305:T320)</f>
        <v>0</v>
      </c>
      <c r="AR304" s="146" t="s">
        <v>86</v>
      </c>
      <c r="AT304" s="147" t="s">
        <v>75</v>
      </c>
      <c r="AU304" s="147" t="s">
        <v>84</v>
      </c>
      <c r="AY304" s="146" t="s">
        <v>141</v>
      </c>
      <c r="BK304" s="148">
        <f>SUM(BK305:BK320)</f>
        <v>0</v>
      </c>
    </row>
    <row r="305" spans="1:65" s="2" customFormat="1" ht="24">
      <c r="A305" s="36"/>
      <c r="B305" s="35"/>
      <c r="C305" s="151" t="s">
        <v>533</v>
      </c>
      <c r="D305" s="151" t="s">
        <v>143</v>
      </c>
      <c r="E305" s="152" t="s">
        <v>534</v>
      </c>
      <c r="F305" s="153" t="s">
        <v>535</v>
      </c>
      <c r="G305" s="154" t="s">
        <v>193</v>
      </c>
      <c r="H305" s="155">
        <v>103.4</v>
      </c>
      <c r="I305" s="156"/>
      <c r="J305" s="157">
        <f>ROUND(I305*H305,2)</f>
        <v>0</v>
      </c>
      <c r="K305" s="153" t="s">
        <v>147</v>
      </c>
      <c r="L305" s="39"/>
      <c r="M305" s="158" t="s">
        <v>1</v>
      </c>
      <c r="N305" s="159" t="s">
        <v>41</v>
      </c>
      <c r="O305" s="72"/>
      <c r="P305" s="160">
        <f>O305*H305</f>
        <v>0</v>
      </c>
      <c r="Q305" s="160">
        <v>0</v>
      </c>
      <c r="R305" s="160">
        <f>Q305*H305</f>
        <v>0</v>
      </c>
      <c r="S305" s="160">
        <v>0</v>
      </c>
      <c r="T305" s="161">
        <f>S305*H305</f>
        <v>0</v>
      </c>
      <c r="U305" s="34"/>
      <c r="V305" s="34"/>
      <c r="W305" s="34"/>
      <c r="X305" s="34"/>
      <c r="Y305" s="34"/>
      <c r="Z305" s="34"/>
      <c r="AA305" s="34"/>
      <c r="AB305" s="34"/>
      <c r="AC305" s="34"/>
      <c r="AD305" s="34"/>
      <c r="AE305" s="34"/>
      <c r="AR305" s="162" t="s">
        <v>221</v>
      </c>
      <c r="AT305" s="162" t="s">
        <v>143</v>
      </c>
      <c r="AU305" s="162" t="s">
        <v>86</v>
      </c>
      <c r="AY305" s="17" t="s">
        <v>141</v>
      </c>
      <c r="BE305" s="163">
        <f>IF(N305="základní",J305,0)</f>
        <v>0</v>
      </c>
      <c r="BF305" s="163">
        <f>IF(N305="snížená",J305,0)</f>
        <v>0</v>
      </c>
      <c r="BG305" s="163">
        <f>IF(N305="zákl. přenesená",J305,0)</f>
        <v>0</v>
      </c>
      <c r="BH305" s="163">
        <f>IF(N305="sníž. přenesená",J305,0)</f>
        <v>0</v>
      </c>
      <c r="BI305" s="163">
        <f>IF(N305="nulová",J305,0)</f>
        <v>0</v>
      </c>
      <c r="BJ305" s="17" t="s">
        <v>84</v>
      </c>
      <c r="BK305" s="163">
        <f>ROUND(I305*H305,2)</f>
        <v>0</v>
      </c>
      <c r="BL305" s="17" t="s">
        <v>221</v>
      </c>
      <c r="BM305" s="162" t="s">
        <v>536</v>
      </c>
    </row>
    <row r="306" spans="1:51" s="13" customFormat="1" ht="12">
      <c r="A306" s="165"/>
      <c r="B306" s="164"/>
      <c r="C306" s="165"/>
      <c r="D306" s="166" t="s">
        <v>150</v>
      </c>
      <c r="E306" s="167" t="s">
        <v>1</v>
      </c>
      <c r="F306" s="168" t="s">
        <v>537</v>
      </c>
      <c r="G306" s="165"/>
      <c r="H306" s="169">
        <v>103.4</v>
      </c>
      <c r="I306" s="165"/>
      <c r="J306" s="165"/>
      <c r="K306" s="165"/>
      <c r="L306" s="171"/>
      <c r="M306" s="172"/>
      <c r="N306" s="173"/>
      <c r="O306" s="173"/>
      <c r="P306" s="173"/>
      <c r="Q306" s="173"/>
      <c r="R306" s="173"/>
      <c r="S306" s="173"/>
      <c r="T306" s="174"/>
      <c r="AT306" s="175" t="s">
        <v>150</v>
      </c>
      <c r="AU306" s="175" t="s">
        <v>86</v>
      </c>
      <c r="AV306" s="13" t="s">
        <v>86</v>
      </c>
      <c r="AW306" s="13" t="s">
        <v>32</v>
      </c>
      <c r="AX306" s="13" t="s">
        <v>84</v>
      </c>
      <c r="AY306" s="175" t="s">
        <v>141</v>
      </c>
    </row>
    <row r="307" spans="1:65" s="2" customFormat="1" ht="16.5" customHeight="1">
      <c r="A307" s="36"/>
      <c r="B307" s="35"/>
      <c r="C307" s="186" t="s">
        <v>538</v>
      </c>
      <c r="D307" s="186" t="s">
        <v>258</v>
      </c>
      <c r="E307" s="187" t="s">
        <v>539</v>
      </c>
      <c r="F307" s="188" t="s">
        <v>540</v>
      </c>
      <c r="G307" s="189" t="s">
        <v>178</v>
      </c>
      <c r="H307" s="190">
        <v>0.034</v>
      </c>
      <c r="I307" s="191"/>
      <c r="J307" s="192">
        <f>ROUND(I307*H307,2)</f>
        <v>0</v>
      </c>
      <c r="K307" s="188" t="s">
        <v>147</v>
      </c>
      <c r="L307" s="193"/>
      <c r="M307" s="194" t="s">
        <v>1</v>
      </c>
      <c r="N307" s="195" t="s">
        <v>41</v>
      </c>
      <c r="O307" s="72"/>
      <c r="P307" s="160">
        <f>O307*H307</f>
        <v>0</v>
      </c>
      <c r="Q307" s="160">
        <v>1</v>
      </c>
      <c r="R307" s="160">
        <f>Q307*H307</f>
        <v>0.034</v>
      </c>
      <c r="S307" s="160">
        <v>0</v>
      </c>
      <c r="T307" s="161">
        <f>S307*H307</f>
        <v>0</v>
      </c>
      <c r="U307" s="34"/>
      <c r="V307" s="34"/>
      <c r="W307" s="34"/>
      <c r="X307" s="34"/>
      <c r="Y307" s="34"/>
      <c r="Z307" s="34"/>
      <c r="AA307" s="34"/>
      <c r="AB307" s="34"/>
      <c r="AC307" s="34"/>
      <c r="AD307" s="34"/>
      <c r="AE307" s="34"/>
      <c r="AR307" s="162" t="s">
        <v>300</v>
      </c>
      <c r="AT307" s="162" t="s">
        <v>258</v>
      </c>
      <c r="AU307" s="162" t="s">
        <v>86</v>
      </c>
      <c r="AY307" s="17" t="s">
        <v>141</v>
      </c>
      <c r="BE307" s="163">
        <f>IF(N307="základní",J307,0)</f>
        <v>0</v>
      </c>
      <c r="BF307" s="163">
        <f>IF(N307="snížená",J307,0)</f>
        <v>0</v>
      </c>
      <c r="BG307" s="163">
        <f>IF(N307="zákl. přenesená",J307,0)</f>
        <v>0</v>
      </c>
      <c r="BH307" s="163">
        <f>IF(N307="sníž. přenesená",J307,0)</f>
        <v>0</v>
      </c>
      <c r="BI307" s="163">
        <f>IF(N307="nulová",J307,0)</f>
        <v>0</v>
      </c>
      <c r="BJ307" s="17" t="s">
        <v>84</v>
      </c>
      <c r="BK307" s="163">
        <f>ROUND(I307*H307,2)</f>
        <v>0</v>
      </c>
      <c r="BL307" s="17" t="s">
        <v>221</v>
      </c>
      <c r="BM307" s="162" t="s">
        <v>541</v>
      </c>
    </row>
    <row r="308" spans="1:51" s="13" customFormat="1" ht="12">
      <c r="A308" s="165"/>
      <c r="B308" s="164"/>
      <c r="C308" s="165"/>
      <c r="D308" s="166" t="s">
        <v>150</v>
      </c>
      <c r="E308" s="165"/>
      <c r="F308" s="168" t="s">
        <v>542</v>
      </c>
      <c r="G308" s="165"/>
      <c r="H308" s="169">
        <v>0.034</v>
      </c>
      <c r="I308" s="165"/>
      <c r="J308" s="165"/>
      <c r="K308" s="165"/>
      <c r="L308" s="171"/>
      <c r="M308" s="172"/>
      <c r="N308" s="173"/>
      <c r="O308" s="173"/>
      <c r="P308" s="173"/>
      <c r="Q308" s="173"/>
      <c r="R308" s="173"/>
      <c r="S308" s="173"/>
      <c r="T308" s="174"/>
      <c r="AT308" s="175" t="s">
        <v>150</v>
      </c>
      <c r="AU308" s="175" t="s">
        <v>86</v>
      </c>
      <c r="AV308" s="13" t="s">
        <v>86</v>
      </c>
      <c r="AW308" s="13" t="s">
        <v>4</v>
      </c>
      <c r="AX308" s="13" t="s">
        <v>84</v>
      </c>
      <c r="AY308" s="175" t="s">
        <v>141</v>
      </c>
    </row>
    <row r="309" spans="1:65" s="2" customFormat="1" ht="24">
      <c r="A309" s="36"/>
      <c r="B309" s="35"/>
      <c r="C309" s="151" t="s">
        <v>543</v>
      </c>
      <c r="D309" s="151" t="s">
        <v>143</v>
      </c>
      <c r="E309" s="152" t="s">
        <v>544</v>
      </c>
      <c r="F309" s="153" t="s">
        <v>545</v>
      </c>
      <c r="G309" s="154" t="s">
        <v>193</v>
      </c>
      <c r="H309" s="155">
        <v>103.4</v>
      </c>
      <c r="I309" s="156"/>
      <c r="J309" s="157">
        <f>ROUND(I309*H309,2)</f>
        <v>0</v>
      </c>
      <c r="K309" s="153" t="s">
        <v>147</v>
      </c>
      <c r="L309" s="39"/>
      <c r="M309" s="158" t="s">
        <v>1</v>
      </c>
      <c r="N309" s="159" t="s">
        <v>41</v>
      </c>
      <c r="O309" s="72"/>
      <c r="P309" s="160">
        <f>O309*H309</f>
        <v>0</v>
      </c>
      <c r="Q309" s="160">
        <v>0.0004</v>
      </c>
      <c r="R309" s="160">
        <f>Q309*H309</f>
        <v>0.04136</v>
      </c>
      <c r="S309" s="160">
        <v>0</v>
      </c>
      <c r="T309" s="161">
        <f>S309*H309</f>
        <v>0</v>
      </c>
      <c r="U309" s="34"/>
      <c r="V309" s="34"/>
      <c r="W309" s="34"/>
      <c r="X309" s="34"/>
      <c r="Y309" s="34"/>
      <c r="Z309" s="34"/>
      <c r="AA309" s="34"/>
      <c r="AB309" s="34"/>
      <c r="AC309" s="34"/>
      <c r="AD309" s="34"/>
      <c r="AE309" s="34"/>
      <c r="AR309" s="162" t="s">
        <v>221</v>
      </c>
      <c r="AT309" s="162" t="s">
        <v>143</v>
      </c>
      <c r="AU309" s="162" t="s">
        <v>86</v>
      </c>
      <c r="AY309" s="17" t="s">
        <v>141</v>
      </c>
      <c r="BE309" s="163">
        <f>IF(N309="základní",J309,0)</f>
        <v>0</v>
      </c>
      <c r="BF309" s="163">
        <f>IF(N309="snížená",J309,0)</f>
        <v>0</v>
      </c>
      <c r="BG309" s="163">
        <f>IF(N309="zákl. přenesená",J309,0)</f>
        <v>0</v>
      </c>
      <c r="BH309" s="163">
        <f>IF(N309="sníž. přenesená",J309,0)</f>
        <v>0</v>
      </c>
      <c r="BI309" s="163">
        <f>IF(N309="nulová",J309,0)</f>
        <v>0</v>
      </c>
      <c r="BJ309" s="17" t="s">
        <v>84</v>
      </c>
      <c r="BK309" s="163">
        <f>ROUND(I309*H309,2)</f>
        <v>0</v>
      </c>
      <c r="BL309" s="17" t="s">
        <v>221</v>
      </c>
      <c r="BM309" s="162" t="s">
        <v>546</v>
      </c>
    </row>
    <row r="310" spans="1:65" s="2" customFormat="1" ht="44.25" customHeight="1">
      <c r="A310" s="36"/>
      <c r="B310" s="35"/>
      <c r="C310" s="186" t="s">
        <v>547</v>
      </c>
      <c r="D310" s="186" t="s">
        <v>258</v>
      </c>
      <c r="E310" s="187" t="s">
        <v>548</v>
      </c>
      <c r="F310" s="188" t="s">
        <v>549</v>
      </c>
      <c r="G310" s="189" t="s">
        <v>193</v>
      </c>
      <c r="H310" s="190">
        <v>120.513</v>
      </c>
      <c r="I310" s="191"/>
      <c r="J310" s="192">
        <f>ROUND(I310*H310,2)</f>
        <v>0</v>
      </c>
      <c r="K310" s="188" t="s">
        <v>147</v>
      </c>
      <c r="L310" s="193"/>
      <c r="M310" s="194" t="s">
        <v>1</v>
      </c>
      <c r="N310" s="195" t="s">
        <v>41</v>
      </c>
      <c r="O310" s="72"/>
      <c r="P310" s="160">
        <f>O310*H310</f>
        <v>0</v>
      </c>
      <c r="Q310" s="160">
        <v>0.0044</v>
      </c>
      <c r="R310" s="160">
        <f>Q310*H310</f>
        <v>0.5302572000000001</v>
      </c>
      <c r="S310" s="160">
        <v>0</v>
      </c>
      <c r="T310" s="161">
        <f>S310*H310</f>
        <v>0</v>
      </c>
      <c r="U310" s="34"/>
      <c r="V310" s="34"/>
      <c r="W310" s="34"/>
      <c r="X310" s="34"/>
      <c r="Y310" s="34"/>
      <c r="Z310" s="34"/>
      <c r="AA310" s="34"/>
      <c r="AB310" s="34"/>
      <c r="AC310" s="34"/>
      <c r="AD310" s="34"/>
      <c r="AE310" s="34"/>
      <c r="AR310" s="162" t="s">
        <v>300</v>
      </c>
      <c r="AT310" s="162" t="s">
        <v>258</v>
      </c>
      <c r="AU310" s="162" t="s">
        <v>86</v>
      </c>
      <c r="AY310" s="17" t="s">
        <v>141</v>
      </c>
      <c r="BE310" s="163">
        <f>IF(N310="základní",J310,0)</f>
        <v>0</v>
      </c>
      <c r="BF310" s="163">
        <f>IF(N310="snížená",J310,0)</f>
        <v>0</v>
      </c>
      <c r="BG310" s="163">
        <f>IF(N310="zákl. přenesená",J310,0)</f>
        <v>0</v>
      </c>
      <c r="BH310" s="163">
        <f>IF(N310="sníž. přenesená",J310,0)</f>
        <v>0</v>
      </c>
      <c r="BI310" s="163">
        <f>IF(N310="nulová",J310,0)</f>
        <v>0</v>
      </c>
      <c r="BJ310" s="17" t="s">
        <v>84</v>
      </c>
      <c r="BK310" s="163">
        <f>ROUND(I310*H310,2)</f>
        <v>0</v>
      </c>
      <c r="BL310" s="17" t="s">
        <v>221</v>
      </c>
      <c r="BM310" s="162" t="s">
        <v>550</v>
      </c>
    </row>
    <row r="311" spans="1:51" s="13" customFormat="1" ht="12">
      <c r="A311" s="165"/>
      <c r="B311" s="164"/>
      <c r="C311" s="165"/>
      <c r="D311" s="166" t="s">
        <v>150</v>
      </c>
      <c r="E311" s="165"/>
      <c r="F311" s="168" t="s">
        <v>551</v>
      </c>
      <c r="G311" s="165"/>
      <c r="H311" s="169">
        <v>120.513</v>
      </c>
      <c r="I311" s="165"/>
      <c r="J311" s="165"/>
      <c r="K311" s="165"/>
      <c r="L311" s="171"/>
      <c r="M311" s="172"/>
      <c r="N311" s="173"/>
      <c r="O311" s="173"/>
      <c r="P311" s="173"/>
      <c r="Q311" s="173"/>
      <c r="R311" s="173"/>
      <c r="S311" s="173"/>
      <c r="T311" s="174"/>
      <c r="AT311" s="175" t="s">
        <v>150</v>
      </c>
      <c r="AU311" s="175" t="s">
        <v>86</v>
      </c>
      <c r="AV311" s="13" t="s">
        <v>86</v>
      </c>
      <c r="AW311" s="13" t="s">
        <v>4</v>
      </c>
      <c r="AX311" s="13" t="s">
        <v>84</v>
      </c>
      <c r="AY311" s="175" t="s">
        <v>141</v>
      </c>
    </row>
    <row r="312" spans="1:65" s="2" customFormat="1" ht="33" customHeight="1">
      <c r="A312" s="36"/>
      <c r="B312" s="35"/>
      <c r="C312" s="151" t="s">
        <v>552</v>
      </c>
      <c r="D312" s="151" t="s">
        <v>143</v>
      </c>
      <c r="E312" s="152" t="s">
        <v>553</v>
      </c>
      <c r="F312" s="153" t="s">
        <v>554</v>
      </c>
      <c r="G312" s="154" t="s">
        <v>193</v>
      </c>
      <c r="H312" s="155">
        <v>7.53</v>
      </c>
      <c r="I312" s="156"/>
      <c r="J312" s="157">
        <f>ROUND(I312*H312,2)</f>
        <v>0</v>
      </c>
      <c r="K312" s="153" t="s">
        <v>147</v>
      </c>
      <c r="L312" s="39"/>
      <c r="M312" s="158" t="s">
        <v>1</v>
      </c>
      <c r="N312" s="159" t="s">
        <v>41</v>
      </c>
      <c r="O312" s="72"/>
      <c r="P312" s="160">
        <f>O312*H312</f>
        <v>0</v>
      </c>
      <c r="Q312" s="160">
        <v>0</v>
      </c>
      <c r="R312" s="160">
        <f>Q312*H312</f>
        <v>0</v>
      </c>
      <c r="S312" s="160">
        <v>0</v>
      </c>
      <c r="T312" s="161">
        <f>S312*H312</f>
        <v>0</v>
      </c>
      <c r="U312" s="34"/>
      <c r="V312" s="34"/>
      <c r="W312" s="34"/>
      <c r="X312" s="34"/>
      <c r="Y312" s="34"/>
      <c r="Z312" s="34"/>
      <c r="AA312" s="34"/>
      <c r="AB312" s="34"/>
      <c r="AC312" s="34"/>
      <c r="AD312" s="34"/>
      <c r="AE312" s="34"/>
      <c r="AR312" s="162" t="s">
        <v>221</v>
      </c>
      <c r="AT312" s="162" t="s">
        <v>143</v>
      </c>
      <c r="AU312" s="162" t="s">
        <v>86</v>
      </c>
      <c r="AY312" s="17" t="s">
        <v>141</v>
      </c>
      <c r="BE312" s="163">
        <f>IF(N312="základní",J312,0)</f>
        <v>0</v>
      </c>
      <c r="BF312" s="163">
        <f>IF(N312="snížená",J312,0)</f>
        <v>0</v>
      </c>
      <c r="BG312" s="163">
        <f>IF(N312="zákl. přenesená",J312,0)</f>
        <v>0</v>
      </c>
      <c r="BH312" s="163">
        <f>IF(N312="sníž. přenesená",J312,0)</f>
        <v>0</v>
      </c>
      <c r="BI312" s="163">
        <f>IF(N312="nulová",J312,0)</f>
        <v>0</v>
      </c>
      <c r="BJ312" s="17" t="s">
        <v>84</v>
      </c>
      <c r="BK312" s="163">
        <f>ROUND(I312*H312,2)</f>
        <v>0</v>
      </c>
      <c r="BL312" s="17" t="s">
        <v>221</v>
      </c>
      <c r="BM312" s="162" t="s">
        <v>555</v>
      </c>
    </row>
    <row r="313" spans="1:51" s="13" customFormat="1" ht="12">
      <c r="A313" s="165"/>
      <c r="B313" s="164"/>
      <c r="C313" s="165"/>
      <c r="D313" s="166" t="s">
        <v>150</v>
      </c>
      <c r="E313" s="167" t="s">
        <v>1</v>
      </c>
      <c r="F313" s="168" t="s">
        <v>556</v>
      </c>
      <c r="G313" s="165"/>
      <c r="H313" s="169">
        <v>7.53</v>
      </c>
      <c r="I313" s="165"/>
      <c r="J313" s="165"/>
      <c r="K313" s="165"/>
      <c r="L313" s="171"/>
      <c r="M313" s="172"/>
      <c r="N313" s="173"/>
      <c r="O313" s="173"/>
      <c r="P313" s="173"/>
      <c r="Q313" s="173"/>
      <c r="R313" s="173"/>
      <c r="S313" s="173"/>
      <c r="T313" s="174"/>
      <c r="AT313" s="175" t="s">
        <v>150</v>
      </c>
      <c r="AU313" s="175" t="s">
        <v>86</v>
      </c>
      <c r="AV313" s="13" t="s">
        <v>86</v>
      </c>
      <c r="AW313" s="13" t="s">
        <v>32</v>
      </c>
      <c r="AX313" s="13" t="s">
        <v>84</v>
      </c>
      <c r="AY313" s="175" t="s">
        <v>141</v>
      </c>
    </row>
    <row r="314" spans="1:65" s="2" customFormat="1" ht="33" customHeight="1">
      <c r="A314" s="36"/>
      <c r="B314" s="35"/>
      <c r="C314" s="151" t="s">
        <v>557</v>
      </c>
      <c r="D314" s="151" t="s">
        <v>143</v>
      </c>
      <c r="E314" s="152" t="s">
        <v>558</v>
      </c>
      <c r="F314" s="153" t="s">
        <v>559</v>
      </c>
      <c r="G314" s="154" t="s">
        <v>193</v>
      </c>
      <c r="H314" s="155">
        <v>13.621</v>
      </c>
      <c r="I314" s="156"/>
      <c r="J314" s="157">
        <f>ROUND(I314*H314,2)</f>
        <v>0</v>
      </c>
      <c r="K314" s="153" t="s">
        <v>147</v>
      </c>
      <c r="L314" s="39"/>
      <c r="M314" s="158" t="s">
        <v>1</v>
      </c>
      <c r="N314" s="159" t="s">
        <v>41</v>
      </c>
      <c r="O314" s="72"/>
      <c r="P314" s="160">
        <f>O314*H314</f>
        <v>0</v>
      </c>
      <c r="Q314" s="160">
        <v>0</v>
      </c>
      <c r="R314" s="160">
        <f>Q314*H314</f>
        <v>0</v>
      </c>
      <c r="S314" s="160">
        <v>0</v>
      </c>
      <c r="T314" s="161">
        <f>S314*H314</f>
        <v>0</v>
      </c>
      <c r="U314" s="34"/>
      <c r="V314" s="34"/>
      <c r="W314" s="34"/>
      <c r="X314" s="34"/>
      <c r="Y314" s="34"/>
      <c r="Z314" s="34"/>
      <c r="AA314" s="34"/>
      <c r="AB314" s="34"/>
      <c r="AC314" s="34"/>
      <c r="AD314" s="34"/>
      <c r="AE314" s="34"/>
      <c r="AR314" s="162" t="s">
        <v>221</v>
      </c>
      <c r="AT314" s="162" t="s">
        <v>143</v>
      </c>
      <c r="AU314" s="162" t="s">
        <v>86</v>
      </c>
      <c r="AY314" s="17" t="s">
        <v>141</v>
      </c>
      <c r="BE314" s="163">
        <f>IF(N314="základní",J314,0)</f>
        <v>0</v>
      </c>
      <c r="BF314" s="163">
        <f>IF(N314="snížená",J314,0)</f>
        <v>0</v>
      </c>
      <c r="BG314" s="163">
        <f>IF(N314="zákl. přenesená",J314,0)</f>
        <v>0</v>
      </c>
      <c r="BH314" s="163">
        <f>IF(N314="sníž. přenesená",J314,0)</f>
        <v>0</v>
      </c>
      <c r="BI314" s="163">
        <f>IF(N314="nulová",J314,0)</f>
        <v>0</v>
      </c>
      <c r="BJ314" s="17" t="s">
        <v>84</v>
      </c>
      <c r="BK314" s="163">
        <f>ROUND(I314*H314,2)</f>
        <v>0</v>
      </c>
      <c r="BL314" s="17" t="s">
        <v>221</v>
      </c>
      <c r="BM314" s="162" t="s">
        <v>560</v>
      </c>
    </row>
    <row r="315" spans="1:51" s="13" customFormat="1" ht="12">
      <c r="A315" s="165"/>
      <c r="B315" s="164"/>
      <c r="C315" s="165"/>
      <c r="D315" s="166" t="s">
        <v>150</v>
      </c>
      <c r="E315" s="167" t="s">
        <v>1</v>
      </c>
      <c r="F315" s="168" t="s">
        <v>561</v>
      </c>
      <c r="G315" s="165"/>
      <c r="H315" s="169">
        <v>13.621</v>
      </c>
      <c r="I315" s="165"/>
      <c r="J315" s="165"/>
      <c r="K315" s="165"/>
      <c r="L315" s="171"/>
      <c r="M315" s="172"/>
      <c r="N315" s="173"/>
      <c r="O315" s="173"/>
      <c r="P315" s="173"/>
      <c r="Q315" s="173"/>
      <c r="R315" s="173"/>
      <c r="S315" s="173"/>
      <c r="T315" s="174"/>
      <c r="AT315" s="175" t="s">
        <v>150</v>
      </c>
      <c r="AU315" s="175" t="s">
        <v>86</v>
      </c>
      <c r="AV315" s="13" t="s">
        <v>86</v>
      </c>
      <c r="AW315" s="13" t="s">
        <v>32</v>
      </c>
      <c r="AX315" s="13" t="s">
        <v>84</v>
      </c>
      <c r="AY315" s="175" t="s">
        <v>141</v>
      </c>
    </row>
    <row r="316" spans="1:65" s="2" customFormat="1" ht="24">
      <c r="A316" s="36"/>
      <c r="B316" s="35"/>
      <c r="C316" s="151" t="s">
        <v>562</v>
      </c>
      <c r="D316" s="151" t="s">
        <v>143</v>
      </c>
      <c r="E316" s="152" t="s">
        <v>563</v>
      </c>
      <c r="F316" s="153" t="s">
        <v>564</v>
      </c>
      <c r="G316" s="154" t="s">
        <v>266</v>
      </c>
      <c r="H316" s="155">
        <v>14.76</v>
      </c>
      <c r="I316" s="156"/>
      <c r="J316" s="157">
        <f>ROUND(I316*H316,2)</f>
        <v>0</v>
      </c>
      <c r="K316" s="153" t="s">
        <v>147</v>
      </c>
      <c r="L316" s="39"/>
      <c r="M316" s="158" t="s">
        <v>1</v>
      </c>
      <c r="N316" s="159" t="s">
        <v>41</v>
      </c>
      <c r="O316" s="72"/>
      <c r="P316" s="160">
        <f>O316*H316</f>
        <v>0</v>
      </c>
      <c r="Q316" s="160">
        <v>0</v>
      </c>
      <c r="R316" s="160">
        <f>Q316*H316</f>
        <v>0</v>
      </c>
      <c r="S316" s="160">
        <v>0</v>
      </c>
      <c r="T316" s="161">
        <f>S316*H316</f>
        <v>0</v>
      </c>
      <c r="U316" s="34"/>
      <c r="V316" s="34"/>
      <c r="W316" s="34"/>
      <c r="X316" s="34"/>
      <c r="Y316" s="34"/>
      <c r="Z316" s="34"/>
      <c r="AA316" s="34"/>
      <c r="AB316" s="34"/>
      <c r="AC316" s="34"/>
      <c r="AD316" s="34"/>
      <c r="AE316" s="34"/>
      <c r="AR316" s="162" t="s">
        <v>221</v>
      </c>
      <c r="AT316" s="162" t="s">
        <v>143</v>
      </c>
      <c r="AU316" s="162" t="s">
        <v>86</v>
      </c>
      <c r="AY316" s="17" t="s">
        <v>141</v>
      </c>
      <c r="BE316" s="163">
        <f>IF(N316="základní",J316,0)</f>
        <v>0</v>
      </c>
      <c r="BF316" s="163">
        <f>IF(N316="snížená",J316,0)</f>
        <v>0</v>
      </c>
      <c r="BG316" s="163">
        <f>IF(N316="zákl. přenesená",J316,0)</f>
        <v>0</v>
      </c>
      <c r="BH316" s="163">
        <f>IF(N316="sníž. přenesená",J316,0)</f>
        <v>0</v>
      </c>
      <c r="BI316" s="163">
        <f>IF(N316="nulová",J316,0)</f>
        <v>0</v>
      </c>
      <c r="BJ316" s="17" t="s">
        <v>84</v>
      </c>
      <c r="BK316" s="163">
        <f>ROUND(I316*H316,2)</f>
        <v>0</v>
      </c>
      <c r="BL316" s="17" t="s">
        <v>221</v>
      </c>
      <c r="BM316" s="162" t="s">
        <v>565</v>
      </c>
    </row>
    <row r="317" spans="1:51" s="13" customFormat="1" ht="12">
      <c r="A317" s="165"/>
      <c r="B317" s="164"/>
      <c r="C317" s="165"/>
      <c r="D317" s="166" t="s">
        <v>150</v>
      </c>
      <c r="E317" s="167" t="s">
        <v>1</v>
      </c>
      <c r="F317" s="168" t="s">
        <v>566</v>
      </c>
      <c r="G317" s="165"/>
      <c r="H317" s="169">
        <v>14.76</v>
      </c>
      <c r="I317" s="165"/>
      <c r="J317" s="165"/>
      <c r="K317" s="165"/>
      <c r="L317" s="171"/>
      <c r="M317" s="172"/>
      <c r="N317" s="173"/>
      <c r="O317" s="173"/>
      <c r="P317" s="173"/>
      <c r="Q317" s="173"/>
      <c r="R317" s="173"/>
      <c r="S317" s="173"/>
      <c r="T317" s="174"/>
      <c r="AT317" s="175" t="s">
        <v>150</v>
      </c>
      <c r="AU317" s="175" t="s">
        <v>86</v>
      </c>
      <c r="AV317" s="13" t="s">
        <v>86</v>
      </c>
      <c r="AW317" s="13" t="s">
        <v>32</v>
      </c>
      <c r="AX317" s="13" t="s">
        <v>84</v>
      </c>
      <c r="AY317" s="175" t="s">
        <v>141</v>
      </c>
    </row>
    <row r="318" spans="1:65" s="2" customFormat="1" ht="16.5" customHeight="1">
      <c r="A318" s="36"/>
      <c r="B318" s="35"/>
      <c r="C318" s="186" t="s">
        <v>567</v>
      </c>
      <c r="D318" s="186" t="s">
        <v>258</v>
      </c>
      <c r="E318" s="187" t="s">
        <v>568</v>
      </c>
      <c r="F318" s="188" t="s">
        <v>569</v>
      </c>
      <c r="G318" s="189" t="s">
        <v>266</v>
      </c>
      <c r="H318" s="190">
        <v>15.498</v>
      </c>
      <c r="I318" s="191"/>
      <c r="J318" s="192">
        <f>ROUND(I318*H318,2)</f>
        <v>0</v>
      </c>
      <c r="K318" s="188" t="s">
        <v>147</v>
      </c>
      <c r="L318" s="193"/>
      <c r="M318" s="194" t="s">
        <v>1</v>
      </c>
      <c r="N318" s="195" t="s">
        <v>41</v>
      </c>
      <c r="O318" s="72"/>
      <c r="P318" s="160">
        <f>O318*H318</f>
        <v>0</v>
      </c>
      <c r="Q318" s="160">
        <v>2E-05</v>
      </c>
      <c r="R318" s="160">
        <f>Q318*H318</f>
        <v>0.00030996</v>
      </c>
      <c r="S318" s="160">
        <v>0</v>
      </c>
      <c r="T318" s="161">
        <f>S318*H318</f>
        <v>0</v>
      </c>
      <c r="U318" s="34"/>
      <c r="V318" s="34"/>
      <c r="W318" s="34"/>
      <c r="X318" s="34"/>
      <c r="Y318" s="34"/>
      <c r="Z318" s="34"/>
      <c r="AA318" s="34"/>
      <c r="AB318" s="34"/>
      <c r="AC318" s="34"/>
      <c r="AD318" s="34"/>
      <c r="AE318" s="34"/>
      <c r="AR318" s="162" t="s">
        <v>300</v>
      </c>
      <c r="AT318" s="162" t="s">
        <v>258</v>
      </c>
      <c r="AU318" s="162" t="s">
        <v>86</v>
      </c>
      <c r="AY318" s="17" t="s">
        <v>141</v>
      </c>
      <c r="BE318" s="163">
        <f>IF(N318="základní",J318,0)</f>
        <v>0</v>
      </c>
      <c r="BF318" s="163">
        <f>IF(N318="snížená",J318,0)</f>
        <v>0</v>
      </c>
      <c r="BG318" s="163">
        <f>IF(N318="zákl. přenesená",J318,0)</f>
        <v>0</v>
      </c>
      <c r="BH318" s="163">
        <f>IF(N318="sníž. přenesená",J318,0)</f>
        <v>0</v>
      </c>
      <c r="BI318" s="163">
        <f>IF(N318="nulová",J318,0)</f>
        <v>0</v>
      </c>
      <c r="BJ318" s="17" t="s">
        <v>84</v>
      </c>
      <c r="BK318" s="163">
        <f>ROUND(I318*H318,2)</f>
        <v>0</v>
      </c>
      <c r="BL318" s="17" t="s">
        <v>221</v>
      </c>
      <c r="BM318" s="162" t="s">
        <v>570</v>
      </c>
    </row>
    <row r="319" spans="1:51" s="13" customFormat="1" ht="12">
      <c r="A319" s="165"/>
      <c r="B319" s="164"/>
      <c r="C319" s="165"/>
      <c r="D319" s="166" t="s">
        <v>150</v>
      </c>
      <c r="E319" s="165"/>
      <c r="F319" s="168" t="s">
        <v>571</v>
      </c>
      <c r="G319" s="165"/>
      <c r="H319" s="169">
        <v>15.498</v>
      </c>
      <c r="I319" s="165"/>
      <c r="J319" s="165"/>
      <c r="K319" s="165"/>
      <c r="L319" s="171"/>
      <c r="M319" s="172"/>
      <c r="N319" s="173"/>
      <c r="O319" s="173"/>
      <c r="P319" s="173"/>
      <c r="Q319" s="173"/>
      <c r="R319" s="173"/>
      <c r="S319" s="173"/>
      <c r="T319" s="174"/>
      <c r="AT319" s="175" t="s">
        <v>150</v>
      </c>
      <c r="AU319" s="175" t="s">
        <v>86</v>
      </c>
      <c r="AV319" s="13" t="s">
        <v>86</v>
      </c>
      <c r="AW319" s="13" t="s">
        <v>4</v>
      </c>
      <c r="AX319" s="13" t="s">
        <v>84</v>
      </c>
      <c r="AY319" s="175" t="s">
        <v>141</v>
      </c>
    </row>
    <row r="320" spans="1:65" s="2" customFormat="1" ht="24">
      <c r="A320" s="36"/>
      <c r="B320" s="35"/>
      <c r="C320" s="151" t="s">
        <v>572</v>
      </c>
      <c r="D320" s="151" t="s">
        <v>143</v>
      </c>
      <c r="E320" s="152" t="s">
        <v>573</v>
      </c>
      <c r="F320" s="153" t="s">
        <v>574</v>
      </c>
      <c r="G320" s="154" t="s">
        <v>575</v>
      </c>
      <c r="H320" s="205"/>
      <c r="I320" s="156"/>
      <c r="J320" s="157">
        <f>ROUND(I320*H320,2)</f>
        <v>0</v>
      </c>
      <c r="K320" s="153" t="s">
        <v>147</v>
      </c>
      <c r="L320" s="39"/>
      <c r="M320" s="158" t="s">
        <v>1</v>
      </c>
      <c r="N320" s="159" t="s">
        <v>41</v>
      </c>
      <c r="O320" s="72"/>
      <c r="P320" s="160">
        <f>O320*H320</f>
        <v>0</v>
      </c>
      <c r="Q320" s="160">
        <v>0</v>
      </c>
      <c r="R320" s="160">
        <f>Q320*H320</f>
        <v>0</v>
      </c>
      <c r="S320" s="160">
        <v>0</v>
      </c>
      <c r="T320" s="161">
        <f>S320*H320</f>
        <v>0</v>
      </c>
      <c r="U320" s="34"/>
      <c r="V320" s="34"/>
      <c r="W320" s="34"/>
      <c r="X320" s="34"/>
      <c r="Y320" s="34"/>
      <c r="Z320" s="34"/>
      <c r="AA320" s="34"/>
      <c r="AB320" s="34"/>
      <c r="AC320" s="34"/>
      <c r="AD320" s="34"/>
      <c r="AE320" s="34"/>
      <c r="AR320" s="162" t="s">
        <v>221</v>
      </c>
      <c r="AT320" s="162" t="s">
        <v>143</v>
      </c>
      <c r="AU320" s="162" t="s">
        <v>86</v>
      </c>
      <c r="AY320" s="17" t="s">
        <v>141</v>
      </c>
      <c r="BE320" s="163">
        <f>IF(N320="základní",J320,0)</f>
        <v>0</v>
      </c>
      <c r="BF320" s="163">
        <f>IF(N320="snížená",J320,0)</f>
        <v>0</v>
      </c>
      <c r="BG320" s="163">
        <f>IF(N320="zákl. přenesená",J320,0)</f>
        <v>0</v>
      </c>
      <c r="BH320" s="163">
        <f>IF(N320="sníž. přenesená",J320,0)</f>
        <v>0</v>
      </c>
      <c r="BI320" s="163">
        <f>IF(N320="nulová",J320,0)</f>
        <v>0</v>
      </c>
      <c r="BJ320" s="17" t="s">
        <v>84</v>
      </c>
      <c r="BK320" s="163">
        <f>ROUND(I320*H320,2)</f>
        <v>0</v>
      </c>
      <c r="BL320" s="17" t="s">
        <v>221</v>
      </c>
      <c r="BM320" s="162" t="s">
        <v>576</v>
      </c>
    </row>
    <row r="321" spans="1:63" s="12" customFormat="1" ht="22.9" customHeight="1">
      <c r="A321" s="136"/>
      <c r="B321" s="135"/>
      <c r="C321" s="136"/>
      <c r="D321" s="137" t="s">
        <v>75</v>
      </c>
      <c r="E321" s="149" t="s">
        <v>577</v>
      </c>
      <c r="F321" s="149" t="s">
        <v>578</v>
      </c>
      <c r="G321" s="136"/>
      <c r="H321" s="136"/>
      <c r="I321" s="136"/>
      <c r="J321" s="150">
        <f>BK321</f>
        <v>0</v>
      </c>
      <c r="K321" s="136"/>
      <c r="L321" s="141"/>
      <c r="M321" s="142"/>
      <c r="N321" s="143"/>
      <c r="O321" s="143"/>
      <c r="P321" s="144">
        <f>SUM(P322:P337)</f>
        <v>0</v>
      </c>
      <c r="Q321" s="143"/>
      <c r="R321" s="144">
        <f>SUM(R322:R337)</f>
        <v>0.5430235800000001</v>
      </c>
      <c r="S321" s="143"/>
      <c r="T321" s="145">
        <f>SUM(T322:T337)</f>
        <v>0</v>
      </c>
      <c r="AR321" s="146" t="s">
        <v>86</v>
      </c>
      <c r="AT321" s="147" t="s">
        <v>75</v>
      </c>
      <c r="AU321" s="147" t="s">
        <v>84</v>
      </c>
      <c r="AY321" s="146" t="s">
        <v>141</v>
      </c>
      <c r="BK321" s="148">
        <f>SUM(BK322:BK337)</f>
        <v>0</v>
      </c>
    </row>
    <row r="322" spans="1:65" s="2" customFormat="1" ht="24">
      <c r="A322" s="36"/>
      <c r="B322" s="35"/>
      <c r="C322" s="151" t="s">
        <v>579</v>
      </c>
      <c r="D322" s="151" t="s">
        <v>143</v>
      </c>
      <c r="E322" s="152" t="s">
        <v>580</v>
      </c>
      <c r="F322" s="153" t="s">
        <v>581</v>
      </c>
      <c r="G322" s="154" t="s">
        <v>193</v>
      </c>
      <c r="H322" s="155">
        <v>49.62</v>
      </c>
      <c r="I322" s="156"/>
      <c r="J322" s="157">
        <f>ROUND(I322*H322,2)</f>
        <v>0</v>
      </c>
      <c r="K322" s="153" t="s">
        <v>147</v>
      </c>
      <c r="L322" s="39"/>
      <c r="M322" s="158" t="s">
        <v>1</v>
      </c>
      <c r="N322" s="159" t="s">
        <v>41</v>
      </c>
      <c r="O322" s="72"/>
      <c r="P322" s="160">
        <f>O322*H322</f>
        <v>0</v>
      </c>
      <c r="Q322" s="160">
        <v>0</v>
      </c>
      <c r="R322" s="160">
        <f>Q322*H322</f>
        <v>0</v>
      </c>
      <c r="S322" s="160">
        <v>0</v>
      </c>
      <c r="T322" s="161">
        <f>S322*H322</f>
        <v>0</v>
      </c>
      <c r="U322" s="34"/>
      <c r="V322" s="34"/>
      <c r="W322" s="34"/>
      <c r="X322" s="34"/>
      <c r="Y322" s="34"/>
      <c r="Z322" s="34"/>
      <c r="AA322" s="34"/>
      <c r="AB322" s="34"/>
      <c r="AC322" s="34"/>
      <c r="AD322" s="34"/>
      <c r="AE322" s="34"/>
      <c r="AR322" s="162" t="s">
        <v>221</v>
      </c>
      <c r="AT322" s="162" t="s">
        <v>143</v>
      </c>
      <c r="AU322" s="162" t="s">
        <v>86</v>
      </c>
      <c r="AY322" s="17" t="s">
        <v>141</v>
      </c>
      <c r="BE322" s="163">
        <f>IF(N322="základní",J322,0)</f>
        <v>0</v>
      </c>
      <c r="BF322" s="163">
        <f>IF(N322="snížená",J322,0)</f>
        <v>0</v>
      </c>
      <c r="BG322" s="163">
        <f>IF(N322="zákl. přenesená",J322,0)</f>
        <v>0</v>
      </c>
      <c r="BH322" s="163">
        <f>IF(N322="sníž. přenesená",J322,0)</f>
        <v>0</v>
      </c>
      <c r="BI322" s="163">
        <f>IF(N322="nulová",J322,0)</f>
        <v>0</v>
      </c>
      <c r="BJ322" s="17" t="s">
        <v>84</v>
      </c>
      <c r="BK322" s="163">
        <f>ROUND(I322*H322,2)</f>
        <v>0</v>
      </c>
      <c r="BL322" s="17" t="s">
        <v>221</v>
      </c>
      <c r="BM322" s="162" t="s">
        <v>582</v>
      </c>
    </row>
    <row r="323" spans="1:65" s="2" customFormat="1" ht="44.25" customHeight="1">
      <c r="A323" s="36"/>
      <c r="B323" s="35"/>
      <c r="C323" s="186" t="s">
        <v>583</v>
      </c>
      <c r="D323" s="186" t="s">
        <v>258</v>
      </c>
      <c r="E323" s="187" t="s">
        <v>584</v>
      </c>
      <c r="F323" s="188" t="s">
        <v>585</v>
      </c>
      <c r="G323" s="189" t="s">
        <v>193</v>
      </c>
      <c r="H323" s="190">
        <v>50.612</v>
      </c>
      <c r="I323" s="191"/>
      <c r="J323" s="192">
        <f>ROUND(I323*H323,2)</f>
        <v>0</v>
      </c>
      <c r="K323" s="188" t="s">
        <v>1</v>
      </c>
      <c r="L323" s="193"/>
      <c r="M323" s="194" t="s">
        <v>1</v>
      </c>
      <c r="N323" s="195" t="s">
        <v>41</v>
      </c>
      <c r="O323" s="72"/>
      <c r="P323" s="160">
        <f>O323*H323</f>
        <v>0</v>
      </c>
      <c r="Q323" s="160">
        <v>0.003</v>
      </c>
      <c r="R323" s="160">
        <f>Q323*H323</f>
        <v>0.151836</v>
      </c>
      <c r="S323" s="160">
        <v>0</v>
      </c>
      <c r="T323" s="161">
        <f>S323*H323</f>
        <v>0</v>
      </c>
      <c r="U323" s="34"/>
      <c r="V323" s="34"/>
      <c r="W323" s="34"/>
      <c r="X323" s="34"/>
      <c r="Y323" s="34"/>
      <c r="Z323" s="34"/>
      <c r="AA323" s="34"/>
      <c r="AB323" s="34"/>
      <c r="AC323" s="34"/>
      <c r="AD323" s="34"/>
      <c r="AE323" s="34"/>
      <c r="AR323" s="162" t="s">
        <v>300</v>
      </c>
      <c r="AT323" s="162" t="s">
        <v>258</v>
      </c>
      <c r="AU323" s="162" t="s">
        <v>86</v>
      </c>
      <c r="AY323" s="17" t="s">
        <v>141</v>
      </c>
      <c r="BE323" s="163">
        <f>IF(N323="základní",J323,0)</f>
        <v>0</v>
      </c>
      <c r="BF323" s="163">
        <f>IF(N323="snížená",J323,0)</f>
        <v>0</v>
      </c>
      <c r="BG323" s="163">
        <f>IF(N323="zákl. přenesená",J323,0)</f>
        <v>0</v>
      </c>
      <c r="BH323" s="163">
        <f>IF(N323="sníž. přenesená",J323,0)</f>
        <v>0</v>
      </c>
      <c r="BI323" s="163">
        <f>IF(N323="nulová",J323,0)</f>
        <v>0</v>
      </c>
      <c r="BJ323" s="17" t="s">
        <v>84</v>
      </c>
      <c r="BK323" s="163">
        <f>ROUND(I323*H323,2)</f>
        <v>0</v>
      </c>
      <c r="BL323" s="17" t="s">
        <v>221</v>
      </c>
      <c r="BM323" s="162" t="s">
        <v>586</v>
      </c>
    </row>
    <row r="324" spans="1:51" s="13" customFormat="1" ht="12">
      <c r="A324" s="165"/>
      <c r="B324" s="164"/>
      <c r="C324" s="165"/>
      <c r="D324" s="166" t="s">
        <v>150</v>
      </c>
      <c r="E324" s="165"/>
      <c r="F324" s="168" t="s">
        <v>587</v>
      </c>
      <c r="G324" s="165"/>
      <c r="H324" s="169">
        <v>50.612</v>
      </c>
      <c r="I324" s="165"/>
      <c r="J324" s="165"/>
      <c r="K324" s="165"/>
      <c r="L324" s="171"/>
      <c r="M324" s="172"/>
      <c r="N324" s="173"/>
      <c r="O324" s="173"/>
      <c r="P324" s="173"/>
      <c r="Q324" s="173"/>
      <c r="R324" s="173"/>
      <c r="S324" s="173"/>
      <c r="T324" s="174"/>
      <c r="AT324" s="175" t="s">
        <v>150</v>
      </c>
      <c r="AU324" s="175" t="s">
        <v>86</v>
      </c>
      <c r="AV324" s="13" t="s">
        <v>86</v>
      </c>
      <c r="AW324" s="13" t="s">
        <v>4</v>
      </c>
      <c r="AX324" s="13" t="s">
        <v>84</v>
      </c>
      <c r="AY324" s="175" t="s">
        <v>141</v>
      </c>
    </row>
    <row r="325" spans="1:65" s="2" customFormat="1" ht="24">
      <c r="A325" s="36"/>
      <c r="B325" s="35"/>
      <c r="C325" s="151" t="s">
        <v>588</v>
      </c>
      <c r="D325" s="151" t="s">
        <v>143</v>
      </c>
      <c r="E325" s="152" t="s">
        <v>589</v>
      </c>
      <c r="F325" s="153" t="s">
        <v>590</v>
      </c>
      <c r="G325" s="154" t="s">
        <v>193</v>
      </c>
      <c r="H325" s="155">
        <v>37.792</v>
      </c>
      <c r="I325" s="156"/>
      <c r="J325" s="157">
        <f>ROUND(I325*H325,2)</f>
        <v>0</v>
      </c>
      <c r="K325" s="153" t="s">
        <v>147</v>
      </c>
      <c r="L325" s="39"/>
      <c r="M325" s="158" t="s">
        <v>1</v>
      </c>
      <c r="N325" s="159" t="s">
        <v>41</v>
      </c>
      <c r="O325" s="72"/>
      <c r="P325" s="160">
        <f>O325*H325</f>
        <v>0</v>
      </c>
      <c r="Q325" s="160">
        <v>0.0003</v>
      </c>
      <c r="R325" s="160">
        <f>Q325*H325</f>
        <v>0.0113376</v>
      </c>
      <c r="S325" s="160">
        <v>0</v>
      </c>
      <c r="T325" s="161">
        <f>S325*H325</f>
        <v>0</v>
      </c>
      <c r="U325" s="34"/>
      <c r="V325" s="34"/>
      <c r="W325" s="34"/>
      <c r="X325" s="34"/>
      <c r="Y325" s="34"/>
      <c r="Z325" s="34"/>
      <c r="AA325" s="34"/>
      <c r="AB325" s="34"/>
      <c r="AC325" s="34"/>
      <c r="AD325" s="34"/>
      <c r="AE325" s="34"/>
      <c r="AR325" s="162" t="s">
        <v>221</v>
      </c>
      <c r="AT325" s="162" t="s">
        <v>143</v>
      </c>
      <c r="AU325" s="162" t="s">
        <v>86</v>
      </c>
      <c r="AY325" s="17" t="s">
        <v>141</v>
      </c>
      <c r="BE325" s="163">
        <f>IF(N325="základní",J325,0)</f>
        <v>0</v>
      </c>
      <c r="BF325" s="163">
        <f>IF(N325="snížená",J325,0)</f>
        <v>0</v>
      </c>
      <c r="BG325" s="163">
        <f>IF(N325="zákl. přenesená",J325,0)</f>
        <v>0</v>
      </c>
      <c r="BH325" s="163">
        <f>IF(N325="sníž. přenesená",J325,0)</f>
        <v>0</v>
      </c>
      <c r="BI325" s="163">
        <f>IF(N325="nulová",J325,0)</f>
        <v>0</v>
      </c>
      <c r="BJ325" s="17" t="s">
        <v>84</v>
      </c>
      <c r="BK325" s="163">
        <f>ROUND(I325*H325,2)</f>
        <v>0</v>
      </c>
      <c r="BL325" s="17" t="s">
        <v>221</v>
      </c>
      <c r="BM325" s="162" t="s">
        <v>591</v>
      </c>
    </row>
    <row r="326" spans="1:51" s="13" customFormat="1" ht="12">
      <c r="A326" s="165"/>
      <c r="B326" s="164"/>
      <c r="C326" s="165"/>
      <c r="D326" s="166" t="s">
        <v>150</v>
      </c>
      <c r="E326" s="167" t="s">
        <v>1</v>
      </c>
      <c r="F326" s="168" t="s">
        <v>592</v>
      </c>
      <c r="G326" s="165"/>
      <c r="H326" s="169">
        <v>37.792</v>
      </c>
      <c r="I326" s="165"/>
      <c r="J326" s="165"/>
      <c r="K326" s="165"/>
      <c r="L326" s="171"/>
      <c r="M326" s="172"/>
      <c r="N326" s="173"/>
      <c r="O326" s="173"/>
      <c r="P326" s="173"/>
      <c r="Q326" s="173"/>
      <c r="R326" s="173"/>
      <c r="S326" s="173"/>
      <c r="T326" s="174"/>
      <c r="AT326" s="175" t="s">
        <v>150</v>
      </c>
      <c r="AU326" s="175" t="s">
        <v>86</v>
      </c>
      <c r="AV326" s="13" t="s">
        <v>86</v>
      </c>
      <c r="AW326" s="13" t="s">
        <v>32</v>
      </c>
      <c r="AX326" s="13" t="s">
        <v>84</v>
      </c>
      <c r="AY326" s="175" t="s">
        <v>141</v>
      </c>
    </row>
    <row r="327" spans="1:65" s="2" customFormat="1" ht="36">
      <c r="A327" s="36"/>
      <c r="B327" s="35"/>
      <c r="C327" s="186" t="s">
        <v>593</v>
      </c>
      <c r="D327" s="186" t="s">
        <v>258</v>
      </c>
      <c r="E327" s="187" t="s">
        <v>594</v>
      </c>
      <c r="F327" s="188" t="s">
        <v>595</v>
      </c>
      <c r="G327" s="189" t="s">
        <v>193</v>
      </c>
      <c r="H327" s="190">
        <v>38.548</v>
      </c>
      <c r="I327" s="191"/>
      <c r="J327" s="192">
        <f>ROUND(I327*H327,2)</f>
        <v>0</v>
      </c>
      <c r="K327" s="188" t="s">
        <v>1</v>
      </c>
      <c r="L327" s="193"/>
      <c r="M327" s="194" t="s">
        <v>1</v>
      </c>
      <c r="N327" s="195" t="s">
        <v>41</v>
      </c>
      <c r="O327" s="72"/>
      <c r="P327" s="160">
        <f>O327*H327</f>
        <v>0</v>
      </c>
      <c r="Q327" s="160">
        <v>0.006</v>
      </c>
      <c r="R327" s="160">
        <f>Q327*H327</f>
        <v>0.23128800000000002</v>
      </c>
      <c r="S327" s="160">
        <v>0</v>
      </c>
      <c r="T327" s="161">
        <f>S327*H327</f>
        <v>0</v>
      </c>
      <c r="U327" s="34"/>
      <c r="V327" s="34"/>
      <c r="W327" s="34"/>
      <c r="X327" s="34"/>
      <c r="Y327" s="34"/>
      <c r="Z327" s="34"/>
      <c r="AA327" s="34"/>
      <c r="AB327" s="34"/>
      <c r="AC327" s="34"/>
      <c r="AD327" s="34"/>
      <c r="AE327" s="34"/>
      <c r="AR327" s="162" t="s">
        <v>300</v>
      </c>
      <c r="AT327" s="162" t="s">
        <v>258</v>
      </c>
      <c r="AU327" s="162" t="s">
        <v>86</v>
      </c>
      <c r="AY327" s="17" t="s">
        <v>141</v>
      </c>
      <c r="BE327" s="163">
        <f>IF(N327="základní",J327,0)</f>
        <v>0</v>
      </c>
      <c r="BF327" s="163">
        <f>IF(N327="snížená",J327,0)</f>
        <v>0</v>
      </c>
      <c r="BG327" s="163">
        <f>IF(N327="zákl. přenesená",J327,0)</f>
        <v>0</v>
      </c>
      <c r="BH327" s="163">
        <f>IF(N327="sníž. přenesená",J327,0)</f>
        <v>0</v>
      </c>
      <c r="BI327" s="163">
        <f>IF(N327="nulová",J327,0)</f>
        <v>0</v>
      </c>
      <c r="BJ327" s="17" t="s">
        <v>84</v>
      </c>
      <c r="BK327" s="163">
        <f>ROUND(I327*H327,2)</f>
        <v>0</v>
      </c>
      <c r="BL327" s="17" t="s">
        <v>221</v>
      </c>
      <c r="BM327" s="162" t="s">
        <v>596</v>
      </c>
    </row>
    <row r="328" spans="1:51" s="13" customFormat="1" ht="12">
      <c r="A328" s="165"/>
      <c r="B328" s="164"/>
      <c r="C328" s="165"/>
      <c r="D328" s="166" t="s">
        <v>150</v>
      </c>
      <c r="E328" s="165"/>
      <c r="F328" s="168" t="s">
        <v>597</v>
      </c>
      <c r="G328" s="165"/>
      <c r="H328" s="169">
        <v>38.548</v>
      </c>
      <c r="I328" s="165"/>
      <c r="J328" s="165"/>
      <c r="K328" s="165"/>
      <c r="L328" s="171"/>
      <c r="M328" s="172"/>
      <c r="N328" s="173"/>
      <c r="O328" s="173"/>
      <c r="P328" s="173"/>
      <c r="Q328" s="173"/>
      <c r="R328" s="173"/>
      <c r="S328" s="173"/>
      <c r="T328" s="174"/>
      <c r="AT328" s="175" t="s">
        <v>150</v>
      </c>
      <c r="AU328" s="175" t="s">
        <v>86</v>
      </c>
      <c r="AV328" s="13" t="s">
        <v>86</v>
      </c>
      <c r="AW328" s="13" t="s">
        <v>4</v>
      </c>
      <c r="AX328" s="13" t="s">
        <v>84</v>
      </c>
      <c r="AY328" s="175" t="s">
        <v>141</v>
      </c>
    </row>
    <row r="329" spans="1:65" s="2" customFormat="1" ht="24">
      <c r="A329" s="36"/>
      <c r="B329" s="35"/>
      <c r="C329" s="151" t="s">
        <v>598</v>
      </c>
      <c r="D329" s="151" t="s">
        <v>143</v>
      </c>
      <c r="E329" s="152" t="s">
        <v>599</v>
      </c>
      <c r="F329" s="153" t="s">
        <v>600</v>
      </c>
      <c r="G329" s="154" t="s">
        <v>193</v>
      </c>
      <c r="H329" s="155">
        <v>29.05</v>
      </c>
      <c r="I329" s="156"/>
      <c r="J329" s="157">
        <f>ROUND(I329*H329,2)</f>
        <v>0</v>
      </c>
      <c r="K329" s="153" t="s">
        <v>147</v>
      </c>
      <c r="L329" s="39"/>
      <c r="M329" s="158" t="s">
        <v>1</v>
      </c>
      <c r="N329" s="159" t="s">
        <v>41</v>
      </c>
      <c r="O329" s="72"/>
      <c r="P329" s="160">
        <f>O329*H329</f>
        <v>0</v>
      </c>
      <c r="Q329" s="160">
        <v>0</v>
      </c>
      <c r="R329" s="160">
        <f>Q329*H329</f>
        <v>0</v>
      </c>
      <c r="S329" s="160">
        <v>0</v>
      </c>
      <c r="T329" s="161">
        <f>S329*H329</f>
        <v>0</v>
      </c>
      <c r="U329" s="34"/>
      <c r="V329" s="34"/>
      <c r="W329" s="34"/>
      <c r="X329" s="34"/>
      <c r="Y329" s="34"/>
      <c r="Z329" s="34"/>
      <c r="AA329" s="34"/>
      <c r="AB329" s="34"/>
      <c r="AC329" s="34"/>
      <c r="AD329" s="34"/>
      <c r="AE329" s="34"/>
      <c r="AR329" s="162" t="s">
        <v>221</v>
      </c>
      <c r="AT329" s="162" t="s">
        <v>143</v>
      </c>
      <c r="AU329" s="162" t="s">
        <v>86</v>
      </c>
      <c r="AY329" s="17" t="s">
        <v>141</v>
      </c>
      <c r="BE329" s="163">
        <f>IF(N329="základní",J329,0)</f>
        <v>0</v>
      </c>
      <c r="BF329" s="163">
        <f>IF(N329="snížená",J329,0)</f>
        <v>0</v>
      </c>
      <c r="BG329" s="163">
        <f>IF(N329="zákl. přenesená",J329,0)</f>
        <v>0</v>
      </c>
      <c r="BH329" s="163">
        <f>IF(N329="sníž. přenesená",J329,0)</f>
        <v>0</v>
      </c>
      <c r="BI329" s="163">
        <f>IF(N329="nulová",J329,0)</f>
        <v>0</v>
      </c>
      <c r="BJ329" s="17" t="s">
        <v>84</v>
      </c>
      <c r="BK329" s="163">
        <f>ROUND(I329*H329,2)</f>
        <v>0</v>
      </c>
      <c r="BL329" s="17" t="s">
        <v>221</v>
      </c>
      <c r="BM329" s="162" t="s">
        <v>601</v>
      </c>
    </row>
    <row r="330" spans="1:51" s="13" customFormat="1" ht="12">
      <c r="A330" s="165"/>
      <c r="B330" s="164"/>
      <c r="C330" s="165"/>
      <c r="D330" s="166" t="s">
        <v>150</v>
      </c>
      <c r="E330" s="167" t="s">
        <v>1</v>
      </c>
      <c r="F330" s="168" t="s">
        <v>433</v>
      </c>
      <c r="G330" s="165"/>
      <c r="H330" s="169">
        <v>29.05</v>
      </c>
      <c r="I330" s="165"/>
      <c r="J330" s="165"/>
      <c r="K330" s="165"/>
      <c r="L330" s="171"/>
      <c r="M330" s="172"/>
      <c r="N330" s="173"/>
      <c r="O330" s="173"/>
      <c r="P330" s="173"/>
      <c r="Q330" s="173"/>
      <c r="R330" s="173"/>
      <c r="S330" s="173"/>
      <c r="T330" s="174"/>
      <c r="AT330" s="175" t="s">
        <v>150</v>
      </c>
      <c r="AU330" s="175" t="s">
        <v>86</v>
      </c>
      <c r="AV330" s="13" t="s">
        <v>86</v>
      </c>
      <c r="AW330" s="13" t="s">
        <v>32</v>
      </c>
      <c r="AX330" s="13" t="s">
        <v>84</v>
      </c>
      <c r="AY330" s="175" t="s">
        <v>141</v>
      </c>
    </row>
    <row r="331" spans="1:65" s="2" customFormat="1" ht="24">
      <c r="A331" s="36"/>
      <c r="B331" s="35"/>
      <c r="C331" s="186" t="s">
        <v>602</v>
      </c>
      <c r="D331" s="186" t="s">
        <v>258</v>
      </c>
      <c r="E331" s="187" t="s">
        <v>603</v>
      </c>
      <c r="F331" s="188" t="s">
        <v>604</v>
      </c>
      <c r="G331" s="189" t="s">
        <v>193</v>
      </c>
      <c r="H331" s="190">
        <v>29.631</v>
      </c>
      <c r="I331" s="191"/>
      <c r="J331" s="192">
        <f>ROUND(I331*H331,2)</f>
        <v>0</v>
      </c>
      <c r="K331" s="188" t="s">
        <v>1</v>
      </c>
      <c r="L331" s="193"/>
      <c r="M331" s="194" t="s">
        <v>1</v>
      </c>
      <c r="N331" s="195" t="s">
        <v>41</v>
      </c>
      <c r="O331" s="72"/>
      <c r="P331" s="160">
        <f>O331*H331</f>
        <v>0</v>
      </c>
      <c r="Q331" s="160">
        <v>0.0041</v>
      </c>
      <c r="R331" s="160">
        <f>Q331*H331</f>
        <v>0.12148710000000001</v>
      </c>
      <c r="S331" s="160">
        <v>0</v>
      </c>
      <c r="T331" s="161">
        <f>S331*H331</f>
        <v>0</v>
      </c>
      <c r="U331" s="34"/>
      <c r="V331" s="34"/>
      <c r="W331" s="34"/>
      <c r="X331" s="34"/>
      <c r="Y331" s="34"/>
      <c r="Z331" s="34"/>
      <c r="AA331" s="34"/>
      <c r="AB331" s="34"/>
      <c r="AC331" s="34"/>
      <c r="AD331" s="34"/>
      <c r="AE331" s="34"/>
      <c r="AR331" s="162" t="s">
        <v>300</v>
      </c>
      <c r="AT331" s="162" t="s">
        <v>258</v>
      </c>
      <c r="AU331" s="162" t="s">
        <v>86</v>
      </c>
      <c r="AY331" s="17" t="s">
        <v>141</v>
      </c>
      <c r="BE331" s="163">
        <f>IF(N331="základní",J331,0)</f>
        <v>0</v>
      </c>
      <c r="BF331" s="163">
        <f>IF(N331="snížená",J331,0)</f>
        <v>0</v>
      </c>
      <c r="BG331" s="163">
        <f>IF(N331="zákl. přenesená",J331,0)</f>
        <v>0</v>
      </c>
      <c r="BH331" s="163">
        <f>IF(N331="sníž. přenesená",J331,0)</f>
        <v>0</v>
      </c>
      <c r="BI331" s="163">
        <f>IF(N331="nulová",J331,0)</f>
        <v>0</v>
      </c>
      <c r="BJ331" s="17" t="s">
        <v>84</v>
      </c>
      <c r="BK331" s="163">
        <f>ROUND(I331*H331,2)</f>
        <v>0</v>
      </c>
      <c r="BL331" s="17" t="s">
        <v>221</v>
      </c>
      <c r="BM331" s="162" t="s">
        <v>605</v>
      </c>
    </row>
    <row r="332" spans="1:51" s="13" customFormat="1" ht="12">
      <c r="A332" s="165"/>
      <c r="B332" s="164"/>
      <c r="C332" s="165"/>
      <c r="D332" s="166" t="s">
        <v>150</v>
      </c>
      <c r="E332" s="165"/>
      <c r="F332" s="168" t="s">
        <v>606</v>
      </c>
      <c r="G332" s="165"/>
      <c r="H332" s="169">
        <v>29.631</v>
      </c>
      <c r="I332" s="165"/>
      <c r="J332" s="165"/>
      <c r="K332" s="165"/>
      <c r="L332" s="171"/>
      <c r="M332" s="172"/>
      <c r="N332" s="173"/>
      <c r="O332" s="173"/>
      <c r="P332" s="173"/>
      <c r="Q332" s="173"/>
      <c r="R332" s="173"/>
      <c r="S332" s="173"/>
      <c r="T332" s="174"/>
      <c r="AT332" s="175" t="s">
        <v>150</v>
      </c>
      <c r="AU332" s="175" t="s">
        <v>86</v>
      </c>
      <c r="AV332" s="13" t="s">
        <v>86</v>
      </c>
      <c r="AW332" s="13" t="s">
        <v>4</v>
      </c>
      <c r="AX332" s="13" t="s">
        <v>84</v>
      </c>
      <c r="AY332" s="175" t="s">
        <v>141</v>
      </c>
    </row>
    <row r="333" spans="1:65" s="2" customFormat="1" ht="24">
      <c r="A333" s="36"/>
      <c r="B333" s="35"/>
      <c r="C333" s="151" t="s">
        <v>607</v>
      </c>
      <c r="D333" s="151" t="s">
        <v>143</v>
      </c>
      <c r="E333" s="152" t="s">
        <v>608</v>
      </c>
      <c r="F333" s="153" t="s">
        <v>609</v>
      </c>
      <c r="G333" s="154" t="s">
        <v>193</v>
      </c>
      <c r="H333" s="155">
        <v>18.96</v>
      </c>
      <c r="I333" s="156"/>
      <c r="J333" s="157">
        <f>ROUND(I333*H333,2)</f>
        <v>0</v>
      </c>
      <c r="K333" s="153" t="s">
        <v>147</v>
      </c>
      <c r="L333" s="39"/>
      <c r="M333" s="158" t="s">
        <v>1</v>
      </c>
      <c r="N333" s="159" t="s">
        <v>41</v>
      </c>
      <c r="O333" s="72"/>
      <c r="P333" s="160">
        <f>O333*H333</f>
        <v>0</v>
      </c>
      <c r="Q333" s="160">
        <v>0</v>
      </c>
      <c r="R333" s="160">
        <f>Q333*H333</f>
        <v>0</v>
      </c>
      <c r="S333" s="160">
        <v>0</v>
      </c>
      <c r="T333" s="161">
        <f>S333*H333</f>
        <v>0</v>
      </c>
      <c r="U333" s="34"/>
      <c r="V333" s="34"/>
      <c r="W333" s="34"/>
      <c r="X333" s="34"/>
      <c r="Y333" s="34"/>
      <c r="Z333" s="34"/>
      <c r="AA333" s="34"/>
      <c r="AB333" s="34"/>
      <c r="AC333" s="34"/>
      <c r="AD333" s="34"/>
      <c r="AE333" s="34"/>
      <c r="AR333" s="162" t="s">
        <v>221</v>
      </c>
      <c r="AT333" s="162" t="s">
        <v>143</v>
      </c>
      <c r="AU333" s="162" t="s">
        <v>86</v>
      </c>
      <c r="AY333" s="17" t="s">
        <v>141</v>
      </c>
      <c r="BE333" s="163">
        <f>IF(N333="základní",J333,0)</f>
        <v>0</v>
      </c>
      <c r="BF333" s="163">
        <f>IF(N333="snížená",J333,0)</f>
        <v>0</v>
      </c>
      <c r="BG333" s="163">
        <f>IF(N333="zákl. přenesená",J333,0)</f>
        <v>0</v>
      </c>
      <c r="BH333" s="163">
        <f>IF(N333="sníž. přenesená",J333,0)</f>
        <v>0</v>
      </c>
      <c r="BI333" s="163">
        <f>IF(N333="nulová",J333,0)</f>
        <v>0</v>
      </c>
      <c r="BJ333" s="17" t="s">
        <v>84</v>
      </c>
      <c r="BK333" s="163">
        <f>ROUND(I333*H333,2)</f>
        <v>0</v>
      </c>
      <c r="BL333" s="17" t="s">
        <v>221</v>
      </c>
      <c r="BM333" s="162" t="s">
        <v>610</v>
      </c>
    </row>
    <row r="334" spans="1:51" s="13" customFormat="1" ht="12">
      <c r="A334" s="165"/>
      <c r="B334" s="164"/>
      <c r="C334" s="165"/>
      <c r="D334" s="166" t="s">
        <v>150</v>
      </c>
      <c r="E334" s="167" t="s">
        <v>1</v>
      </c>
      <c r="F334" s="168" t="s">
        <v>611</v>
      </c>
      <c r="G334" s="165"/>
      <c r="H334" s="169">
        <v>18.96</v>
      </c>
      <c r="I334" s="165"/>
      <c r="J334" s="165"/>
      <c r="K334" s="165"/>
      <c r="L334" s="171"/>
      <c r="M334" s="172"/>
      <c r="N334" s="173"/>
      <c r="O334" s="173"/>
      <c r="P334" s="173"/>
      <c r="Q334" s="173"/>
      <c r="R334" s="173"/>
      <c r="S334" s="173"/>
      <c r="T334" s="174"/>
      <c r="AT334" s="175" t="s">
        <v>150</v>
      </c>
      <c r="AU334" s="175" t="s">
        <v>86</v>
      </c>
      <c r="AV334" s="13" t="s">
        <v>86</v>
      </c>
      <c r="AW334" s="13" t="s">
        <v>32</v>
      </c>
      <c r="AX334" s="13" t="s">
        <v>84</v>
      </c>
      <c r="AY334" s="175" t="s">
        <v>141</v>
      </c>
    </row>
    <row r="335" spans="1:65" s="2" customFormat="1" ht="16.5" customHeight="1">
      <c r="A335" s="36"/>
      <c r="B335" s="35"/>
      <c r="C335" s="186" t="s">
        <v>612</v>
      </c>
      <c r="D335" s="186" t="s">
        <v>258</v>
      </c>
      <c r="E335" s="187" t="s">
        <v>613</v>
      </c>
      <c r="F335" s="188" t="s">
        <v>614</v>
      </c>
      <c r="G335" s="189" t="s">
        <v>193</v>
      </c>
      <c r="H335" s="190">
        <v>19.908</v>
      </c>
      <c r="I335" s="191"/>
      <c r="J335" s="192">
        <f>ROUND(I335*H335,2)</f>
        <v>0</v>
      </c>
      <c r="K335" s="188" t="s">
        <v>147</v>
      </c>
      <c r="L335" s="193"/>
      <c r="M335" s="194" t="s">
        <v>1</v>
      </c>
      <c r="N335" s="195" t="s">
        <v>41</v>
      </c>
      <c r="O335" s="72"/>
      <c r="P335" s="160">
        <f>O335*H335</f>
        <v>0</v>
      </c>
      <c r="Q335" s="160">
        <v>0.00136</v>
      </c>
      <c r="R335" s="160">
        <f>Q335*H335</f>
        <v>0.027074880000000003</v>
      </c>
      <c r="S335" s="160">
        <v>0</v>
      </c>
      <c r="T335" s="161">
        <f>S335*H335</f>
        <v>0</v>
      </c>
      <c r="U335" s="34"/>
      <c r="V335" s="34"/>
      <c r="W335" s="34"/>
      <c r="X335" s="34"/>
      <c r="Y335" s="34"/>
      <c r="Z335" s="34"/>
      <c r="AA335" s="34"/>
      <c r="AB335" s="34"/>
      <c r="AC335" s="34"/>
      <c r="AD335" s="34"/>
      <c r="AE335" s="34"/>
      <c r="AR335" s="162" t="s">
        <v>300</v>
      </c>
      <c r="AT335" s="162" t="s">
        <v>258</v>
      </c>
      <c r="AU335" s="162" t="s">
        <v>86</v>
      </c>
      <c r="AY335" s="17" t="s">
        <v>141</v>
      </c>
      <c r="BE335" s="163">
        <f>IF(N335="základní",J335,0)</f>
        <v>0</v>
      </c>
      <c r="BF335" s="163">
        <f>IF(N335="snížená",J335,0)</f>
        <v>0</v>
      </c>
      <c r="BG335" s="163">
        <f>IF(N335="zákl. přenesená",J335,0)</f>
        <v>0</v>
      </c>
      <c r="BH335" s="163">
        <f>IF(N335="sníž. přenesená",J335,0)</f>
        <v>0</v>
      </c>
      <c r="BI335" s="163">
        <f>IF(N335="nulová",J335,0)</f>
        <v>0</v>
      </c>
      <c r="BJ335" s="17" t="s">
        <v>84</v>
      </c>
      <c r="BK335" s="163">
        <f>ROUND(I335*H335,2)</f>
        <v>0</v>
      </c>
      <c r="BL335" s="17" t="s">
        <v>221</v>
      </c>
      <c r="BM335" s="162" t="s">
        <v>615</v>
      </c>
    </row>
    <row r="336" spans="1:51" s="13" customFormat="1" ht="12">
      <c r="A336" s="165"/>
      <c r="B336" s="164"/>
      <c r="C336" s="165"/>
      <c r="D336" s="166" t="s">
        <v>150</v>
      </c>
      <c r="E336" s="165"/>
      <c r="F336" s="168" t="s">
        <v>616</v>
      </c>
      <c r="G336" s="165"/>
      <c r="H336" s="169">
        <v>19.908</v>
      </c>
      <c r="I336" s="165"/>
      <c r="J336" s="165"/>
      <c r="K336" s="165"/>
      <c r="L336" s="171"/>
      <c r="M336" s="172"/>
      <c r="N336" s="173"/>
      <c r="O336" s="173"/>
      <c r="P336" s="173"/>
      <c r="Q336" s="173"/>
      <c r="R336" s="173"/>
      <c r="S336" s="173"/>
      <c r="T336" s="174"/>
      <c r="AT336" s="175" t="s">
        <v>150</v>
      </c>
      <c r="AU336" s="175" t="s">
        <v>86</v>
      </c>
      <c r="AV336" s="13" t="s">
        <v>86</v>
      </c>
      <c r="AW336" s="13" t="s">
        <v>4</v>
      </c>
      <c r="AX336" s="13" t="s">
        <v>84</v>
      </c>
      <c r="AY336" s="175" t="s">
        <v>141</v>
      </c>
    </row>
    <row r="337" spans="1:65" s="2" customFormat="1" ht="24">
      <c r="A337" s="36"/>
      <c r="B337" s="35"/>
      <c r="C337" s="151" t="s">
        <v>617</v>
      </c>
      <c r="D337" s="151" t="s">
        <v>143</v>
      </c>
      <c r="E337" s="152" t="s">
        <v>618</v>
      </c>
      <c r="F337" s="153" t="s">
        <v>619</v>
      </c>
      <c r="G337" s="154" t="s">
        <v>575</v>
      </c>
      <c r="H337" s="205"/>
      <c r="I337" s="156"/>
      <c r="J337" s="157">
        <f>ROUND(I337*H337,2)</f>
        <v>0</v>
      </c>
      <c r="K337" s="153" t="s">
        <v>147</v>
      </c>
      <c r="L337" s="39"/>
      <c r="M337" s="158" t="s">
        <v>1</v>
      </c>
      <c r="N337" s="159" t="s">
        <v>41</v>
      </c>
      <c r="O337" s="72"/>
      <c r="P337" s="160">
        <f>O337*H337</f>
        <v>0</v>
      </c>
      <c r="Q337" s="160">
        <v>0</v>
      </c>
      <c r="R337" s="160">
        <f>Q337*H337</f>
        <v>0</v>
      </c>
      <c r="S337" s="160">
        <v>0</v>
      </c>
      <c r="T337" s="161">
        <f>S337*H337</f>
        <v>0</v>
      </c>
      <c r="U337" s="34"/>
      <c r="V337" s="34"/>
      <c r="W337" s="34"/>
      <c r="X337" s="34"/>
      <c r="Y337" s="34"/>
      <c r="Z337" s="34"/>
      <c r="AA337" s="34"/>
      <c r="AB337" s="34"/>
      <c r="AC337" s="34"/>
      <c r="AD337" s="34"/>
      <c r="AE337" s="34"/>
      <c r="AR337" s="162" t="s">
        <v>221</v>
      </c>
      <c r="AT337" s="162" t="s">
        <v>143</v>
      </c>
      <c r="AU337" s="162" t="s">
        <v>86</v>
      </c>
      <c r="AY337" s="17" t="s">
        <v>141</v>
      </c>
      <c r="BE337" s="163">
        <f>IF(N337="základní",J337,0)</f>
        <v>0</v>
      </c>
      <c r="BF337" s="163">
        <f>IF(N337="snížená",J337,0)</f>
        <v>0</v>
      </c>
      <c r="BG337" s="163">
        <f>IF(N337="zákl. přenesená",J337,0)</f>
        <v>0</v>
      </c>
      <c r="BH337" s="163">
        <f>IF(N337="sníž. přenesená",J337,0)</f>
        <v>0</v>
      </c>
      <c r="BI337" s="163">
        <f>IF(N337="nulová",J337,0)</f>
        <v>0</v>
      </c>
      <c r="BJ337" s="17" t="s">
        <v>84</v>
      </c>
      <c r="BK337" s="163">
        <f>ROUND(I337*H337,2)</f>
        <v>0</v>
      </c>
      <c r="BL337" s="17" t="s">
        <v>221</v>
      </c>
      <c r="BM337" s="162" t="s">
        <v>620</v>
      </c>
    </row>
    <row r="338" spans="1:63" s="12" customFormat="1" ht="22.9" customHeight="1">
      <c r="A338" s="136"/>
      <c r="B338" s="135"/>
      <c r="C338" s="136"/>
      <c r="D338" s="137" t="s">
        <v>75</v>
      </c>
      <c r="E338" s="149" t="s">
        <v>621</v>
      </c>
      <c r="F338" s="149" t="s">
        <v>622</v>
      </c>
      <c r="G338" s="136"/>
      <c r="H338" s="136"/>
      <c r="I338" s="136"/>
      <c r="J338" s="150">
        <f>BK338</f>
        <v>0</v>
      </c>
      <c r="K338" s="136"/>
      <c r="L338" s="141"/>
      <c r="M338" s="142"/>
      <c r="N338" s="143"/>
      <c r="O338" s="143"/>
      <c r="P338" s="144">
        <f>P339</f>
        <v>0</v>
      </c>
      <c r="Q338" s="143"/>
      <c r="R338" s="144">
        <f>R339</f>
        <v>0</v>
      </c>
      <c r="S338" s="143"/>
      <c r="T338" s="145">
        <f>T339</f>
        <v>0</v>
      </c>
      <c r="AR338" s="146" t="s">
        <v>86</v>
      </c>
      <c r="AT338" s="147" t="s">
        <v>75</v>
      </c>
      <c r="AU338" s="147" t="s">
        <v>84</v>
      </c>
      <c r="AY338" s="146" t="s">
        <v>141</v>
      </c>
      <c r="BK338" s="148">
        <f>BK339</f>
        <v>0</v>
      </c>
    </row>
    <row r="339" spans="1:65" s="2" customFormat="1" ht="24">
      <c r="A339" s="36"/>
      <c r="B339" s="35"/>
      <c r="C339" s="151" t="s">
        <v>623</v>
      </c>
      <c r="D339" s="151" t="s">
        <v>143</v>
      </c>
      <c r="E339" s="152" t="s">
        <v>624</v>
      </c>
      <c r="F339" s="153" t="s">
        <v>1354</v>
      </c>
      <c r="G339" s="154" t="s">
        <v>625</v>
      </c>
      <c r="H339" s="155">
        <v>1</v>
      </c>
      <c r="I339" s="156">
        <f>'RR - ZTI VNITRNI1'!F29+'RR - ZTI VENKOVNI KANALIZACE1'!F29+'RR - ZTI VENKOVNI VODOVOD1'!F29</f>
        <v>0</v>
      </c>
      <c r="J339" s="157">
        <f>ROUND(I339*H339,2)</f>
        <v>0</v>
      </c>
      <c r="K339" s="153" t="s">
        <v>1</v>
      </c>
      <c r="L339" s="39"/>
      <c r="M339" s="158" t="s">
        <v>1</v>
      </c>
      <c r="N339" s="159" t="s">
        <v>41</v>
      </c>
      <c r="O339" s="72"/>
      <c r="P339" s="160">
        <f>O339*H339</f>
        <v>0</v>
      </c>
      <c r="Q339" s="160">
        <v>0</v>
      </c>
      <c r="R339" s="160">
        <f>Q339*H339</f>
        <v>0</v>
      </c>
      <c r="S339" s="160">
        <v>0</v>
      </c>
      <c r="T339" s="161">
        <f>S339*H339</f>
        <v>0</v>
      </c>
      <c r="U339" s="34"/>
      <c r="V339" s="34"/>
      <c r="W339" s="34"/>
      <c r="X339" s="34"/>
      <c r="Y339" s="34"/>
      <c r="Z339" s="34"/>
      <c r="AA339" s="34"/>
      <c r="AB339" s="34"/>
      <c r="AC339" s="34"/>
      <c r="AD339" s="34"/>
      <c r="AE339" s="34"/>
      <c r="AR339" s="162" t="s">
        <v>221</v>
      </c>
      <c r="AT339" s="162" t="s">
        <v>143</v>
      </c>
      <c r="AU339" s="162" t="s">
        <v>86</v>
      </c>
      <c r="AY339" s="17" t="s">
        <v>141</v>
      </c>
      <c r="BE339" s="163">
        <f>IF(N339="základní",J339,0)</f>
        <v>0</v>
      </c>
      <c r="BF339" s="163">
        <f>IF(N339="snížená",J339,0)</f>
        <v>0</v>
      </c>
      <c r="BG339" s="163">
        <f>IF(N339="zákl. přenesená",J339,0)</f>
        <v>0</v>
      </c>
      <c r="BH339" s="163">
        <f>IF(N339="sníž. přenesená",J339,0)</f>
        <v>0</v>
      </c>
      <c r="BI339" s="163">
        <f>IF(N339="nulová",J339,0)</f>
        <v>0</v>
      </c>
      <c r="BJ339" s="17" t="s">
        <v>84</v>
      </c>
      <c r="BK339" s="163">
        <f>ROUND(I339*H339,2)</f>
        <v>0</v>
      </c>
      <c r="BL339" s="17" t="s">
        <v>221</v>
      </c>
      <c r="BM339" s="162" t="s">
        <v>626</v>
      </c>
    </row>
    <row r="340" spans="1:63" s="12" customFormat="1" ht="22.9" customHeight="1">
      <c r="A340" s="136"/>
      <c r="B340" s="135"/>
      <c r="C340" s="136"/>
      <c r="D340" s="137" t="s">
        <v>75</v>
      </c>
      <c r="E340" s="149" t="s">
        <v>627</v>
      </c>
      <c r="F340" s="149" t="s">
        <v>628</v>
      </c>
      <c r="G340" s="136"/>
      <c r="H340" s="136"/>
      <c r="I340" s="139"/>
      <c r="J340" s="150">
        <f>BK340</f>
        <v>0</v>
      </c>
      <c r="K340" s="136"/>
      <c r="L340" s="141"/>
      <c r="M340" s="142"/>
      <c r="N340" s="143"/>
      <c r="O340" s="143"/>
      <c r="P340" s="144">
        <f>P341</f>
        <v>0</v>
      </c>
      <c r="Q340" s="143"/>
      <c r="R340" s="144">
        <f>R341</f>
        <v>0</v>
      </c>
      <c r="S340" s="143"/>
      <c r="T340" s="145">
        <f>T341</f>
        <v>0</v>
      </c>
      <c r="AR340" s="146" t="s">
        <v>86</v>
      </c>
      <c r="AT340" s="147" t="s">
        <v>75</v>
      </c>
      <c r="AU340" s="147" t="s">
        <v>84</v>
      </c>
      <c r="AY340" s="146" t="s">
        <v>141</v>
      </c>
      <c r="BK340" s="148">
        <f>BK341</f>
        <v>0</v>
      </c>
    </row>
    <row r="341" spans="1:65" s="2" customFormat="1" ht="21.75" customHeight="1">
      <c r="A341" s="36"/>
      <c r="B341" s="35"/>
      <c r="C341" s="151" t="s">
        <v>629</v>
      </c>
      <c r="D341" s="151" t="s">
        <v>143</v>
      </c>
      <c r="E341" s="152" t="s">
        <v>630</v>
      </c>
      <c r="F341" s="153" t="s">
        <v>631</v>
      </c>
      <c r="G341" s="154" t="s">
        <v>625</v>
      </c>
      <c r="H341" s="155">
        <v>1</v>
      </c>
      <c r="I341" s="156">
        <f>'RR_EL - Souhrn'!T41</f>
        <v>0</v>
      </c>
      <c r="J341" s="157">
        <f>ROUND(I341*H341,2)</f>
        <v>0</v>
      </c>
      <c r="K341" s="153" t="s">
        <v>1</v>
      </c>
      <c r="L341" s="39"/>
      <c r="M341" s="158" t="s">
        <v>1</v>
      </c>
      <c r="N341" s="159" t="s">
        <v>41</v>
      </c>
      <c r="O341" s="72"/>
      <c r="P341" s="160">
        <f>O341*H341</f>
        <v>0</v>
      </c>
      <c r="Q341" s="160">
        <v>0</v>
      </c>
      <c r="R341" s="160">
        <f>Q341*H341</f>
        <v>0</v>
      </c>
      <c r="S341" s="160">
        <v>0</v>
      </c>
      <c r="T341" s="161">
        <f>S341*H341</f>
        <v>0</v>
      </c>
      <c r="U341" s="34"/>
      <c r="V341" s="34"/>
      <c r="W341" s="34"/>
      <c r="X341" s="34"/>
      <c r="Y341" s="34"/>
      <c r="Z341" s="34"/>
      <c r="AA341" s="34"/>
      <c r="AB341" s="34"/>
      <c r="AC341" s="34"/>
      <c r="AD341" s="34"/>
      <c r="AE341" s="34"/>
      <c r="AR341" s="162" t="s">
        <v>221</v>
      </c>
      <c r="AT341" s="162" t="s">
        <v>143</v>
      </c>
      <c r="AU341" s="162" t="s">
        <v>86</v>
      </c>
      <c r="AY341" s="17" t="s">
        <v>141</v>
      </c>
      <c r="BE341" s="163">
        <f>IF(N341="základní",J341,0)</f>
        <v>0</v>
      </c>
      <c r="BF341" s="163">
        <f>IF(N341="snížená",J341,0)</f>
        <v>0</v>
      </c>
      <c r="BG341" s="163">
        <f>IF(N341="zákl. přenesená",J341,0)</f>
        <v>0</v>
      </c>
      <c r="BH341" s="163">
        <f>IF(N341="sníž. přenesená",J341,0)</f>
        <v>0</v>
      </c>
      <c r="BI341" s="163">
        <f>IF(N341="nulová",J341,0)</f>
        <v>0</v>
      </c>
      <c r="BJ341" s="17" t="s">
        <v>84</v>
      </c>
      <c r="BK341" s="163">
        <f>ROUND(I341*H341,2)</f>
        <v>0</v>
      </c>
      <c r="BL341" s="17" t="s">
        <v>221</v>
      </c>
      <c r="BM341" s="162" t="s">
        <v>632</v>
      </c>
    </row>
    <row r="342" spans="1:63" s="12" customFormat="1" ht="22.9" customHeight="1">
      <c r="A342" s="136"/>
      <c r="B342" s="135"/>
      <c r="C342" s="136"/>
      <c r="D342" s="137" t="s">
        <v>75</v>
      </c>
      <c r="E342" s="149" t="s">
        <v>633</v>
      </c>
      <c r="F342" s="149" t="s">
        <v>1352</v>
      </c>
      <c r="G342" s="136"/>
      <c r="H342" s="136"/>
      <c r="I342" s="139"/>
      <c r="J342" s="150">
        <f>BK342</f>
        <v>0</v>
      </c>
      <c r="K342" s="136"/>
      <c r="L342" s="141"/>
      <c r="M342" s="142"/>
      <c r="N342" s="143"/>
      <c r="O342" s="143"/>
      <c r="P342" s="144">
        <f>P343</f>
        <v>0</v>
      </c>
      <c r="Q342" s="143"/>
      <c r="R342" s="144">
        <f>R343</f>
        <v>0</v>
      </c>
      <c r="S342" s="143"/>
      <c r="T342" s="145">
        <f>T343</f>
        <v>0</v>
      </c>
      <c r="AR342" s="146" t="s">
        <v>86</v>
      </c>
      <c r="AT342" s="147" t="s">
        <v>75</v>
      </c>
      <c r="AU342" s="147" t="s">
        <v>84</v>
      </c>
      <c r="AY342" s="146" t="s">
        <v>141</v>
      </c>
      <c r="BK342" s="148">
        <f>BK343</f>
        <v>0</v>
      </c>
    </row>
    <row r="343" spans="1:65" s="2" customFormat="1" ht="16.5" customHeight="1">
      <c r="A343" s="36"/>
      <c r="B343" s="35"/>
      <c r="C343" s="151" t="s">
        <v>634</v>
      </c>
      <c r="D343" s="151" t="s">
        <v>143</v>
      </c>
      <c r="E343" s="152" t="s">
        <v>635</v>
      </c>
      <c r="F343" s="153" t="s">
        <v>1353</v>
      </c>
      <c r="G343" s="154" t="s">
        <v>625</v>
      </c>
      <c r="H343" s="155">
        <v>1</v>
      </c>
      <c r="I343" s="156">
        <f>'RR - UT1'!F29+'RR - VZT1'!F29</f>
        <v>0</v>
      </c>
      <c r="J343" s="157">
        <f>ROUND(I343*H343,2)</f>
        <v>0</v>
      </c>
      <c r="K343" s="153" t="s">
        <v>1</v>
      </c>
      <c r="L343" s="39"/>
      <c r="M343" s="158" t="s">
        <v>1</v>
      </c>
      <c r="N343" s="159" t="s">
        <v>41</v>
      </c>
      <c r="O343" s="72"/>
      <c r="P343" s="160">
        <f>O343*H343</f>
        <v>0</v>
      </c>
      <c r="Q343" s="160">
        <v>0</v>
      </c>
      <c r="R343" s="160">
        <f>Q343*H343</f>
        <v>0</v>
      </c>
      <c r="S343" s="160">
        <v>0</v>
      </c>
      <c r="T343" s="161">
        <f>S343*H343</f>
        <v>0</v>
      </c>
      <c r="U343" s="34"/>
      <c r="V343" s="34"/>
      <c r="W343" s="34"/>
      <c r="X343" s="34"/>
      <c r="Y343" s="34"/>
      <c r="Z343" s="34"/>
      <c r="AA343" s="34"/>
      <c r="AB343" s="34"/>
      <c r="AC343" s="34"/>
      <c r="AD343" s="34"/>
      <c r="AE343" s="34"/>
      <c r="AR343" s="162" t="s">
        <v>221</v>
      </c>
      <c r="AT343" s="162" t="s">
        <v>143</v>
      </c>
      <c r="AU343" s="162" t="s">
        <v>86</v>
      </c>
      <c r="AY343" s="17" t="s">
        <v>141</v>
      </c>
      <c r="BE343" s="163">
        <f>IF(N343="základní",J343,0)</f>
        <v>0</v>
      </c>
      <c r="BF343" s="163">
        <f>IF(N343="snížená",J343,0)</f>
        <v>0</v>
      </c>
      <c r="BG343" s="163">
        <f>IF(N343="zákl. přenesená",J343,0)</f>
        <v>0</v>
      </c>
      <c r="BH343" s="163">
        <f>IF(N343="sníž. přenesená",J343,0)</f>
        <v>0</v>
      </c>
      <c r="BI343" s="163">
        <f>IF(N343="nulová",J343,0)</f>
        <v>0</v>
      </c>
      <c r="BJ343" s="17" t="s">
        <v>84</v>
      </c>
      <c r="BK343" s="163">
        <f>ROUND(I343*H343,2)</f>
        <v>0</v>
      </c>
      <c r="BL343" s="17" t="s">
        <v>221</v>
      </c>
      <c r="BM343" s="162" t="s">
        <v>636</v>
      </c>
    </row>
    <row r="344" spans="1:63" s="12" customFormat="1" ht="22.9" customHeight="1">
      <c r="A344" s="136"/>
      <c r="B344" s="135"/>
      <c r="C344" s="136"/>
      <c r="D344" s="137" t="s">
        <v>75</v>
      </c>
      <c r="E344" s="149" t="s">
        <v>637</v>
      </c>
      <c r="F344" s="149" t="s">
        <v>638</v>
      </c>
      <c r="G344" s="136"/>
      <c r="H344" s="136"/>
      <c r="I344" s="136"/>
      <c r="J344" s="150">
        <f>BK344</f>
        <v>0</v>
      </c>
      <c r="K344" s="136"/>
      <c r="L344" s="141"/>
      <c r="M344" s="142"/>
      <c r="N344" s="143"/>
      <c r="O344" s="143"/>
      <c r="P344" s="144">
        <f>SUM(P345:P382)</f>
        <v>0</v>
      </c>
      <c r="Q344" s="143"/>
      <c r="R344" s="144">
        <f>SUM(R345:R382)</f>
        <v>8.18358871</v>
      </c>
      <c r="S344" s="143"/>
      <c r="T344" s="145">
        <f>SUM(T345:T382)</f>
        <v>0</v>
      </c>
      <c r="AR344" s="146" t="s">
        <v>86</v>
      </c>
      <c r="AT344" s="147" t="s">
        <v>75</v>
      </c>
      <c r="AU344" s="147" t="s">
        <v>84</v>
      </c>
      <c r="AY344" s="146" t="s">
        <v>141</v>
      </c>
      <c r="BK344" s="148">
        <f>SUM(BK345:BK382)</f>
        <v>0</v>
      </c>
    </row>
    <row r="345" spans="1:65" s="2" customFormat="1" ht="24">
      <c r="A345" s="36"/>
      <c r="B345" s="35"/>
      <c r="C345" s="151" t="s">
        <v>639</v>
      </c>
      <c r="D345" s="151" t="s">
        <v>143</v>
      </c>
      <c r="E345" s="152" t="s">
        <v>640</v>
      </c>
      <c r="F345" s="153" t="s">
        <v>641</v>
      </c>
      <c r="G345" s="154" t="s">
        <v>193</v>
      </c>
      <c r="H345" s="155">
        <v>31.3</v>
      </c>
      <c r="I345" s="156"/>
      <c r="J345" s="157">
        <f>ROUND(I345*H345,2)</f>
        <v>0</v>
      </c>
      <c r="K345" s="153" t="s">
        <v>1</v>
      </c>
      <c r="L345" s="39"/>
      <c r="M345" s="158" t="s">
        <v>1</v>
      </c>
      <c r="N345" s="159" t="s">
        <v>41</v>
      </c>
      <c r="O345" s="72"/>
      <c r="P345" s="160">
        <f>O345*H345</f>
        <v>0</v>
      </c>
      <c r="Q345" s="160">
        <v>0</v>
      </c>
      <c r="R345" s="160">
        <f>Q345*H345</f>
        <v>0</v>
      </c>
      <c r="S345" s="160">
        <v>0</v>
      </c>
      <c r="T345" s="161">
        <f>S345*H345</f>
        <v>0</v>
      </c>
      <c r="U345" s="34"/>
      <c r="V345" s="34"/>
      <c r="W345" s="34"/>
      <c r="X345" s="34"/>
      <c r="Y345" s="34"/>
      <c r="Z345" s="34"/>
      <c r="AA345" s="34"/>
      <c r="AB345" s="34"/>
      <c r="AC345" s="34"/>
      <c r="AD345" s="34"/>
      <c r="AE345" s="34"/>
      <c r="AR345" s="162" t="s">
        <v>221</v>
      </c>
      <c r="AT345" s="162" t="s">
        <v>143</v>
      </c>
      <c r="AU345" s="162" t="s">
        <v>86</v>
      </c>
      <c r="AY345" s="17" t="s">
        <v>141</v>
      </c>
      <c r="BE345" s="163">
        <f>IF(N345="základní",J345,0)</f>
        <v>0</v>
      </c>
      <c r="BF345" s="163">
        <f>IF(N345="snížená",J345,0)</f>
        <v>0</v>
      </c>
      <c r="BG345" s="163">
        <f>IF(N345="zákl. přenesená",J345,0)</f>
        <v>0</v>
      </c>
      <c r="BH345" s="163">
        <f>IF(N345="sníž. přenesená",J345,0)</f>
        <v>0</v>
      </c>
      <c r="BI345" s="163">
        <f>IF(N345="nulová",J345,0)</f>
        <v>0</v>
      </c>
      <c r="BJ345" s="17" t="s">
        <v>84</v>
      </c>
      <c r="BK345" s="163">
        <f>ROUND(I345*H345,2)</f>
        <v>0</v>
      </c>
      <c r="BL345" s="17" t="s">
        <v>221</v>
      </c>
      <c r="BM345" s="162" t="s">
        <v>642</v>
      </c>
    </row>
    <row r="346" spans="1:51" s="13" customFormat="1" ht="12">
      <c r="A346" s="165"/>
      <c r="B346" s="164"/>
      <c r="C346" s="165"/>
      <c r="D346" s="166" t="s">
        <v>150</v>
      </c>
      <c r="E346" s="167" t="s">
        <v>1</v>
      </c>
      <c r="F346" s="168" t="s">
        <v>643</v>
      </c>
      <c r="G346" s="165"/>
      <c r="H346" s="169">
        <v>31.3</v>
      </c>
      <c r="I346" s="165"/>
      <c r="J346" s="165"/>
      <c r="K346" s="165"/>
      <c r="L346" s="171"/>
      <c r="M346" s="172"/>
      <c r="N346" s="173"/>
      <c r="O346" s="173"/>
      <c r="P346" s="173"/>
      <c r="Q346" s="173"/>
      <c r="R346" s="173"/>
      <c r="S346" s="173"/>
      <c r="T346" s="174"/>
      <c r="AT346" s="175" t="s">
        <v>150</v>
      </c>
      <c r="AU346" s="175" t="s">
        <v>86</v>
      </c>
      <c r="AV346" s="13" t="s">
        <v>86</v>
      </c>
      <c r="AW346" s="13" t="s">
        <v>32</v>
      </c>
      <c r="AX346" s="13" t="s">
        <v>84</v>
      </c>
      <c r="AY346" s="175" t="s">
        <v>141</v>
      </c>
    </row>
    <row r="347" spans="1:65" s="2" customFormat="1" ht="33" customHeight="1">
      <c r="A347" s="36"/>
      <c r="B347" s="35"/>
      <c r="C347" s="151" t="s">
        <v>644</v>
      </c>
      <c r="D347" s="151" t="s">
        <v>143</v>
      </c>
      <c r="E347" s="152" t="s">
        <v>645</v>
      </c>
      <c r="F347" s="153" t="s">
        <v>646</v>
      </c>
      <c r="G347" s="154" t="s">
        <v>146</v>
      </c>
      <c r="H347" s="155">
        <v>4.459</v>
      </c>
      <c r="I347" s="156"/>
      <c r="J347" s="157">
        <f>ROUND(I347*H347,2)</f>
        <v>0</v>
      </c>
      <c r="K347" s="153" t="s">
        <v>147</v>
      </c>
      <c r="L347" s="39"/>
      <c r="M347" s="158" t="s">
        <v>1</v>
      </c>
      <c r="N347" s="159" t="s">
        <v>41</v>
      </c>
      <c r="O347" s="72"/>
      <c r="P347" s="160">
        <f>O347*H347</f>
        <v>0</v>
      </c>
      <c r="Q347" s="160">
        <v>0.00108</v>
      </c>
      <c r="R347" s="160">
        <f>Q347*H347</f>
        <v>0.00481572</v>
      </c>
      <c r="S347" s="160">
        <v>0</v>
      </c>
      <c r="T347" s="161">
        <f>S347*H347</f>
        <v>0</v>
      </c>
      <c r="U347" s="34"/>
      <c r="V347" s="34"/>
      <c r="W347" s="34"/>
      <c r="X347" s="34"/>
      <c r="Y347" s="34"/>
      <c r="Z347" s="34"/>
      <c r="AA347" s="34"/>
      <c r="AB347" s="34"/>
      <c r="AC347" s="34"/>
      <c r="AD347" s="34"/>
      <c r="AE347" s="34"/>
      <c r="AR347" s="162" t="s">
        <v>221</v>
      </c>
      <c r="AT347" s="162" t="s">
        <v>143</v>
      </c>
      <c r="AU347" s="162" t="s">
        <v>86</v>
      </c>
      <c r="AY347" s="17" t="s">
        <v>141</v>
      </c>
      <c r="BE347" s="163">
        <f>IF(N347="základní",J347,0)</f>
        <v>0</v>
      </c>
      <c r="BF347" s="163">
        <f>IF(N347="snížená",J347,0)</f>
        <v>0</v>
      </c>
      <c r="BG347" s="163">
        <f>IF(N347="zákl. přenesená",J347,0)</f>
        <v>0</v>
      </c>
      <c r="BH347" s="163">
        <f>IF(N347="sníž. přenesená",J347,0)</f>
        <v>0</v>
      </c>
      <c r="BI347" s="163">
        <f>IF(N347="nulová",J347,0)</f>
        <v>0</v>
      </c>
      <c r="BJ347" s="17" t="s">
        <v>84</v>
      </c>
      <c r="BK347" s="163">
        <f>ROUND(I347*H347,2)</f>
        <v>0</v>
      </c>
      <c r="BL347" s="17" t="s">
        <v>221</v>
      </c>
      <c r="BM347" s="162" t="s">
        <v>647</v>
      </c>
    </row>
    <row r="348" spans="1:51" s="13" customFormat="1" ht="12">
      <c r="A348" s="165"/>
      <c r="B348" s="164"/>
      <c r="C348" s="165"/>
      <c r="D348" s="166" t="s">
        <v>150</v>
      </c>
      <c r="E348" s="167" t="s">
        <v>1</v>
      </c>
      <c r="F348" s="168" t="s">
        <v>648</v>
      </c>
      <c r="G348" s="165"/>
      <c r="H348" s="169">
        <v>4.459</v>
      </c>
      <c r="I348" s="165"/>
      <c r="J348" s="165"/>
      <c r="K348" s="165"/>
      <c r="L348" s="171"/>
      <c r="M348" s="172"/>
      <c r="N348" s="173"/>
      <c r="O348" s="173"/>
      <c r="P348" s="173"/>
      <c r="Q348" s="173"/>
      <c r="R348" s="173"/>
      <c r="S348" s="173"/>
      <c r="T348" s="174"/>
      <c r="AT348" s="175" t="s">
        <v>150</v>
      </c>
      <c r="AU348" s="175" t="s">
        <v>86</v>
      </c>
      <c r="AV348" s="13" t="s">
        <v>86</v>
      </c>
      <c r="AW348" s="13" t="s">
        <v>32</v>
      </c>
      <c r="AX348" s="13" t="s">
        <v>84</v>
      </c>
      <c r="AY348" s="175" t="s">
        <v>141</v>
      </c>
    </row>
    <row r="349" spans="1:65" s="2" customFormat="1" ht="24">
      <c r="A349" s="36"/>
      <c r="B349" s="35"/>
      <c r="C349" s="151" t="s">
        <v>649</v>
      </c>
      <c r="D349" s="151" t="s">
        <v>143</v>
      </c>
      <c r="E349" s="152" t="s">
        <v>650</v>
      </c>
      <c r="F349" s="153" t="s">
        <v>651</v>
      </c>
      <c r="G349" s="154" t="s">
        <v>266</v>
      </c>
      <c r="H349" s="155">
        <v>8</v>
      </c>
      <c r="I349" s="156"/>
      <c r="J349" s="157">
        <f>ROUND(I349*H349,2)</f>
        <v>0</v>
      </c>
      <c r="K349" s="153" t="s">
        <v>147</v>
      </c>
      <c r="L349" s="39"/>
      <c r="M349" s="158" t="s">
        <v>1</v>
      </c>
      <c r="N349" s="159" t="s">
        <v>41</v>
      </c>
      <c r="O349" s="72"/>
      <c r="P349" s="160">
        <f>O349*H349</f>
        <v>0</v>
      </c>
      <c r="Q349" s="160">
        <v>0</v>
      </c>
      <c r="R349" s="160">
        <f>Q349*H349</f>
        <v>0</v>
      </c>
      <c r="S349" s="160">
        <v>0</v>
      </c>
      <c r="T349" s="161">
        <f>S349*H349</f>
        <v>0</v>
      </c>
      <c r="U349" s="34"/>
      <c r="V349" s="34"/>
      <c r="W349" s="34"/>
      <c r="X349" s="34"/>
      <c r="Y349" s="34"/>
      <c r="Z349" s="34"/>
      <c r="AA349" s="34"/>
      <c r="AB349" s="34"/>
      <c r="AC349" s="34"/>
      <c r="AD349" s="34"/>
      <c r="AE349" s="34"/>
      <c r="AR349" s="162" t="s">
        <v>221</v>
      </c>
      <c r="AT349" s="162" t="s">
        <v>143</v>
      </c>
      <c r="AU349" s="162" t="s">
        <v>86</v>
      </c>
      <c r="AY349" s="17" t="s">
        <v>141</v>
      </c>
      <c r="BE349" s="163">
        <f>IF(N349="základní",J349,0)</f>
        <v>0</v>
      </c>
      <c r="BF349" s="163">
        <f>IF(N349="snížená",J349,0)</f>
        <v>0</v>
      </c>
      <c r="BG349" s="163">
        <f>IF(N349="zákl. přenesená",J349,0)</f>
        <v>0</v>
      </c>
      <c r="BH349" s="163">
        <f>IF(N349="sníž. přenesená",J349,0)</f>
        <v>0</v>
      </c>
      <c r="BI349" s="163">
        <f>IF(N349="nulová",J349,0)</f>
        <v>0</v>
      </c>
      <c r="BJ349" s="17" t="s">
        <v>84</v>
      </c>
      <c r="BK349" s="163">
        <f>ROUND(I349*H349,2)</f>
        <v>0</v>
      </c>
      <c r="BL349" s="17" t="s">
        <v>221</v>
      </c>
      <c r="BM349" s="162" t="s">
        <v>652</v>
      </c>
    </row>
    <row r="350" spans="1:51" s="13" customFormat="1" ht="12">
      <c r="A350" s="165"/>
      <c r="B350" s="164"/>
      <c r="C350" s="165"/>
      <c r="D350" s="166" t="s">
        <v>150</v>
      </c>
      <c r="E350" s="167" t="s">
        <v>1</v>
      </c>
      <c r="F350" s="168" t="s">
        <v>653</v>
      </c>
      <c r="G350" s="165"/>
      <c r="H350" s="169">
        <v>8</v>
      </c>
      <c r="I350" s="165"/>
      <c r="J350" s="165"/>
      <c r="K350" s="165"/>
      <c r="L350" s="171"/>
      <c r="M350" s="172"/>
      <c r="N350" s="173"/>
      <c r="O350" s="173"/>
      <c r="P350" s="173"/>
      <c r="Q350" s="173"/>
      <c r="R350" s="173"/>
      <c r="S350" s="173"/>
      <c r="T350" s="174"/>
      <c r="AT350" s="175" t="s">
        <v>150</v>
      </c>
      <c r="AU350" s="175" t="s">
        <v>86</v>
      </c>
      <c r="AV350" s="13" t="s">
        <v>86</v>
      </c>
      <c r="AW350" s="13" t="s">
        <v>32</v>
      </c>
      <c r="AX350" s="13" t="s">
        <v>84</v>
      </c>
      <c r="AY350" s="175" t="s">
        <v>141</v>
      </c>
    </row>
    <row r="351" spans="1:65" s="2" customFormat="1" ht="21.75" customHeight="1">
      <c r="A351" s="36"/>
      <c r="B351" s="35"/>
      <c r="C351" s="186" t="s">
        <v>654</v>
      </c>
      <c r="D351" s="186" t="s">
        <v>258</v>
      </c>
      <c r="E351" s="187" t="s">
        <v>655</v>
      </c>
      <c r="F351" s="188" t="s">
        <v>656</v>
      </c>
      <c r="G351" s="189" t="s">
        <v>146</v>
      </c>
      <c r="H351" s="190">
        <v>0.088</v>
      </c>
      <c r="I351" s="191"/>
      <c r="J351" s="192">
        <f>ROUND(I351*H351,2)</f>
        <v>0</v>
      </c>
      <c r="K351" s="188" t="s">
        <v>147</v>
      </c>
      <c r="L351" s="193"/>
      <c r="M351" s="194" t="s">
        <v>1</v>
      </c>
      <c r="N351" s="195" t="s">
        <v>41</v>
      </c>
      <c r="O351" s="72"/>
      <c r="P351" s="160">
        <f>O351*H351</f>
        <v>0</v>
      </c>
      <c r="Q351" s="160">
        <v>0.55</v>
      </c>
      <c r="R351" s="160">
        <f>Q351*H351</f>
        <v>0.0484</v>
      </c>
      <c r="S351" s="160">
        <v>0</v>
      </c>
      <c r="T351" s="161">
        <f>S351*H351</f>
        <v>0</v>
      </c>
      <c r="U351" s="34"/>
      <c r="V351" s="34"/>
      <c r="W351" s="34"/>
      <c r="X351" s="34"/>
      <c r="Y351" s="34"/>
      <c r="Z351" s="34"/>
      <c r="AA351" s="34"/>
      <c r="AB351" s="34"/>
      <c r="AC351" s="34"/>
      <c r="AD351" s="34"/>
      <c r="AE351" s="34"/>
      <c r="AR351" s="162" t="s">
        <v>300</v>
      </c>
      <c r="AT351" s="162" t="s">
        <v>258</v>
      </c>
      <c r="AU351" s="162" t="s">
        <v>86</v>
      </c>
      <c r="AY351" s="17" t="s">
        <v>141</v>
      </c>
      <c r="BE351" s="163">
        <f>IF(N351="základní",J351,0)</f>
        <v>0</v>
      </c>
      <c r="BF351" s="163">
        <f>IF(N351="snížená",J351,0)</f>
        <v>0</v>
      </c>
      <c r="BG351" s="163">
        <f>IF(N351="zákl. přenesená",J351,0)</f>
        <v>0</v>
      </c>
      <c r="BH351" s="163">
        <f>IF(N351="sníž. přenesená",J351,0)</f>
        <v>0</v>
      </c>
      <c r="BI351" s="163">
        <f>IF(N351="nulová",J351,0)</f>
        <v>0</v>
      </c>
      <c r="BJ351" s="17" t="s">
        <v>84</v>
      </c>
      <c r="BK351" s="163">
        <f>ROUND(I351*H351,2)</f>
        <v>0</v>
      </c>
      <c r="BL351" s="17" t="s">
        <v>221</v>
      </c>
      <c r="BM351" s="162" t="s">
        <v>657</v>
      </c>
    </row>
    <row r="352" spans="1:51" s="13" customFormat="1" ht="12">
      <c r="A352" s="165"/>
      <c r="B352" s="164"/>
      <c r="C352" s="165"/>
      <c r="D352" s="166" t="s">
        <v>150</v>
      </c>
      <c r="E352" s="167" t="s">
        <v>1</v>
      </c>
      <c r="F352" s="168" t="s">
        <v>658</v>
      </c>
      <c r="G352" s="165"/>
      <c r="H352" s="169">
        <v>0.088</v>
      </c>
      <c r="I352" s="165"/>
      <c r="J352" s="165"/>
      <c r="K352" s="165"/>
      <c r="L352" s="171"/>
      <c r="M352" s="172"/>
      <c r="N352" s="173"/>
      <c r="O352" s="173"/>
      <c r="P352" s="173"/>
      <c r="Q352" s="173"/>
      <c r="R352" s="173"/>
      <c r="S352" s="173"/>
      <c r="T352" s="174"/>
      <c r="AT352" s="175" t="s">
        <v>150</v>
      </c>
      <c r="AU352" s="175" t="s">
        <v>86</v>
      </c>
      <c r="AV352" s="13" t="s">
        <v>86</v>
      </c>
      <c r="AW352" s="13" t="s">
        <v>32</v>
      </c>
      <c r="AX352" s="13" t="s">
        <v>84</v>
      </c>
      <c r="AY352" s="175" t="s">
        <v>141</v>
      </c>
    </row>
    <row r="353" spans="1:65" s="2" customFormat="1" ht="24">
      <c r="A353" s="36"/>
      <c r="B353" s="35"/>
      <c r="C353" s="151" t="s">
        <v>659</v>
      </c>
      <c r="D353" s="151" t="s">
        <v>143</v>
      </c>
      <c r="E353" s="152" t="s">
        <v>660</v>
      </c>
      <c r="F353" s="153" t="s">
        <v>661</v>
      </c>
      <c r="G353" s="154" t="s">
        <v>266</v>
      </c>
      <c r="H353" s="155">
        <v>142</v>
      </c>
      <c r="I353" s="156"/>
      <c r="J353" s="157">
        <f>ROUND(I353*H353,2)</f>
        <v>0</v>
      </c>
      <c r="K353" s="153" t="s">
        <v>147</v>
      </c>
      <c r="L353" s="39"/>
      <c r="M353" s="158" t="s">
        <v>1</v>
      </c>
      <c r="N353" s="159" t="s">
        <v>41</v>
      </c>
      <c r="O353" s="72"/>
      <c r="P353" s="160">
        <f>O353*H353</f>
        <v>0</v>
      </c>
      <c r="Q353" s="160">
        <v>0</v>
      </c>
      <c r="R353" s="160">
        <f>Q353*H353</f>
        <v>0</v>
      </c>
      <c r="S353" s="160">
        <v>0</v>
      </c>
      <c r="T353" s="161">
        <f>S353*H353</f>
        <v>0</v>
      </c>
      <c r="U353" s="34"/>
      <c r="V353" s="34"/>
      <c r="W353" s="34"/>
      <c r="X353" s="34"/>
      <c r="Y353" s="34"/>
      <c r="Z353" s="34"/>
      <c r="AA353" s="34"/>
      <c r="AB353" s="34"/>
      <c r="AC353" s="34"/>
      <c r="AD353" s="34"/>
      <c r="AE353" s="34"/>
      <c r="AR353" s="162" t="s">
        <v>221</v>
      </c>
      <c r="AT353" s="162" t="s">
        <v>143</v>
      </c>
      <c r="AU353" s="162" t="s">
        <v>86</v>
      </c>
      <c r="AY353" s="17" t="s">
        <v>141</v>
      </c>
      <c r="BE353" s="163">
        <f>IF(N353="základní",J353,0)</f>
        <v>0</v>
      </c>
      <c r="BF353" s="163">
        <f>IF(N353="snížená",J353,0)</f>
        <v>0</v>
      </c>
      <c r="BG353" s="163">
        <f>IF(N353="zákl. přenesená",J353,0)</f>
        <v>0</v>
      </c>
      <c r="BH353" s="163">
        <f>IF(N353="sníž. přenesená",J353,0)</f>
        <v>0</v>
      </c>
      <c r="BI353" s="163">
        <f>IF(N353="nulová",J353,0)</f>
        <v>0</v>
      </c>
      <c r="BJ353" s="17" t="s">
        <v>84</v>
      </c>
      <c r="BK353" s="163">
        <f>ROUND(I353*H353,2)</f>
        <v>0</v>
      </c>
      <c r="BL353" s="17" t="s">
        <v>221</v>
      </c>
      <c r="BM353" s="162" t="s">
        <v>662</v>
      </c>
    </row>
    <row r="354" spans="1:51" s="13" customFormat="1" ht="12">
      <c r="A354" s="165"/>
      <c r="B354" s="164"/>
      <c r="C354" s="165"/>
      <c r="D354" s="166" t="s">
        <v>150</v>
      </c>
      <c r="E354" s="167" t="s">
        <v>1</v>
      </c>
      <c r="F354" s="168" t="s">
        <v>663</v>
      </c>
      <c r="G354" s="165"/>
      <c r="H354" s="169">
        <v>142</v>
      </c>
      <c r="I354" s="165"/>
      <c r="J354" s="165"/>
      <c r="K354" s="165"/>
      <c r="L354" s="171"/>
      <c r="M354" s="172"/>
      <c r="N354" s="173"/>
      <c r="O354" s="173"/>
      <c r="P354" s="173"/>
      <c r="Q354" s="173"/>
      <c r="R354" s="173"/>
      <c r="S354" s="173"/>
      <c r="T354" s="174"/>
      <c r="AT354" s="175" t="s">
        <v>150</v>
      </c>
      <c r="AU354" s="175" t="s">
        <v>86</v>
      </c>
      <c r="AV354" s="13" t="s">
        <v>86</v>
      </c>
      <c r="AW354" s="13" t="s">
        <v>32</v>
      </c>
      <c r="AX354" s="13" t="s">
        <v>84</v>
      </c>
      <c r="AY354" s="175" t="s">
        <v>141</v>
      </c>
    </row>
    <row r="355" spans="1:65" s="2" customFormat="1" ht="21.75" customHeight="1">
      <c r="A355" s="36"/>
      <c r="B355" s="35"/>
      <c r="C355" s="186" t="s">
        <v>664</v>
      </c>
      <c r="D355" s="186" t="s">
        <v>258</v>
      </c>
      <c r="E355" s="187" t="s">
        <v>665</v>
      </c>
      <c r="F355" s="188" t="s">
        <v>666</v>
      </c>
      <c r="G355" s="189" t="s">
        <v>146</v>
      </c>
      <c r="H355" s="190">
        <v>2.155</v>
      </c>
      <c r="I355" s="191"/>
      <c r="J355" s="192">
        <f>ROUND(I355*H355,2)</f>
        <v>0</v>
      </c>
      <c r="K355" s="188" t="s">
        <v>147</v>
      </c>
      <c r="L355" s="193"/>
      <c r="M355" s="194" t="s">
        <v>1</v>
      </c>
      <c r="N355" s="195" t="s">
        <v>41</v>
      </c>
      <c r="O355" s="72"/>
      <c r="P355" s="160">
        <f>O355*H355</f>
        <v>0</v>
      </c>
      <c r="Q355" s="160">
        <v>0.55</v>
      </c>
      <c r="R355" s="160">
        <f>Q355*H355</f>
        <v>1.18525</v>
      </c>
      <c r="S355" s="160">
        <v>0</v>
      </c>
      <c r="T355" s="161">
        <f>S355*H355</f>
        <v>0</v>
      </c>
      <c r="U355" s="34"/>
      <c r="V355" s="34"/>
      <c r="W355" s="34"/>
      <c r="X355" s="34"/>
      <c r="Y355" s="34"/>
      <c r="Z355" s="34"/>
      <c r="AA355" s="34"/>
      <c r="AB355" s="34"/>
      <c r="AC355" s="34"/>
      <c r="AD355" s="34"/>
      <c r="AE355" s="34"/>
      <c r="AR355" s="162" t="s">
        <v>300</v>
      </c>
      <c r="AT355" s="162" t="s">
        <v>258</v>
      </c>
      <c r="AU355" s="162" t="s">
        <v>86</v>
      </c>
      <c r="AY355" s="17" t="s">
        <v>141</v>
      </c>
      <c r="BE355" s="163">
        <f>IF(N355="základní",J355,0)</f>
        <v>0</v>
      </c>
      <c r="BF355" s="163">
        <f>IF(N355="snížená",J355,0)</f>
        <v>0</v>
      </c>
      <c r="BG355" s="163">
        <f>IF(N355="zákl. přenesená",J355,0)</f>
        <v>0</v>
      </c>
      <c r="BH355" s="163">
        <f>IF(N355="sníž. přenesená",J355,0)</f>
        <v>0</v>
      </c>
      <c r="BI355" s="163">
        <f>IF(N355="nulová",J355,0)</f>
        <v>0</v>
      </c>
      <c r="BJ355" s="17" t="s">
        <v>84</v>
      </c>
      <c r="BK355" s="163">
        <f>ROUND(I355*H355,2)</f>
        <v>0</v>
      </c>
      <c r="BL355" s="17" t="s">
        <v>221</v>
      </c>
      <c r="BM355" s="162" t="s">
        <v>667</v>
      </c>
    </row>
    <row r="356" spans="1:51" s="13" customFormat="1" ht="22.5">
      <c r="A356" s="165"/>
      <c r="B356" s="164"/>
      <c r="C356" s="165"/>
      <c r="D356" s="166" t="s">
        <v>150</v>
      </c>
      <c r="E356" s="167" t="s">
        <v>1</v>
      </c>
      <c r="F356" s="168" t="s">
        <v>668</v>
      </c>
      <c r="G356" s="165"/>
      <c r="H356" s="169">
        <v>2.155</v>
      </c>
      <c r="I356" s="165"/>
      <c r="J356" s="165"/>
      <c r="K356" s="165"/>
      <c r="L356" s="171"/>
      <c r="M356" s="172"/>
      <c r="N356" s="173"/>
      <c r="O356" s="173"/>
      <c r="P356" s="173"/>
      <c r="Q356" s="173"/>
      <c r="R356" s="173"/>
      <c r="S356" s="173"/>
      <c r="T356" s="174"/>
      <c r="AT356" s="175" t="s">
        <v>150</v>
      </c>
      <c r="AU356" s="175" t="s">
        <v>86</v>
      </c>
      <c r="AV356" s="13" t="s">
        <v>86</v>
      </c>
      <c r="AW356" s="13" t="s">
        <v>32</v>
      </c>
      <c r="AX356" s="13" t="s">
        <v>84</v>
      </c>
      <c r="AY356" s="175" t="s">
        <v>141</v>
      </c>
    </row>
    <row r="357" spans="1:65" s="2" customFormat="1" ht="24">
      <c r="A357" s="36"/>
      <c r="B357" s="35"/>
      <c r="C357" s="151" t="s">
        <v>669</v>
      </c>
      <c r="D357" s="151" t="s">
        <v>143</v>
      </c>
      <c r="E357" s="152" t="s">
        <v>670</v>
      </c>
      <c r="F357" s="153" t="s">
        <v>671</v>
      </c>
      <c r="G357" s="154" t="s">
        <v>266</v>
      </c>
      <c r="H357" s="155">
        <v>21.8</v>
      </c>
      <c r="I357" s="156"/>
      <c r="J357" s="157">
        <f>ROUND(I357*H357,2)</f>
        <v>0</v>
      </c>
      <c r="K357" s="153" t="s">
        <v>147</v>
      </c>
      <c r="L357" s="39"/>
      <c r="M357" s="158" t="s">
        <v>1</v>
      </c>
      <c r="N357" s="159" t="s">
        <v>41</v>
      </c>
      <c r="O357" s="72"/>
      <c r="P357" s="160">
        <f>O357*H357</f>
        <v>0</v>
      </c>
      <c r="Q357" s="160">
        <v>0</v>
      </c>
      <c r="R357" s="160">
        <f>Q357*H357</f>
        <v>0</v>
      </c>
      <c r="S357" s="160">
        <v>0</v>
      </c>
      <c r="T357" s="161">
        <f>S357*H357</f>
        <v>0</v>
      </c>
      <c r="U357" s="34"/>
      <c r="V357" s="34"/>
      <c r="W357" s="34"/>
      <c r="X357" s="34"/>
      <c r="Y357" s="34"/>
      <c r="Z357" s="34"/>
      <c r="AA357" s="34"/>
      <c r="AB357" s="34"/>
      <c r="AC357" s="34"/>
      <c r="AD357" s="34"/>
      <c r="AE357" s="34"/>
      <c r="AR357" s="162" t="s">
        <v>221</v>
      </c>
      <c r="AT357" s="162" t="s">
        <v>143</v>
      </c>
      <c r="AU357" s="162" t="s">
        <v>86</v>
      </c>
      <c r="AY357" s="17" t="s">
        <v>141</v>
      </c>
      <c r="BE357" s="163">
        <f>IF(N357="základní",J357,0)</f>
        <v>0</v>
      </c>
      <c r="BF357" s="163">
        <f>IF(N357="snížená",J357,0)</f>
        <v>0</v>
      </c>
      <c r="BG357" s="163">
        <f>IF(N357="zákl. přenesená",J357,0)</f>
        <v>0</v>
      </c>
      <c r="BH357" s="163">
        <f>IF(N357="sníž. přenesená",J357,0)</f>
        <v>0</v>
      </c>
      <c r="BI357" s="163">
        <f>IF(N357="nulová",J357,0)</f>
        <v>0</v>
      </c>
      <c r="BJ357" s="17" t="s">
        <v>84</v>
      </c>
      <c r="BK357" s="163">
        <f>ROUND(I357*H357,2)</f>
        <v>0</v>
      </c>
      <c r="BL357" s="17" t="s">
        <v>221</v>
      </c>
      <c r="BM357" s="162" t="s">
        <v>672</v>
      </c>
    </row>
    <row r="358" spans="1:51" s="13" customFormat="1" ht="12">
      <c r="A358" s="165"/>
      <c r="B358" s="164"/>
      <c r="C358" s="165"/>
      <c r="D358" s="166" t="s">
        <v>150</v>
      </c>
      <c r="E358" s="167" t="s">
        <v>1</v>
      </c>
      <c r="F358" s="168" t="s">
        <v>673</v>
      </c>
      <c r="G358" s="165"/>
      <c r="H358" s="169">
        <v>21.8</v>
      </c>
      <c r="I358" s="165"/>
      <c r="J358" s="165"/>
      <c r="K358" s="165"/>
      <c r="L358" s="171"/>
      <c r="M358" s="172"/>
      <c r="N358" s="173"/>
      <c r="O358" s="173"/>
      <c r="P358" s="173"/>
      <c r="Q358" s="173"/>
      <c r="R358" s="173"/>
      <c r="S358" s="173"/>
      <c r="T358" s="174"/>
      <c r="AT358" s="175" t="s">
        <v>150</v>
      </c>
      <c r="AU358" s="175" t="s">
        <v>86</v>
      </c>
      <c r="AV358" s="13" t="s">
        <v>86</v>
      </c>
      <c r="AW358" s="13" t="s">
        <v>32</v>
      </c>
      <c r="AX358" s="13" t="s">
        <v>84</v>
      </c>
      <c r="AY358" s="175" t="s">
        <v>141</v>
      </c>
    </row>
    <row r="359" spans="1:65" s="2" customFormat="1" ht="21.75" customHeight="1">
      <c r="A359" s="36"/>
      <c r="B359" s="35"/>
      <c r="C359" s="186" t="s">
        <v>674</v>
      </c>
      <c r="D359" s="186" t="s">
        <v>258</v>
      </c>
      <c r="E359" s="187" t="s">
        <v>675</v>
      </c>
      <c r="F359" s="188" t="s">
        <v>676</v>
      </c>
      <c r="G359" s="189" t="s">
        <v>146</v>
      </c>
      <c r="H359" s="190">
        <v>0.671</v>
      </c>
      <c r="I359" s="191"/>
      <c r="J359" s="192">
        <f>ROUND(I359*H359,2)</f>
        <v>0</v>
      </c>
      <c r="K359" s="188" t="s">
        <v>147</v>
      </c>
      <c r="L359" s="193"/>
      <c r="M359" s="194" t="s">
        <v>1</v>
      </c>
      <c r="N359" s="195" t="s">
        <v>41</v>
      </c>
      <c r="O359" s="72"/>
      <c r="P359" s="160">
        <f>O359*H359</f>
        <v>0</v>
      </c>
      <c r="Q359" s="160">
        <v>0.55</v>
      </c>
      <c r="R359" s="160">
        <f>Q359*H359</f>
        <v>0.36905000000000004</v>
      </c>
      <c r="S359" s="160">
        <v>0</v>
      </c>
      <c r="T359" s="161">
        <f>S359*H359</f>
        <v>0</v>
      </c>
      <c r="U359" s="34"/>
      <c r="V359" s="34"/>
      <c r="W359" s="34"/>
      <c r="X359" s="34"/>
      <c r="Y359" s="34"/>
      <c r="Z359" s="34"/>
      <c r="AA359" s="34"/>
      <c r="AB359" s="34"/>
      <c r="AC359" s="34"/>
      <c r="AD359" s="34"/>
      <c r="AE359" s="34"/>
      <c r="AR359" s="162" t="s">
        <v>300</v>
      </c>
      <c r="AT359" s="162" t="s">
        <v>258</v>
      </c>
      <c r="AU359" s="162" t="s">
        <v>86</v>
      </c>
      <c r="AY359" s="17" t="s">
        <v>141</v>
      </c>
      <c r="BE359" s="163">
        <f>IF(N359="základní",J359,0)</f>
        <v>0</v>
      </c>
      <c r="BF359" s="163">
        <f>IF(N359="snížená",J359,0)</f>
        <v>0</v>
      </c>
      <c r="BG359" s="163">
        <f>IF(N359="zákl. přenesená",J359,0)</f>
        <v>0</v>
      </c>
      <c r="BH359" s="163">
        <f>IF(N359="sníž. přenesená",J359,0)</f>
        <v>0</v>
      </c>
      <c r="BI359" s="163">
        <f>IF(N359="nulová",J359,0)</f>
        <v>0</v>
      </c>
      <c r="BJ359" s="17" t="s">
        <v>84</v>
      </c>
      <c r="BK359" s="163">
        <f>ROUND(I359*H359,2)</f>
        <v>0</v>
      </c>
      <c r="BL359" s="17" t="s">
        <v>221</v>
      </c>
      <c r="BM359" s="162" t="s">
        <v>677</v>
      </c>
    </row>
    <row r="360" spans="1:51" s="13" customFormat="1" ht="12">
      <c r="A360" s="165"/>
      <c r="B360" s="164"/>
      <c r="C360" s="165"/>
      <c r="D360" s="166" t="s">
        <v>150</v>
      </c>
      <c r="E360" s="167" t="s">
        <v>1</v>
      </c>
      <c r="F360" s="168" t="s">
        <v>678</v>
      </c>
      <c r="G360" s="165"/>
      <c r="H360" s="169">
        <v>0.671</v>
      </c>
      <c r="I360" s="165"/>
      <c r="J360" s="165"/>
      <c r="K360" s="165"/>
      <c r="L360" s="171"/>
      <c r="M360" s="172"/>
      <c r="N360" s="173"/>
      <c r="O360" s="173"/>
      <c r="P360" s="173"/>
      <c r="Q360" s="173"/>
      <c r="R360" s="173"/>
      <c r="S360" s="173"/>
      <c r="T360" s="174"/>
      <c r="AT360" s="175" t="s">
        <v>150</v>
      </c>
      <c r="AU360" s="175" t="s">
        <v>86</v>
      </c>
      <c r="AV360" s="13" t="s">
        <v>86</v>
      </c>
      <c r="AW360" s="13" t="s">
        <v>32</v>
      </c>
      <c r="AX360" s="13" t="s">
        <v>84</v>
      </c>
      <c r="AY360" s="175" t="s">
        <v>141</v>
      </c>
    </row>
    <row r="361" spans="1:65" s="2" customFormat="1" ht="24">
      <c r="A361" s="36"/>
      <c r="B361" s="35"/>
      <c r="C361" s="151" t="s">
        <v>679</v>
      </c>
      <c r="D361" s="151" t="s">
        <v>143</v>
      </c>
      <c r="E361" s="152" t="s">
        <v>680</v>
      </c>
      <c r="F361" s="153" t="s">
        <v>681</v>
      </c>
      <c r="G361" s="154" t="s">
        <v>193</v>
      </c>
      <c r="H361" s="155">
        <v>110</v>
      </c>
      <c r="I361" s="156"/>
      <c r="J361" s="157">
        <f>ROUND(I361*H361,2)</f>
        <v>0</v>
      </c>
      <c r="K361" s="153" t="s">
        <v>147</v>
      </c>
      <c r="L361" s="39"/>
      <c r="M361" s="158" t="s">
        <v>1</v>
      </c>
      <c r="N361" s="159" t="s">
        <v>41</v>
      </c>
      <c r="O361" s="72"/>
      <c r="P361" s="160">
        <f>O361*H361</f>
        <v>0</v>
      </c>
      <c r="Q361" s="160">
        <v>0.01423</v>
      </c>
      <c r="R361" s="160">
        <f>Q361*H361</f>
        <v>1.5653</v>
      </c>
      <c r="S361" s="160">
        <v>0</v>
      </c>
      <c r="T361" s="161">
        <f>S361*H361</f>
        <v>0</v>
      </c>
      <c r="U361" s="34"/>
      <c r="V361" s="34"/>
      <c r="W361" s="34"/>
      <c r="X361" s="34"/>
      <c r="Y361" s="34"/>
      <c r="Z361" s="34"/>
      <c r="AA361" s="34"/>
      <c r="AB361" s="34"/>
      <c r="AC361" s="34"/>
      <c r="AD361" s="34"/>
      <c r="AE361" s="34"/>
      <c r="AR361" s="162" t="s">
        <v>221</v>
      </c>
      <c r="AT361" s="162" t="s">
        <v>143</v>
      </c>
      <c r="AU361" s="162" t="s">
        <v>86</v>
      </c>
      <c r="AY361" s="17" t="s">
        <v>141</v>
      </c>
      <c r="BE361" s="163">
        <f>IF(N361="základní",J361,0)</f>
        <v>0</v>
      </c>
      <c r="BF361" s="163">
        <f>IF(N361="snížená",J361,0)</f>
        <v>0</v>
      </c>
      <c r="BG361" s="163">
        <f>IF(N361="zákl. přenesená",J361,0)</f>
        <v>0</v>
      </c>
      <c r="BH361" s="163">
        <f>IF(N361="sníž. přenesená",J361,0)</f>
        <v>0</v>
      </c>
      <c r="BI361" s="163">
        <f>IF(N361="nulová",J361,0)</f>
        <v>0</v>
      </c>
      <c r="BJ361" s="17" t="s">
        <v>84</v>
      </c>
      <c r="BK361" s="163">
        <f>ROUND(I361*H361,2)</f>
        <v>0</v>
      </c>
      <c r="BL361" s="17" t="s">
        <v>221</v>
      </c>
      <c r="BM361" s="162" t="s">
        <v>682</v>
      </c>
    </row>
    <row r="362" spans="1:65" s="2" customFormat="1" ht="24">
      <c r="A362" s="36"/>
      <c r="B362" s="35"/>
      <c r="C362" s="151" t="s">
        <v>683</v>
      </c>
      <c r="D362" s="151" t="s">
        <v>143</v>
      </c>
      <c r="E362" s="152" t="s">
        <v>684</v>
      </c>
      <c r="F362" s="153" t="s">
        <v>685</v>
      </c>
      <c r="G362" s="154" t="s">
        <v>193</v>
      </c>
      <c r="H362" s="155">
        <v>110</v>
      </c>
      <c r="I362" s="156"/>
      <c r="J362" s="157">
        <f>ROUND(I362*H362,2)</f>
        <v>0</v>
      </c>
      <c r="K362" s="153" t="s">
        <v>147</v>
      </c>
      <c r="L362" s="39"/>
      <c r="M362" s="158" t="s">
        <v>1</v>
      </c>
      <c r="N362" s="159" t="s">
        <v>41</v>
      </c>
      <c r="O362" s="72"/>
      <c r="P362" s="160">
        <f>O362*H362</f>
        <v>0</v>
      </c>
      <c r="Q362" s="160">
        <v>0</v>
      </c>
      <c r="R362" s="160">
        <f>Q362*H362</f>
        <v>0</v>
      </c>
      <c r="S362" s="160">
        <v>0</v>
      </c>
      <c r="T362" s="161">
        <f>S362*H362</f>
        <v>0</v>
      </c>
      <c r="U362" s="34"/>
      <c r="V362" s="34"/>
      <c r="W362" s="34"/>
      <c r="X362" s="34"/>
      <c r="Y362" s="34"/>
      <c r="Z362" s="34"/>
      <c r="AA362" s="34"/>
      <c r="AB362" s="34"/>
      <c r="AC362" s="34"/>
      <c r="AD362" s="34"/>
      <c r="AE362" s="34"/>
      <c r="AR362" s="162" t="s">
        <v>221</v>
      </c>
      <c r="AT362" s="162" t="s">
        <v>143</v>
      </c>
      <c r="AU362" s="162" t="s">
        <v>86</v>
      </c>
      <c r="AY362" s="17" t="s">
        <v>141</v>
      </c>
      <c r="BE362" s="163">
        <f>IF(N362="základní",J362,0)</f>
        <v>0</v>
      </c>
      <c r="BF362" s="163">
        <f>IF(N362="snížená",J362,0)</f>
        <v>0</v>
      </c>
      <c r="BG362" s="163">
        <f>IF(N362="zákl. přenesená",J362,0)</f>
        <v>0</v>
      </c>
      <c r="BH362" s="163">
        <f>IF(N362="sníž. přenesená",J362,0)</f>
        <v>0</v>
      </c>
      <c r="BI362" s="163">
        <f>IF(N362="nulová",J362,0)</f>
        <v>0</v>
      </c>
      <c r="BJ362" s="17" t="s">
        <v>84</v>
      </c>
      <c r="BK362" s="163">
        <f>ROUND(I362*H362,2)</f>
        <v>0</v>
      </c>
      <c r="BL362" s="17" t="s">
        <v>221</v>
      </c>
      <c r="BM362" s="162" t="s">
        <v>686</v>
      </c>
    </row>
    <row r="363" spans="1:65" s="2" customFormat="1" ht="16.5" customHeight="1">
      <c r="A363" s="36"/>
      <c r="B363" s="35"/>
      <c r="C363" s="186" t="s">
        <v>687</v>
      </c>
      <c r="D363" s="186" t="s">
        <v>258</v>
      </c>
      <c r="E363" s="187" t="s">
        <v>688</v>
      </c>
      <c r="F363" s="188" t="s">
        <v>689</v>
      </c>
      <c r="G363" s="189" t="s">
        <v>146</v>
      </c>
      <c r="H363" s="190">
        <v>0.978</v>
      </c>
      <c r="I363" s="191"/>
      <c r="J363" s="192">
        <f>ROUND(I363*H363,2)</f>
        <v>0</v>
      </c>
      <c r="K363" s="188" t="s">
        <v>147</v>
      </c>
      <c r="L363" s="193"/>
      <c r="M363" s="194" t="s">
        <v>1</v>
      </c>
      <c r="N363" s="195" t="s">
        <v>41</v>
      </c>
      <c r="O363" s="72"/>
      <c r="P363" s="160">
        <f>O363*H363</f>
        <v>0</v>
      </c>
      <c r="Q363" s="160">
        <v>0.55</v>
      </c>
      <c r="R363" s="160">
        <f>Q363*H363</f>
        <v>0.5379</v>
      </c>
      <c r="S363" s="160">
        <v>0</v>
      </c>
      <c r="T363" s="161">
        <f>S363*H363</f>
        <v>0</v>
      </c>
      <c r="U363" s="34"/>
      <c r="V363" s="34"/>
      <c r="W363" s="34"/>
      <c r="X363" s="34"/>
      <c r="Y363" s="34"/>
      <c r="Z363" s="34"/>
      <c r="AA363" s="34"/>
      <c r="AB363" s="34"/>
      <c r="AC363" s="34"/>
      <c r="AD363" s="34"/>
      <c r="AE363" s="34"/>
      <c r="AR363" s="162" t="s">
        <v>300</v>
      </c>
      <c r="AT363" s="162" t="s">
        <v>258</v>
      </c>
      <c r="AU363" s="162" t="s">
        <v>86</v>
      </c>
      <c r="AY363" s="17" t="s">
        <v>141</v>
      </c>
      <c r="BE363" s="163">
        <f>IF(N363="základní",J363,0)</f>
        <v>0</v>
      </c>
      <c r="BF363" s="163">
        <f>IF(N363="snížená",J363,0)</f>
        <v>0</v>
      </c>
      <c r="BG363" s="163">
        <f>IF(N363="zákl. přenesená",J363,0)</f>
        <v>0</v>
      </c>
      <c r="BH363" s="163">
        <f>IF(N363="sníž. přenesená",J363,0)</f>
        <v>0</v>
      </c>
      <c r="BI363" s="163">
        <f>IF(N363="nulová",J363,0)</f>
        <v>0</v>
      </c>
      <c r="BJ363" s="17" t="s">
        <v>84</v>
      </c>
      <c r="BK363" s="163">
        <f>ROUND(I363*H363,2)</f>
        <v>0</v>
      </c>
      <c r="BL363" s="17" t="s">
        <v>221</v>
      </c>
      <c r="BM363" s="162" t="s">
        <v>690</v>
      </c>
    </row>
    <row r="364" spans="1:51" s="13" customFormat="1" ht="12">
      <c r="A364" s="165"/>
      <c r="B364" s="164"/>
      <c r="C364" s="165"/>
      <c r="D364" s="166" t="s">
        <v>150</v>
      </c>
      <c r="E364" s="167" t="s">
        <v>1</v>
      </c>
      <c r="F364" s="168" t="s">
        <v>691</v>
      </c>
      <c r="G364" s="165"/>
      <c r="H364" s="169">
        <v>0.978</v>
      </c>
      <c r="I364" s="165"/>
      <c r="J364" s="165"/>
      <c r="K364" s="165"/>
      <c r="L364" s="171"/>
      <c r="M364" s="172"/>
      <c r="N364" s="173"/>
      <c r="O364" s="173"/>
      <c r="P364" s="173"/>
      <c r="Q364" s="173"/>
      <c r="R364" s="173"/>
      <c r="S364" s="173"/>
      <c r="T364" s="174"/>
      <c r="AT364" s="175" t="s">
        <v>150</v>
      </c>
      <c r="AU364" s="175" t="s">
        <v>86</v>
      </c>
      <c r="AV364" s="13" t="s">
        <v>86</v>
      </c>
      <c r="AW364" s="13" t="s">
        <v>32</v>
      </c>
      <c r="AX364" s="13" t="s">
        <v>84</v>
      </c>
      <c r="AY364" s="175" t="s">
        <v>141</v>
      </c>
    </row>
    <row r="365" spans="1:65" s="2" customFormat="1" ht="24">
      <c r="A365" s="36"/>
      <c r="B365" s="35"/>
      <c r="C365" s="151" t="s">
        <v>692</v>
      </c>
      <c r="D365" s="151" t="s">
        <v>143</v>
      </c>
      <c r="E365" s="152" t="s">
        <v>693</v>
      </c>
      <c r="F365" s="153" t="s">
        <v>694</v>
      </c>
      <c r="G365" s="154" t="s">
        <v>266</v>
      </c>
      <c r="H365" s="155">
        <v>112.2</v>
      </c>
      <c r="I365" s="156"/>
      <c r="J365" s="157">
        <f>ROUND(I365*H365,2)</f>
        <v>0</v>
      </c>
      <c r="K365" s="153" t="s">
        <v>147</v>
      </c>
      <c r="L365" s="39"/>
      <c r="M365" s="158" t="s">
        <v>1</v>
      </c>
      <c r="N365" s="159" t="s">
        <v>41</v>
      </c>
      <c r="O365" s="72"/>
      <c r="P365" s="160">
        <f>O365*H365</f>
        <v>0</v>
      </c>
      <c r="Q365" s="160">
        <v>0</v>
      </c>
      <c r="R365" s="160">
        <f>Q365*H365</f>
        <v>0</v>
      </c>
      <c r="S365" s="160">
        <v>0</v>
      </c>
      <c r="T365" s="161">
        <f>S365*H365</f>
        <v>0</v>
      </c>
      <c r="U365" s="34"/>
      <c r="V365" s="34"/>
      <c r="W365" s="34"/>
      <c r="X365" s="34"/>
      <c r="Y365" s="34"/>
      <c r="Z365" s="34"/>
      <c r="AA365" s="34"/>
      <c r="AB365" s="34"/>
      <c r="AC365" s="34"/>
      <c r="AD365" s="34"/>
      <c r="AE365" s="34"/>
      <c r="AR365" s="162" t="s">
        <v>221</v>
      </c>
      <c r="AT365" s="162" t="s">
        <v>143</v>
      </c>
      <c r="AU365" s="162" t="s">
        <v>86</v>
      </c>
      <c r="AY365" s="17" t="s">
        <v>141</v>
      </c>
      <c r="BE365" s="163">
        <f>IF(N365="základní",J365,0)</f>
        <v>0</v>
      </c>
      <c r="BF365" s="163">
        <f>IF(N365="snížená",J365,0)</f>
        <v>0</v>
      </c>
      <c r="BG365" s="163">
        <f>IF(N365="zákl. přenesená",J365,0)</f>
        <v>0</v>
      </c>
      <c r="BH365" s="163">
        <f>IF(N365="sníž. přenesená",J365,0)</f>
        <v>0</v>
      </c>
      <c r="BI365" s="163">
        <f>IF(N365="nulová",J365,0)</f>
        <v>0</v>
      </c>
      <c r="BJ365" s="17" t="s">
        <v>84</v>
      </c>
      <c r="BK365" s="163">
        <f>ROUND(I365*H365,2)</f>
        <v>0</v>
      </c>
      <c r="BL365" s="17" t="s">
        <v>221</v>
      </c>
      <c r="BM365" s="162" t="s">
        <v>695</v>
      </c>
    </row>
    <row r="366" spans="1:51" s="13" customFormat="1" ht="12">
      <c r="A366" s="165"/>
      <c r="B366" s="164"/>
      <c r="C366" s="165"/>
      <c r="D366" s="166" t="s">
        <v>150</v>
      </c>
      <c r="E366" s="167" t="s">
        <v>1</v>
      </c>
      <c r="F366" s="168" t="s">
        <v>696</v>
      </c>
      <c r="G366" s="165"/>
      <c r="H366" s="169">
        <v>112.2</v>
      </c>
      <c r="I366" s="165"/>
      <c r="J366" s="165"/>
      <c r="K366" s="165"/>
      <c r="L366" s="171"/>
      <c r="M366" s="172"/>
      <c r="N366" s="173"/>
      <c r="O366" s="173"/>
      <c r="P366" s="173"/>
      <c r="Q366" s="173"/>
      <c r="R366" s="173"/>
      <c r="S366" s="173"/>
      <c r="T366" s="174"/>
      <c r="AT366" s="175" t="s">
        <v>150</v>
      </c>
      <c r="AU366" s="175" t="s">
        <v>86</v>
      </c>
      <c r="AV366" s="13" t="s">
        <v>86</v>
      </c>
      <c r="AW366" s="13" t="s">
        <v>32</v>
      </c>
      <c r="AX366" s="13" t="s">
        <v>84</v>
      </c>
      <c r="AY366" s="175" t="s">
        <v>141</v>
      </c>
    </row>
    <row r="367" spans="1:65" s="2" customFormat="1" ht="16.5" customHeight="1">
      <c r="A367" s="36"/>
      <c r="B367" s="35"/>
      <c r="C367" s="186" t="s">
        <v>697</v>
      </c>
      <c r="D367" s="186" t="s">
        <v>258</v>
      </c>
      <c r="E367" s="187" t="s">
        <v>688</v>
      </c>
      <c r="F367" s="188" t="s">
        <v>689</v>
      </c>
      <c r="G367" s="189" t="s">
        <v>146</v>
      </c>
      <c r="H367" s="190">
        <v>0.37</v>
      </c>
      <c r="I367" s="191"/>
      <c r="J367" s="192">
        <f>ROUND(I367*H367,2)</f>
        <v>0</v>
      </c>
      <c r="K367" s="188" t="s">
        <v>147</v>
      </c>
      <c r="L367" s="193"/>
      <c r="M367" s="194" t="s">
        <v>1</v>
      </c>
      <c r="N367" s="195" t="s">
        <v>41</v>
      </c>
      <c r="O367" s="72"/>
      <c r="P367" s="160">
        <f>O367*H367</f>
        <v>0</v>
      </c>
      <c r="Q367" s="160">
        <v>0.55</v>
      </c>
      <c r="R367" s="160">
        <f>Q367*H367</f>
        <v>0.20350000000000001</v>
      </c>
      <c r="S367" s="160">
        <v>0</v>
      </c>
      <c r="T367" s="161">
        <f>S367*H367</f>
        <v>0</v>
      </c>
      <c r="U367" s="34"/>
      <c r="V367" s="34"/>
      <c r="W367" s="34"/>
      <c r="X367" s="34"/>
      <c r="Y367" s="34"/>
      <c r="Z367" s="34"/>
      <c r="AA367" s="34"/>
      <c r="AB367" s="34"/>
      <c r="AC367" s="34"/>
      <c r="AD367" s="34"/>
      <c r="AE367" s="34"/>
      <c r="AR367" s="162" t="s">
        <v>300</v>
      </c>
      <c r="AT367" s="162" t="s">
        <v>258</v>
      </c>
      <c r="AU367" s="162" t="s">
        <v>86</v>
      </c>
      <c r="AY367" s="17" t="s">
        <v>141</v>
      </c>
      <c r="BE367" s="163">
        <f>IF(N367="základní",J367,0)</f>
        <v>0</v>
      </c>
      <c r="BF367" s="163">
        <f>IF(N367="snížená",J367,0)</f>
        <v>0</v>
      </c>
      <c r="BG367" s="163">
        <f>IF(N367="zákl. přenesená",J367,0)</f>
        <v>0</v>
      </c>
      <c r="BH367" s="163">
        <f>IF(N367="sníž. přenesená",J367,0)</f>
        <v>0</v>
      </c>
      <c r="BI367" s="163">
        <f>IF(N367="nulová",J367,0)</f>
        <v>0</v>
      </c>
      <c r="BJ367" s="17" t="s">
        <v>84</v>
      </c>
      <c r="BK367" s="163">
        <f>ROUND(I367*H367,2)</f>
        <v>0</v>
      </c>
      <c r="BL367" s="17" t="s">
        <v>221</v>
      </c>
      <c r="BM367" s="162" t="s">
        <v>698</v>
      </c>
    </row>
    <row r="368" spans="1:51" s="13" customFormat="1" ht="12">
      <c r="A368" s="165"/>
      <c r="B368" s="164"/>
      <c r="C368" s="165"/>
      <c r="D368" s="166" t="s">
        <v>150</v>
      </c>
      <c r="E368" s="167" t="s">
        <v>1</v>
      </c>
      <c r="F368" s="168" t="s">
        <v>699</v>
      </c>
      <c r="G368" s="165"/>
      <c r="H368" s="169">
        <v>0.37</v>
      </c>
      <c r="I368" s="165"/>
      <c r="J368" s="165"/>
      <c r="K368" s="165"/>
      <c r="L368" s="171"/>
      <c r="M368" s="172"/>
      <c r="N368" s="173"/>
      <c r="O368" s="173"/>
      <c r="P368" s="173"/>
      <c r="Q368" s="173"/>
      <c r="R368" s="173"/>
      <c r="S368" s="173"/>
      <c r="T368" s="174"/>
      <c r="AT368" s="175" t="s">
        <v>150</v>
      </c>
      <c r="AU368" s="175" t="s">
        <v>86</v>
      </c>
      <c r="AV368" s="13" t="s">
        <v>86</v>
      </c>
      <c r="AW368" s="13" t="s">
        <v>32</v>
      </c>
      <c r="AX368" s="13" t="s">
        <v>84</v>
      </c>
      <c r="AY368" s="175" t="s">
        <v>141</v>
      </c>
    </row>
    <row r="369" spans="1:65" s="2" customFormat="1" ht="24">
      <c r="A369" s="36"/>
      <c r="B369" s="35"/>
      <c r="C369" s="151" t="s">
        <v>700</v>
      </c>
      <c r="D369" s="151" t="s">
        <v>143</v>
      </c>
      <c r="E369" s="152" t="s">
        <v>701</v>
      </c>
      <c r="F369" s="153" t="s">
        <v>702</v>
      </c>
      <c r="G369" s="154" t="s">
        <v>146</v>
      </c>
      <c r="H369" s="155">
        <v>4.262</v>
      </c>
      <c r="I369" s="156"/>
      <c r="J369" s="157">
        <f>ROUND(I369*H369,2)</f>
        <v>0</v>
      </c>
      <c r="K369" s="153" t="s">
        <v>147</v>
      </c>
      <c r="L369" s="39"/>
      <c r="M369" s="158" t="s">
        <v>1</v>
      </c>
      <c r="N369" s="159" t="s">
        <v>41</v>
      </c>
      <c r="O369" s="72"/>
      <c r="P369" s="160">
        <f>O369*H369</f>
        <v>0</v>
      </c>
      <c r="Q369" s="160">
        <v>0.02337</v>
      </c>
      <c r="R369" s="160">
        <f>Q369*H369</f>
        <v>0.09960293999999999</v>
      </c>
      <c r="S369" s="160">
        <v>0</v>
      </c>
      <c r="T369" s="161">
        <f>S369*H369</f>
        <v>0</v>
      </c>
      <c r="U369" s="34"/>
      <c r="V369" s="34"/>
      <c r="W369" s="34"/>
      <c r="X369" s="34"/>
      <c r="Y369" s="34"/>
      <c r="Z369" s="34"/>
      <c r="AA369" s="34"/>
      <c r="AB369" s="34"/>
      <c r="AC369" s="34"/>
      <c r="AD369" s="34"/>
      <c r="AE369" s="34"/>
      <c r="AR369" s="162" t="s">
        <v>221</v>
      </c>
      <c r="AT369" s="162" t="s">
        <v>143</v>
      </c>
      <c r="AU369" s="162" t="s">
        <v>86</v>
      </c>
      <c r="AY369" s="17" t="s">
        <v>141</v>
      </c>
      <c r="BE369" s="163">
        <f>IF(N369="základní",J369,0)</f>
        <v>0</v>
      </c>
      <c r="BF369" s="163">
        <f>IF(N369="snížená",J369,0)</f>
        <v>0</v>
      </c>
      <c r="BG369" s="163">
        <f>IF(N369="zákl. přenesená",J369,0)</f>
        <v>0</v>
      </c>
      <c r="BH369" s="163">
        <f>IF(N369="sníž. přenesená",J369,0)</f>
        <v>0</v>
      </c>
      <c r="BI369" s="163">
        <f>IF(N369="nulová",J369,0)</f>
        <v>0</v>
      </c>
      <c r="BJ369" s="17" t="s">
        <v>84</v>
      </c>
      <c r="BK369" s="163">
        <f>ROUND(I369*H369,2)</f>
        <v>0</v>
      </c>
      <c r="BL369" s="17" t="s">
        <v>221</v>
      </c>
      <c r="BM369" s="162" t="s">
        <v>703</v>
      </c>
    </row>
    <row r="370" spans="1:51" s="13" customFormat="1" ht="12">
      <c r="A370" s="165"/>
      <c r="B370" s="164"/>
      <c r="C370" s="165"/>
      <c r="D370" s="166" t="s">
        <v>150</v>
      </c>
      <c r="E370" s="167" t="s">
        <v>1</v>
      </c>
      <c r="F370" s="168" t="s">
        <v>704</v>
      </c>
      <c r="G370" s="165"/>
      <c r="H370" s="169">
        <v>4.262</v>
      </c>
      <c r="I370" s="165"/>
      <c r="J370" s="165"/>
      <c r="K370" s="165"/>
      <c r="L370" s="171"/>
      <c r="M370" s="172"/>
      <c r="N370" s="173"/>
      <c r="O370" s="173"/>
      <c r="P370" s="173"/>
      <c r="Q370" s="173"/>
      <c r="R370" s="173"/>
      <c r="S370" s="173"/>
      <c r="T370" s="174"/>
      <c r="AT370" s="175" t="s">
        <v>150</v>
      </c>
      <c r="AU370" s="175" t="s">
        <v>86</v>
      </c>
      <c r="AV370" s="13" t="s">
        <v>86</v>
      </c>
      <c r="AW370" s="13" t="s">
        <v>32</v>
      </c>
      <c r="AX370" s="13" t="s">
        <v>84</v>
      </c>
      <c r="AY370" s="175" t="s">
        <v>141</v>
      </c>
    </row>
    <row r="371" spans="1:65" s="2" customFormat="1" ht="24">
      <c r="A371" s="36"/>
      <c r="B371" s="35"/>
      <c r="C371" s="151" t="s">
        <v>705</v>
      </c>
      <c r="D371" s="151" t="s">
        <v>143</v>
      </c>
      <c r="E371" s="152" t="s">
        <v>706</v>
      </c>
      <c r="F371" s="153" t="s">
        <v>707</v>
      </c>
      <c r="G371" s="154" t="s">
        <v>193</v>
      </c>
      <c r="H371" s="155">
        <v>83.58</v>
      </c>
      <c r="I371" s="156"/>
      <c r="J371" s="157">
        <f>ROUND(I371*H371,2)</f>
        <v>0</v>
      </c>
      <c r="K371" s="153" t="s">
        <v>147</v>
      </c>
      <c r="L371" s="39"/>
      <c r="M371" s="158" t="s">
        <v>1</v>
      </c>
      <c r="N371" s="159" t="s">
        <v>41</v>
      </c>
      <c r="O371" s="72"/>
      <c r="P371" s="160">
        <f>O371*H371</f>
        <v>0</v>
      </c>
      <c r="Q371" s="160">
        <v>0.01131</v>
      </c>
      <c r="R371" s="160">
        <f>Q371*H371</f>
        <v>0.9452898000000001</v>
      </c>
      <c r="S371" s="160">
        <v>0</v>
      </c>
      <c r="T371" s="161">
        <f>S371*H371</f>
        <v>0</v>
      </c>
      <c r="U371" s="34"/>
      <c r="V371" s="34"/>
      <c r="W371" s="34"/>
      <c r="X371" s="34"/>
      <c r="Y371" s="34"/>
      <c r="Z371" s="34"/>
      <c r="AA371" s="34"/>
      <c r="AB371" s="34"/>
      <c r="AC371" s="34"/>
      <c r="AD371" s="34"/>
      <c r="AE371" s="34"/>
      <c r="AR371" s="162" t="s">
        <v>221</v>
      </c>
      <c r="AT371" s="162" t="s">
        <v>143</v>
      </c>
      <c r="AU371" s="162" t="s">
        <v>86</v>
      </c>
      <c r="AY371" s="17" t="s">
        <v>141</v>
      </c>
      <c r="BE371" s="163">
        <f>IF(N371="základní",J371,0)</f>
        <v>0</v>
      </c>
      <c r="BF371" s="163">
        <f>IF(N371="snížená",J371,0)</f>
        <v>0</v>
      </c>
      <c r="BG371" s="163">
        <f>IF(N371="zákl. přenesená",J371,0)</f>
        <v>0</v>
      </c>
      <c r="BH371" s="163">
        <f>IF(N371="sníž. přenesená",J371,0)</f>
        <v>0</v>
      </c>
      <c r="BI371" s="163">
        <f>IF(N371="nulová",J371,0)</f>
        <v>0</v>
      </c>
      <c r="BJ371" s="17" t="s">
        <v>84</v>
      </c>
      <c r="BK371" s="163">
        <f>ROUND(I371*H371,2)</f>
        <v>0</v>
      </c>
      <c r="BL371" s="17" t="s">
        <v>221</v>
      </c>
      <c r="BM371" s="162" t="s">
        <v>708</v>
      </c>
    </row>
    <row r="372" spans="1:51" s="13" customFormat="1" ht="12">
      <c r="A372" s="165"/>
      <c r="B372" s="164"/>
      <c r="C372" s="165"/>
      <c r="D372" s="166" t="s">
        <v>150</v>
      </c>
      <c r="E372" s="167" t="s">
        <v>1</v>
      </c>
      <c r="F372" s="168" t="s">
        <v>709</v>
      </c>
      <c r="G372" s="165"/>
      <c r="H372" s="169">
        <v>83.58</v>
      </c>
      <c r="I372" s="165"/>
      <c r="J372" s="165"/>
      <c r="K372" s="165"/>
      <c r="L372" s="171"/>
      <c r="M372" s="172"/>
      <c r="N372" s="173"/>
      <c r="O372" s="173"/>
      <c r="P372" s="173"/>
      <c r="Q372" s="173"/>
      <c r="R372" s="173"/>
      <c r="S372" s="173"/>
      <c r="T372" s="174"/>
      <c r="AT372" s="175" t="s">
        <v>150</v>
      </c>
      <c r="AU372" s="175" t="s">
        <v>86</v>
      </c>
      <c r="AV372" s="13" t="s">
        <v>86</v>
      </c>
      <c r="AW372" s="13" t="s">
        <v>32</v>
      </c>
      <c r="AX372" s="13" t="s">
        <v>84</v>
      </c>
      <c r="AY372" s="175" t="s">
        <v>141</v>
      </c>
    </row>
    <row r="373" spans="1:65" s="2" customFormat="1" ht="24">
      <c r="A373" s="36"/>
      <c r="B373" s="35"/>
      <c r="C373" s="151" t="s">
        <v>710</v>
      </c>
      <c r="D373" s="151" t="s">
        <v>143</v>
      </c>
      <c r="E373" s="152" t="s">
        <v>711</v>
      </c>
      <c r="F373" s="153" t="s">
        <v>712</v>
      </c>
      <c r="G373" s="154" t="s">
        <v>193</v>
      </c>
      <c r="H373" s="155">
        <v>167.16</v>
      </c>
      <c r="I373" s="156"/>
      <c r="J373" s="157">
        <f>ROUND(I373*H373,2)</f>
        <v>0</v>
      </c>
      <c r="K373" s="153" t="s">
        <v>147</v>
      </c>
      <c r="L373" s="39"/>
      <c r="M373" s="158" t="s">
        <v>1</v>
      </c>
      <c r="N373" s="159" t="s">
        <v>41</v>
      </c>
      <c r="O373" s="72"/>
      <c r="P373" s="160">
        <f>O373*H373</f>
        <v>0</v>
      </c>
      <c r="Q373" s="160">
        <v>0.01388</v>
      </c>
      <c r="R373" s="160">
        <f>Q373*H373</f>
        <v>2.3201808</v>
      </c>
      <c r="S373" s="160">
        <v>0</v>
      </c>
      <c r="T373" s="161">
        <f>S373*H373</f>
        <v>0</v>
      </c>
      <c r="U373" s="34"/>
      <c r="V373" s="34"/>
      <c r="W373" s="34"/>
      <c r="X373" s="34"/>
      <c r="Y373" s="34"/>
      <c r="Z373" s="34"/>
      <c r="AA373" s="34"/>
      <c r="AB373" s="34"/>
      <c r="AC373" s="34"/>
      <c r="AD373" s="34"/>
      <c r="AE373" s="34"/>
      <c r="AR373" s="162" t="s">
        <v>221</v>
      </c>
      <c r="AT373" s="162" t="s">
        <v>143</v>
      </c>
      <c r="AU373" s="162" t="s">
        <v>86</v>
      </c>
      <c r="AY373" s="17" t="s">
        <v>141</v>
      </c>
      <c r="BE373" s="163">
        <f>IF(N373="základní",J373,0)</f>
        <v>0</v>
      </c>
      <c r="BF373" s="163">
        <f>IF(N373="snížená",J373,0)</f>
        <v>0</v>
      </c>
      <c r="BG373" s="163">
        <f>IF(N373="zákl. přenesená",J373,0)</f>
        <v>0</v>
      </c>
      <c r="BH373" s="163">
        <f>IF(N373="sníž. přenesená",J373,0)</f>
        <v>0</v>
      </c>
      <c r="BI373" s="163">
        <f>IF(N373="nulová",J373,0)</f>
        <v>0</v>
      </c>
      <c r="BJ373" s="17" t="s">
        <v>84</v>
      </c>
      <c r="BK373" s="163">
        <f>ROUND(I373*H373,2)</f>
        <v>0</v>
      </c>
      <c r="BL373" s="17" t="s">
        <v>221</v>
      </c>
      <c r="BM373" s="162" t="s">
        <v>713</v>
      </c>
    </row>
    <row r="374" spans="1:51" s="13" customFormat="1" ht="12">
      <c r="A374" s="165"/>
      <c r="B374" s="164"/>
      <c r="C374" s="165"/>
      <c r="D374" s="166" t="s">
        <v>150</v>
      </c>
      <c r="E374" s="167" t="s">
        <v>1</v>
      </c>
      <c r="F374" s="168" t="s">
        <v>714</v>
      </c>
      <c r="G374" s="165"/>
      <c r="H374" s="169">
        <v>167.16</v>
      </c>
      <c r="I374" s="165"/>
      <c r="J374" s="165"/>
      <c r="K374" s="165"/>
      <c r="L374" s="171"/>
      <c r="M374" s="172"/>
      <c r="N374" s="173"/>
      <c r="O374" s="173"/>
      <c r="P374" s="173"/>
      <c r="Q374" s="173"/>
      <c r="R374" s="173"/>
      <c r="S374" s="173"/>
      <c r="T374" s="174"/>
      <c r="AT374" s="175" t="s">
        <v>150</v>
      </c>
      <c r="AU374" s="175" t="s">
        <v>86</v>
      </c>
      <c r="AV374" s="13" t="s">
        <v>86</v>
      </c>
      <c r="AW374" s="13" t="s">
        <v>32</v>
      </c>
      <c r="AX374" s="13" t="s">
        <v>84</v>
      </c>
      <c r="AY374" s="175" t="s">
        <v>141</v>
      </c>
    </row>
    <row r="375" spans="1:65" s="2" customFormat="1" ht="24">
      <c r="A375" s="36"/>
      <c r="B375" s="35"/>
      <c r="C375" s="151" t="s">
        <v>715</v>
      </c>
      <c r="D375" s="151" t="s">
        <v>143</v>
      </c>
      <c r="E375" s="152" t="s">
        <v>716</v>
      </c>
      <c r="F375" s="153" t="s">
        <v>717</v>
      </c>
      <c r="G375" s="154" t="s">
        <v>193</v>
      </c>
      <c r="H375" s="155">
        <v>251.04</v>
      </c>
      <c r="I375" s="156"/>
      <c r="J375" s="157">
        <f>ROUND(I375*H375,2)</f>
        <v>0</v>
      </c>
      <c r="K375" s="153" t="s">
        <v>147</v>
      </c>
      <c r="L375" s="39"/>
      <c r="M375" s="158" t="s">
        <v>1</v>
      </c>
      <c r="N375" s="159" t="s">
        <v>41</v>
      </c>
      <c r="O375" s="72"/>
      <c r="P375" s="160">
        <f>O375*H375</f>
        <v>0</v>
      </c>
      <c r="Q375" s="160">
        <v>0.0002</v>
      </c>
      <c r="R375" s="160">
        <f>Q375*H375</f>
        <v>0.050208</v>
      </c>
      <c r="S375" s="160">
        <v>0</v>
      </c>
      <c r="T375" s="161">
        <f>S375*H375</f>
        <v>0</v>
      </c>
      <c r="U375" s="34"/>
      <c r="V375" s="34"/>
      <c r="W375" s="34"/>
      <c r="X375" s="34"/>
      <c r="Y375" s="34"/>
      <c r="Z375" s="34"/>
      <c r="AA375" s="34"/>
      <c r="AB375" s="34"/>
      <c r="AC375" s="34"/>
      <c r="AD375" s="34"/>
      <c r="AE375" s="34"/>
      <c r="AR375" s="162" t="s">
        <v>221</v>
      </c>
      <c r="AT375" s="162" t="s">
        <v>143</v>
      </c>
      <c r="AU375" s="162" t="s">
        <v>86</v>
      </c>
      <c r="AY375" s="17" t="s">
        <v>141</v>
      </c>
      <c r="BE375" s="163">
        <f>IF(N375="základní",J375,0)</f>
        <v>0</v>
      </c>
      <c r="BF375" s="163">
        <f>IF(N375="snížená",J375,0)</f>
        <v>0</v>
      </c>
      <c r="BG375" s="163">
        <f>IF(N375="zákl. přenesená",J375,0)</f>
        <v>0</v>
      </c>
      <c r="BH375" s="163">
        <f>IF(N375="sníž. přenesená",J375,0)</f>
        <v>0</v>
      </c>
      <c r="BI375" s="163">
        <f>IF(N375="nulová",J375,0)</f>
        <v>0</v>
      </c>
      <c r="BJ375" s="17" t="s">
        <v>84</v>
      </c>
      <c r="BK375" s="163">
        <f>ROUND(I375*H375,2)</f>
        <v>0</v>
      </c>
      <c r="BL375" s="17" t="s">
        <v>221</v>
      </c>
      <c r="BM375" s="162" t="s">
        <v>718</v>
      </c>
    </row>
    <row r="376" spans="1:51" s="13" customFormat="1" ht="12">
      <c r="A376" s="165"/>
      <c r="B376" s="164"/>
      <c r="C376" s="165"/>
      <c r="D376" s="166" t="s">
        <v>150</v>
      </c>
      <c r="E376" s="167" t="s">
        <v>1</v>
      </c>
      <c r="F376" s="168" t="s">
        <v>719</v>
      </c>
      <c r="G376" s="165"/>
      <c r="H376" s="169">
        <v>251.04</v>
      </c>
      <c r="I376" s="165"/>
      <c r="J376" s="165"/>
      <c r="K376" s="165"/>
      <c r="L376" s="171"/>
      <c r="M376" s="172"/>
      <c r="N376" s="173"/>
      <c r="O376" s="173"/>
      <c r="P376" s="173"/>
      <c r="Q376" s="173"/>
      <c r="R376" s="173"/>
      <c r="S376" s="173"/>
      <c r="T376" s="174"/>
      <c r="AT376" s="175" t="s">
        <v>150</v>
      </c>
      <c r="AU376" s="175" t="s">
        <v>86</v>
      </c>
      <c r="AV376" s="13" t="s">
        <v>86</v>
      </c>
      <c r="AW376" s="13" t="s">
        <v>32</v>
      </c>
      <c r="AX376" s="13" t="s">
        <v>84</v>
      </c>
      <c r="AY376" s="175" t="s">
        <v>141</v>
      </c>
    </row>
    <row r="377" spans="1:65" s="2" customFormat="1" ht="24">
      <c r="A377" s="36"/>
      <c r="B377" s="35"/>
      <c r="C377" s="151" t="s">
        <v>720</v>
      </c>
      <c r="D377" s="151" t="s">
        <v>143</v>
      </c>
      <c r="E377" s="152" t="s">
        <v>721</v>
      </c>
      <c r="F377" s="153" t="s">
        <v>722</v>
      </c>
      <c r="G377" s="154" t="s">
        <v>266</v>
      </c>
      <c r="H377" s="155">
        <v>77.16</v>
      </c>
      <c r="I377" s="156"/>
      <c r="J377" s="157">
        <f>ROUND(I377*H377,2)</f>
        <v>0</v>
      </c>
      <c r="K377" s="153" t="s">
        <v>147</v>
      </c>
      <c r="L377" s="39"/>
      <c r="M377" s="158" t="s">
        <v>1</v>
      </c>
      <c r="N377" s="159" t="s">
        <v>41</v>
      </c>
      <c r="O377" s="72"/>
      <c r="P377" s="160">
        <f>O377*H377</f>
        <v>0</v>
      </c>
      <c r="Q377" s="160">
        <v>0</v>
      </c>
      <c r="R377" s="160">
        <f>Q377*H377</f>
        <v>0</v>
      </c>
      <c r="S377" s="160">
        <v>0</v>
      </c>
      <c r="T377" s="161">
        <f>S377*H377</f>
        <v>0</v>
      </c>
      <c r="U377" s="34"/>
      <c r="V377" s="34"/>
      <c r="W377" s="34"/>
      <c r="X377" s="34"/>
      <c r="Y377" s="34"/>
      <c r="Z377" s="34"/>
      <c r="AA377" s="34"/>
      <c r="AB377" s="34"/>
      <c r="AC377" s="34"/>
      <c r="AD377" s="34"/>
      <c r="AE377" s="34"/>
      <c r="AR377" s="162" t="s">
        <v>221</v>
      </c>
      <c r="AT377" s="162" t="s">
        <v>143</v>
      </c>
      <c r="AU377" s="162" t="s">
        <v>86</v>
      </c>
      <c r="AY377" s="17" t="s">
        <v>141</v>
      </c>
      <c r="BE377" s="163">
        <f>IF(N377="základní",J377,0)</f>
        <v>0</v>
      </c>
      <c r="BF377" s="163">
        <f>IF(N377="snížená",J377,0)</f>
        <v>0</v>
      </c>
      <c r="BG377" s="163">
        <f>IF(N377="zákl. přenesená",J377,0)</f>
        <v>0</v>
      </c>
      <c r="BH377" s="163">
        <f>IF(N377="sníž. přenesená",J377,0)</f>
        <v>0</v>
      </c>
      <c r="BI377" s="163">
        <f>IF(N377="nulová",J377,0)</f>
        <v>0</v>
      </c>
      <c r="BJ377" s="17" t="s">
        <v>84</v>
      </c>
      <c r="BK377" s="163">
        <f>ROUND(I377*H377,2)</f>
        <v>0</v>
      </c>
      <c r="BL377" s="17" t="s">
        <v>221</v>
      </c>
      <c r="BM377" s="162" t="s">
        <v>723</v>
      </c>
    </row>
    <row r="378" spans="1:51" s="13" customFormat="1" ht="12">
      <c r="A378" s="165"/>
      <c r="B378" s="164"/>
      <c r="C378" s="165"/>
      <c r="D378" s="166" t="s">
        <v>150</v>
      </c>
      <c r="E378" s="167" t="s">
        <v>1</v>
      </c>
      <c r="F378" s="168" t="s">
        <v>724</v>
      </c>
      <c r="G378" s="165"/>
      <c r="H378" s="169">
        <v>77.16</v>
      </c>
      <c r="I378" s="165"/>
      <c r="J378" s="165"/>
      <c r="K378" s="165"/>
      <c r="L378" s="171"/>
      <c r="M378" s="172"/>
      <c r="N378" s="173"/>
      <c r="O378" s="173"/>
      <c r="P378" s="173"/>
      <c r="Q378" s="173"/>
      <c r="R378" s="173"/>
      <c r="S378" s="173"/>
      <c r="T378" s="174"/>
      <c r="AT378" s="175" t="s">
        <v>150</v>
      </c>
      <c r="AU378" s="175" t="s">
        <v>86</v>
      </c>
      <c r="AV378" s="13" t="s">
        <v>86</v>
      </c>
      <c r="AW378" s="13" t="s">
        <v>32</v>
      </c>
      <c r="AX378" s="13" t="s">
        <v>84</v>
      </c>
      <c r="AY378" s="175" t="s">
        <v>141</v>
      </c>
    </row>
    <row r="379" spans="1:65" s="2" customFormat="1" ht="21.75" customHeight="1">
      <c r="A379" s="36"/>
      <c r="B379" s="35"/>
      <c r="C379" s="186" t="s">
        <v>725</v>
      </c>
      <c r="D379" s="186" t="s">
        <v>258</v>
      </c>
      <c r="E379" s="187" t="s">
        <v>675</v>
      </c>
      <c r="F379" s="188" t="s">
        <v>676</v>
      </c>
      <c r="G379" s="189" t="s">
        <v>146</v>
      </c>
      <c r="H379" s="190">
        <v>1.545</v>
      </c>
      <c r="I379" s="191"/>
      <c r="J379" s="192">
        <f>ROUND(I379*H379,2)</f>
        <v>0</v>
      </c>
      <c r="K379" s="188" t="s">
        <v>147</v>
      </c>
      <c r="L379" s="193"/>
      <c r="M379" s="194" t="s">
        <v>1</v>
      </c>
      <c r="N379" s="195" t="s">
        <v>41</v>
      </c>
      <c r="O379" s="72"/>
      <c r="P379" s="160">
        <f>O379*H379</f>
        <v>0</v>
      </c>
      <c r="Q379" s="160">
        <v>0.55</v>
      </c>
      <c r="R379" s="160">
        <f>Q379*H379</f>
        <v>0.84975</v>
      </c>
      <c r="S379" s="160">
        <v>0</v>
      </c>
      <c r="T379" s="161">
        <f>S379*H379</f>
        <v>0</v>
      </c>
      <c r="U379" s="34"/>
      <c r="V379" s="34"/>
      <c r="W379" s="34"/>
      <c r="X379" s="34"/>
      <c r="Y379" s="34"/>
      <c r="Z379" s="34"/>
      <c r="AA379" s="34"/>
      <c r="AB379" s="34"/>
      <c r="AC379" s="34"/>
      <c r="AD379" s="34"/>
      <c r="AE379" s="34"/>
      <c r="AR379" s="162" t="s">
        <v>300</v>
      </c>
      <c r="AT379" s="162" t="s">
        <v>258</v>
      </c>
      <c r="AU379" s="162" t="s">
        <v>86</v>
      </c>
      <c r="AY379" s="17" t="s">
        <v>141</v>
      </c>
      <c r="BE379" s="163">
        <f>IF(N379="základní",J379,0)</f>
        <v>0</v>
      </c>
      <c r="BF379" s="163">
        <f>IF(N379="snížená",J379,0)</f>
        <v>0</v>
      </c>
      <c r="BG379" s="163">
        <f>IF(N379="zákl. přenesená",J379,0)</f>
        <v>0</v>
      </c>
      <c r="BH379" s="163">
        <f>IF(N379="sníž. přenesená",J379,0)</f>
        <v>0</v>
      </c>
      <c r="BI379" s="163">
        <f>IF(N379="nulová",J379,0)</f>
        <v>0</v>
      </c>
      <c r="BJ379" s="17" t="s">
        <v>84</v>
      </c>
      <c r="BK379" s="163">
        <f>ROUND(I379*H379,2)</f>
        <v>0</v>
      </c>
      <c r="BL379" s="17" t="s">
        <v>221</v>
      </c>
      <c r="BM379" s="162" t="s">
        <v>726</v>
      </c>
    </row>
    <row r="380" spans="1:51" s="13" customFormat="1" ht="12">
      <c r="A380" s="165"/>
      <c r="B380" s="164"/>
      <c r="C380" s="165"/>
      <c r="D380" s="166" t="s">
        <v>150</v>
      </c>
      <c r="E380" s="167" t="s">
        <v>1</v>
      </c>
      <c r="F380" s="168" t="s">
        <v>727</v>
      </c>
      <c r="G380" s="165"/>
      <c r="H380" s="169">
        <v>1.545</v>
      </c>
      <c r="I380" s="165"/>
      <c r="J380" s="165"/>
      <c r="K380" s="165"/>
      <c r="L380" s="171"/>
      <c r="M380" s="172"/>
      <c r="N380" s="173"/>
      <c r="O380" s="173"/>
      <c r="P380" s="173"/>
      <c r="Q380" s="173"/>
      <c r="R380" s="173"/>
      <c r="S380" s="173"/>
      <c r="T380" s="174"/>
      <c r="AT380" s="175" t="s">
        <v>150</v>
      </c>
      <c r="AU380" s="175" t="s">
        <v>86</v>
      </c>
      <c r="AV380" s="13" t="s">
        <v>86</v>
      </c>
      <c r="AW380" s="13" t="s">
        <v>32</v>
      </c>
      <c r="AX380" s="13" t="s">
        <v>84</v>
      </c>
      <c r="AY380" s="175" t="s">
        <v>141</v>
      </c>
    </row>
    <row r="381" spans="1:65" s="2" customFormat="1" ht="24">
      <c r="A381" s="36"/>
      <c r="B381" s="35"/>
      <c r="C381" s="151" t="s">
        <v>728</v>
      </c>
      <c r="D381" s="151" t="s">
        <v>143</v>
      </c>
      <c r="E381" s="152" t="s">
        <v>729</v>
      </c>
      <c r="F381" s="153" t="s">
        <v>730</v>
      </c>
      <c r="G381" s="154" t="s">
        <v>146</v>
      </c>
      <c r="H381" s="155">
        <v>1.545</v>
      </c>
      <c r="I381" s="156"/>
      <c r="J381" s="157">
        <f>ROUND(I381*H381,2)</f>
        <v>0</v>
      </c>
      <c r="K381" s="153" t="s">
        <v>147</v>
      </c>
      <c r="L381" s="39"/>
      <c r="M381" s="158" t="s">
        <v>1</v>
      </c>
      <c r="N381" s="159" t="s">
        <v>41</v>
      </c>
      <c r="O381" s="72"/>
      <c r="P381" s="160">
        <f>O381*H381</f>
        <v>0</v>
      </c>
      <c r="Q381" s="160">
        <v>0.00281</v>
      </c>
      <c r="R381" s="160">
        <f>Q381*H381</f>
        <v>0.00434145</v>
      </c>
      <c r="S381" s="160">
        <v>0</v>
      </c>
      <c r="T381" s="161">
        <f>S381*H381</f>
        <v>0</v>
      </c>
      <c r="U381" s="34"/>
      <c r="V381" s="34"/>
      <c r="W381" s="34"/>
      <c r="X381" s="34"/>
      <c r="Y381" s="34"/>
      <c r="Z381" s="34"/>
      <c r="AA381" s="34"/>
      <c r="AB381" s="34"/>
      <c r="AC381" s="34"/>
      <c r="AD381" s="34"/>
      <c r="AE381" s="34"/>
      <c r="AR381" s="162" t="s">
        <v>221</v>
      </c>
      <c r="AT381" s="162" t="s">
        <v>143</v>
      </c>
      <c r="AU381" s="162" t="s">
        <v>86</v>
      </c>
      <c r="AY381" s="17" t="s">
        <v>141</v>
      </c>
      <c r="BE381" s="163">
        <f>IF(N381="základní",J381,0)</f>
        <v>0</v>
      </c>
      <c r="BF381" s="163">
        <f>IF(N381="snížená",J381,0)</f>
        <v>0</v>
      </c>
      <c r="BG381" s="163">
        <f>IF(N381="zákl. přenesená",J381,0)</f>
        <v>0</v>
      </c>
      <c r="BH381" s="163">
        <f>IF(N381="sníž. přenesená",J381,0)</f>
        <v>0</v>
      </c>
      <c r="BI381" s="163">
        <f>IF(N381="nulová",J381,0)</f>
        <v>0</v>
      </c>
      <c r="BJ381" s="17" t="s">
        <v>84</v>
      </c>
      <c r="BK381" s="163">
        <f>ROUND(I381*H381,2)</f>
        <v>0</v>
      </c>
      <c r="BL381" s="17" t="s">
        <v>221</v>
      </c>
      <c r="BM381" s="162" t="s">
        <v>731</v>
      </c>
    </row>
    <row r="382" spans="1:65" s="2" customFormat="1" ht="24">
      <c r="A382" s="36"/>
      <c r="B382" s="35"/>
      <c r="C382" s="151" t="s">
        <v>732</v>
      </c>
      <c r="D382" s="151" t="s">
        <v>143</v>
      </c>
      <c r="E382" s="152" t="s">
        <v>733</v>
      </c>
      <c r="F382" s="153" t="s">
        <v>734</v>
      </c>
      <c r="G382" s="154" t="s">
        <v>575</v>
      </c>
      <c r="H382" s="205"/>
      <c r="I382" s="156"/>
      <c r="J382" s="157">
        <f>ROUND(I382*H382,2)</f>
        <v>0</v>
      </c>
      <c r="K382" s="153" t="s">
        <v>147</v>
      </c>
      <c r="L382" s="39"/>
      <c r="M382" s="158" t="s">
        <v>1</v>
      </c>
      <c r="N382" s="159" t="s">
        <v>41</v>
      </c>
      <c r="O382" s="72"/>
      <c r="P382" s="160">
        <f>O382*H382</f>
        <v>0</v>
      </c>
      <c r="Q382" s="160">
        <v>0</v>
      </c>
      <c r="R382" s="160">
        <f>Q382*H382</f>
        <v>0</v>
      </c>
      <c r="S382" s="160">
        <v>0</v>
      </c>
      <c r="T382" s="161">
        <f>S382*H382</f>
        <v>0</v>
      </c>
      <c r="U382" s="34"/>
      <c r="V382" s="34"/>
      <c r="W382" s="34"/>
      <c r="X382" s="34"/>
      <c r="Y382" s="34"/>
      <c r="Z382" s="34"/>
      <c r="AA382" s="34"/>
      <c r="AB382" s="34"/>
      <c r="AC382" s="34"/>
      <c r="AD382" s="34"/>
      <c r="AE382" s="34"/>
      <c r="AR382" s="162" t="s">
        <v>221</v>
      </c>
      <c r="AT382" s="162" t="s">
        <v>143</v>
      </c>
      <c r="AU382" s="162" t="s">
        <v>86</v>
      </c>
      <c r="AY382" s="17" t="s">
        <v>141</v>
      </c>
      <c r="BE382" s="163">
        <f>IF(N382="základní",J382,0)</f>
        <v>0</v>
      </c>
      <c r="BF382" s="163">
        <f>IF(N382="snížená",J382,0)</f>
        <v>0</v>
      </c>
      <c r="BG382" s="163">
        <f>IF(N382="zákl. přenesená",J382,0)</f>
        <v>0</v>
      </c>
      <c r="BH382" s="163">
        <f>IF(N382="sníž. přenesená",J382,0)</f>
        <v>0</v>
      </c>
      <c r="BI382" s="163">
        <f>IF(N382="nulová",J382,0)</f>
        <v>0</v>
      </c>
      <c r="BJ382" s="17" t="s">
        <v>84</v>
      </c>
      <c r="BK382" s="163">
        <f>ROUND(I382*H382,2)</f>
        <v>0</v>
      </c>
      <c r="BL382" s="17" t="s">
        <v>221</v>
      </c>
      <c r="BM382" s="162" t="s">
        <v>735</v>
      </c>
    </row>
    <row r="383" spans="1:63" s="12" customFormat="1" ht="22.9" customHeight="1">
      <c r="A383" s="136"/>
      <c r="B383" s="135"/>
      <c r="C383" s="136"/>
      <c r="D383" s="137" t="s">
        <v>75</v>
      </c>
      <c r="E383" s="149" t="s">
        <v>736</v>
      </c>
      <c r="F383" s="149" t="s">
        <v>737</v>
      </c>
      <c r="G383" s="136"/>
      <c r="H383" s="136"/>
      <c r="I383" s="136"/>
      <c r="J383" s="150">
        <f>BK383</f>
        <v>0</v>
      </c>
      <c r="K383" s="136"/>
      <c r="L383" s="141"/>
      <c r="M383" s="142"/>
      <c r="N383" s="143"/>
      <c r="O383" s="143"/>
      <c r="P383" s="144">
        <f>SUM(P384:P392)</f>
        <v>0</v>
      </c>
      <c r="Q383" s="143"/>
      <c r="R383" s="144">
        <f>SUM(R384:R392)</f>
        <v>1.2033312</v>
      </c>
      <c r="S383" s="143"/>
      <c r="T383" s="145">
        <f>SUM(T384:T392)</f>
        <v>0</v>
      </c>
      <c r="AR383" s="146" t="s">
        <v>86</v>
      </c>
      <c r="AT383" s="147" t="s">
        <v>75</v>
      </c>
      <c r="AU383" s="147" t="s">
        <v>84</v>
      </c>
      <c r="AY383" s="146" t="s">
        <v>141</v>
      </c>
      <c r="BK383" s="148">
        <f>SUM(BK384:BK392)</f>
        <v>0</v>
      </c>
    </row>
    <row r="384" spans="1:65" s="2" customFormat="1" ht="24">
      <c r="A384" s="36"/>
      <c r="B384" s="35"/>
      <c r="C384" s="151" t="s">
        <v>738</v>
      </c>
      <c r="D384" s="151" t="s">
        <v>143</v>
      </c>
      <c r="E384" s="152" t="s">
        <v>739</v>
      </c>
      <c r="F384" s="153" t="s">
        <v>740</v>
      </c>
      <c r="G384" s="154" t="s">
        <v>193</v>
      </c>
      <c r="H384" s="155">
        <v>22.45</v>
      </c>
      <c r="I384" s="156"/>
      <c r="J384" s="157">
        <f>ROUND(I384*H384,2)</f>
        <v>0</v>
      </c>
      <c r="K384" s="153" t="s">
        <v>1</v>
      </c>
      <c r="L384" s="39"/>
      <c r="M384" s="158" t="s">
        <v>1</v>
      </c>
      <c r="N384" s="159" t="s">
        <v>41</v>
      </c>
      <c r="O384" s="72"/>
      <c r="P384" s="160">
        <f>O384*H384</f>
        <v>0</v>
      </c>
      <c r="Q384" s="160">
        <v>0.0122</v>
      </c>
      <c r="R384" s="160">
        <f>Q384*H384</f>
        <v>0.27389</v>
      </c>
      <c r="S384" s="160">
        <v>0</v>
      </c>
      <c r="T384" s="161">
        <f>S384*H384</f>
        <v>0</v>
      </c>
      <c r="U384" s="34"/>
      <c r="V384" s="34"/>
      <c r="W384" s="34"/>
      <c r="X384" s="34"/>
      <c r="Y384" s="34"/>
      <c r="Z384" s="34"/>
      <c r="AA384" s="34"/>
      <c r="AB384" s="34"/>
      <c r="AC384" s="34"/>
      <c r="AD384" s="34"/>
      <c r="AE384" s="34"/>
      <c r="AR384" s="162" t="s">
        <v>221</v>
      </c>
      <c r="AT384" s="162" t="s">
        <v>143</v>
      </c>
      <c r="AU384" s="162" t="s">
        <v>86</v>
      </c>
      <c r="AY384" s="17" t="s">
        <v>141</v>
      </c>
      <c r="BE384" s="163">
        <f>IF(N384="základní",J384,0)</f>
        <v>0</v>
      </c>
      <c r="BF384" s="163">
        <f>IF(N384="snížená",J384,0)</f>
        <v>0</v>
      </c>
      <c r="BG384" s="163">
        <f>IF(N384="zákl. přenesená",J384,0)</f>
        <v>0</v>
      </c>
      <c r="BH384" s="163">
        <f>IF(N384="sníž. přenesená",J384,0)</f>
        <v>0</v>
      </c>
      <c r="BI384" s="163">
        <f>IF(N384="nulová",J384,0)</f>
        <v>0</v>
      </c>
      <c r="BJ384" s="17" t="s">
        <v>84</v>
      </c>
      <c r="BK384" s="163">
        <f>ROUND(I384*H384,2)</f>
        <v>0</v>
      </c>
      <c r="BL384" s="17" t="s">
        <v>221</v>
      </c>
      <c r="BM384" s="162" t="s">
        <v>741</v>
      </c>
    </row>
    <row r="385" spans="1:51" s="13" customFormat="1" ht="12">
      <c r="A385" s="165"/>
      <c r="B385" s="164"/>
      <c r="C385" s="165"/>
      <c r="D385" s="166" t="s">
        <v>150</v>
      </c>
      <c r="E385" s="167" t="s">
        <v>1</v>
      </c>
      <c r="F385" s="168" t="s">
        <v>742</v>
      </c>
      <c r="G385" s="165"/>
      <c r="H385" s="169">
        <v>22.45</v>
      </c>
      <c r="I385" s="165"/>
      <c r="J385" s="165"/>
      <c r="K385" s="165"/>
      <c r="L385" s="171"/>
      <c r="M385" s="172"/>
      <c r="N385" s="173"/>
      <c r="O385" s="173"/>
      <c r="P385" s="173"/>
      <c r="Q385" s="173"/>
      <c r="R385" s="173"/>
      <c r="S385" s="173"/>
      <c r="T385" s="174"/>
      <c r="AT385" s="175" t="s">
        <v>150</v>
      </c>
      <c r="AU385" s="175" t="s">
        <v>86</v>
      </c>
      <c r="AV385" s="13" t="s">
        <v>86</v>
      </c>
      <c r="AW385" s="13" t="s">
        <v>32</v>
      </c>
      <c r="AX385" s="13" t="s">
        <v>84</v>
      </c>
      <c r="AY385" s="175" t="s">
        <v>141</v>
      </c>
    </row>
    <row r="386" spans="1:65" s="2" customFormat="1" ht="33" customHeight="1">
      <c r="A386" s="36"/>
      <c r="B386" s="35"/>
      <c r="C386" s="151" t="s">
        <v>743</v>
      </c>
      <c r="D386" s="151" t="s">
        <v>143</v>
      </c>
      <c r="E386" s="152" t="s">
        <v>744</v>
      </c>
      <c r="F386" s="153" t="s">
        <v>745</v>
      </c>
      <c r="G386" s="154" t="s">
        <v>193</v>
      </c>
      <c r="H386" s="155">
        <v>49.62</v>
      </c>
      <c r="I386" s="156"/>
      <c r="J386" s="157">
        <f>ROUND(I386*H386,2)</f>
        <v>0</v>
      </c>
      <c r="K386" s="153" t="s">
        <v>1</v>
      </c>
      <c r="L386" s="39"/>
      <c r="M386" s="158" t="s">
        <v>1</v>
      </c>
      <c r="N386" s="159" t="s">
        <v>41</v>
      </c>
      <c r="O386" s="72"/>
      <c r="P386" s="160">
        <f>O386*H386</f>
        <v>0</v>
      </c>
      <c r="Q386" s="160">
        <v>0.01691</v>
      </c>
      <c r="R386" s="160">
        <f>Q386*H386</f>
        <v>0.8390742</v>
      </c>
      <c r="S386" s="160">
        <v>0</v>
      </c>
      <c r="T386" s="161">
        <f>S386*H386</f>
        <v>0</v>
      </c>
      <c r="U386" s="34"/>
      <c r="V386" s="34"/>
      <c r="W386" s="34"/>
      <c r="X386" s="34"/>
      <c r="Y386" s="34"/>
      <c r="Z386" s="34"/>
      <c r="AA386" s="34"/>
      <c r="AB386" s="34"/>
      <c r="AC386" s="34"/>
      <c r="AD386" s="34"/>
      <c r="AE386" s="34"/>
      <c r="AR386" s="162" t="s">
        <v>221</v>
      </c>
      <c r="AT386" s="162" t="s">
        <v>143</v>
      </c>
      <c r="AU386" s="162" t="s">
        <v>86</v>
      </c>
      <c r="AY386" s="17" t="s">
        <v>141</v>
      </c>
      <c r="BE386" s="163">
        <f>IF(N386="základní",J386,0)</f>
        <v>0</v>
      </c>
      <c r="BF386" s="163">
        <f>IF(N386="snížená",J386,0)</f>
        <v>0</v>
      </c>
      <c r="BG386" s="163">
        <f>IF(N386="zákl. přenesená",J386,0)</f>
        <v>0</v>
      </c>
      <c r="BH386" s="163">
        <f>IF(N386="sníž. přenesená",J386,0)</f>
        <v>0</v>
      </c>
      <c r="BI386" s="163">
        <f>IF(N386="nulová",J386,0)</f>
        <v>0</v>
      </c>
      <c r="BJ386" s="17" t="s">
        <v>84</v>
      </c>
      <c r="BK386" s="163">
        <f>ROUND(I386*H386,2)</f>
        <v>0</v>
      </c>
      <c r="BL386" s="17" t="s">
        <v>221</v>
      </c>
      <c r="BM386" s="162" t="s">
        <v>746</v>
      </c>
    </row>
    <row r="387" spans="1:51" s="13" customFormat="1" ht="12">
      <c r="A387" s="165"/>
      <c r="B387" s="164"/>
      <c r="C387" s="165"/>
      <c r="D387" s="166" t="s">
        <v>150</v>
      </c>
      <c r="E387" s="167" t="s">
        <v>1</v>
      </c>
      <c r="F387" s="168" t="s">
        <v>747</v>
      </c>
      <c r="G387" s="165"/>
      <c r="H387" s="169">
        <v>49.62</v>
      </c>
      <c r="I387" s="165"/>
      <c r="J387" s="165"/>
      <c r="K387" s="165"/>
      <c r="L387" s="171"/>
      <c r="M387" s="172"/>
      <c r="N387" s="173"/>
      <c r="O387" s="173"/>
      <c r="P387" s="173"/>
      <c r="Q387" s="173"/>
      <c r="R387" s="173"/>
      <c r="S387" s="173"/>
      <c r="T387" s="174"/>
      <c r="AT387" s="175" t="s">
        <v>150</v>
      </c>
      <c r="AU387" s="175" t="s">
        <v>86</v>
      </c>
      <c r="AV387" s="13" t="s">
        <v>86</v>
      </c>
      <c r="AW387" s="13" t="s">
        <v>32</v>
      </c>
      <c r="AX387" s="13" t="s">
        <v>84</v>
      </c>
      <c r="AY387" s="175" t="s">
        <v>141</v>
      </c>
    </row>
    <row r="388" spans="1:65" s="2" customFormat="1" ht="33" customHeight="1">
      <c r="A388" s="36"/>
      <c r="B388" s="35"/>
      <c r="C388" s="151" t="s">
        <v>748</v>
      </c>
      <c r="D388" s="151" t="s">
        <v>143</v>
      </c>
      <c r="E388" s="152" t="s">
        <v>749</v>
      </c>
      <c r="F388" s="153" t="s">
        <v>750</v>
      </c>
      <c r="G388" s="154" t="s">
        <v>193</v>
      </c>
      <c r="H388" s="155">
        <v>6.6</v>
      </c>
      <c r="I388" s="156"/>
      <c r="J388" s="157">
        <f>ROUND(I388*H388,2)</f>
        <v>0</v>
      </c>
      <c r="K388" s="153" t="s">
        <v>1</v>
      </c>
      <c r="L388" s="39"/>
      <c r="M388" s="158" t="s">
        <v>1</v>
      </c>
      <c r="N388" s="159" t="s">
        <v>41</v>
      </c>
      <c r="O388" s="72"/>
      <c r="P388" s="160">
        <f>O388*H388</f>
        <v>0</v>
      </c>
      <c r="Q388" s="160">
        <v>0.0125</v>
      </c>
      <c r="R388" s="160">
        <f>Q388*H388</f>
        <v>0.0825</v>
      </c>
      <c r="S388" s="160">
        <v>0</v>
      </c>
      <c r="T388" s="161">
        <f>S388*H388</f>
        <v>0</v>
      </c>
      <c r="U388" s="34"/>
      <c r="V388" s="34"/>
      <c r="W388" s="34"/>
      <c r="X388" s="34"/>
      <c r="Y388" s="34"/>
      <c r="Z388" s="34"/>
      <c r="AA388" s="34"/>
      <c r="AB388" s="34"/>
      <c r="AC388" s="34"/>
      <c r="AD388" s="34"/>
      <c r="AE388" s="34"/>
      <c r="AR388" s="162" t="s">
        <v>221</v>
      </c>
      <c r="AT388" s="162" t="s">
        <v>143</v>
      </c>
      <c r="AU388" s="162" t="s">
        <v>86</v>
      </c>
      <c r="AY388" s="17" t="s">
        <v>141</v>
      </c>
      <c r="BE388" s="163">
        <f>IF(N388="základní",J388,0)</f>
        <v>0</v>
      </c>
      <c r="BF388" s="163">
        <f>IF(N388="snížená",J388,0)</f>
        <v>0</v>
      </c>
      <c r="BG388" s="163">
        <f>IF(N388="zákl. přenesená",J388,0)</f>
        <v>0</v>
      </c>
      <c r="BH388" s="163">
        <f>IF(N388="sníž. přenesená",J388,0)</f>
        <v>0</v>
      </c>
      <c r="BI388" s="163">
        <f>IF(N388="nulová",J388,0)</f>
        <v>0</v>
      </c>
      <c r="BJ388" s="17" t="s">
        <v>84</v>
      </c>
      <c r="BK388" s="163">
        <f>ROUND(I388*H388,2)</f>
        <v>0</v>
      </c>
      <c r="BL388" s="17" t="s">
        <v>221</v>
      </c>
      <c r="BM388" s="162" t="s">
        <v>751</v>
      </c>
    </row>
    <row r="389" spans="1:51" s="13" customFormat="1" ht="12">
      <c r="A389" s="165"/>
      <c r="B389" s="164"/>
      <c r="C389" s="165"/>
      <c r="D389" s="166" t="s">
        <v>150</v>
      </c>
      <c r="E389" s="167" t="s">
        <v>1</v>
      </c>
      <c r="F389" s="168" t="s">
        <v>752</v>
      </c>
      <c r="G389" s="165"/>
      <c r="H389" s="169">
        <v>6.6</v>
      </c>
      <c r="I389" s="165"/>
      <c r="J389" s="165"/>
      <c r="K389" s="165"/>
      <c r="L389" s="171"/>
      <c r="M389" s="172"/>
      <c r="N389" s="173"/>
      <c r="O389" s="173"/>
      <c r="P389" s="173"/>
      <c r="Q389" s="173"/>
      <c r="R389" s="173"/>
      <c r="S389" s="173"/>
      <c r="T389" s="174"/>
      <c r="AT389" s="175" t="s">
        <v>150</v>
      </c>
      <c r="AU389" s="175" t="s">
        <v>86</v>
      </c>
      <c r="AV389" s="13" t="s">
        <v>86</v>
      </c>
      <c r="AW389" s="13" t="s">
        <v>32</v>
      </c>
      <c r="AX389" s="13" t="s">
        <v>84</v>
      </c>
      <c r="AY389" s="175" t="s">
        <v>141</v>
      </c>
    </row>
    <row r="390" spans="1:65" s="2" customFormat="1" ht="16.5" customHeight="1">
      <c r="A390" s="36"/>
      <c r="B390" s="35"/>
      <c r="C390" s="151" t="s">
        <v>753</v>
      </c>
      <c r="D390" s="151" t="s">
        <v>143</v>
      </c>
      <c r="E390" s="152" t="s">
        <v>754</v>
      </c>
      <c r="F390" s="153" t="s">
        <v>755</v>
      </c>
      <c r="G390" s="154" t="s">
        <v>193</v>
      </c>
      <c r="H390" s="155">
        <v>78.67</v>
      </c>
      <c r="I390" s="156"/>
      <c r="J390" s="157">
        <f>ROUND(I390*H390,2)</f>
        <v>0</v>
      </c>
      <c r="K390" s="153" t="s">
        <v>147</v>
      </c>
      <c r="L390" s="39"/>
      <c r="M390" s="158" t="s">
        <v>1</v>
      </c>
      <c r="N390" s="159" t="s">
        <v>41</v>
      </c>
      <c r="O390" s="72"/>
      <c r="P390" s="160">
        <f>O390*H390</f>
        <v>0</v>
      </c>
      <c r="Q390" s="160">
        <v>0.0001</v>
      </c>
      <c r="R390" s="160">
        <f>Q390*H390</f>
        <v>0.007867</v>
      </c>
      <c r="S390" s="160">
        <v>0</v>
      </c>
      <c r="T390" s="161">
        <f>S390*H390</f>
        <v>0</v>
      </c>
      <c r="U390" s="34"/>
      <c r="V390" s="34"/>
      <c r="W390" s="34"/>
      <c r="X390" s="34"/>
      <c r="Y390" s="34"/>
      <c r="Z390" s="34"/>
      <c r="AA390" s="34"/>
      <c r="AB390" s="34"/>
      <c r="AC390" s="34"/>
      <c r="AD390" s="34"/>
      <c r="AE390" s="34"/>
      <c r="AR390" s="162" t="s">
        <v>221</v>
      </c>
      <c r="AT390" s="162" t="s">
        <v>143</v>
      </c>
      <c r="AU390" s="162" t="s">
        <v>86</v>
      </c>
      <c r="AY390" s="17" t="s">
        <v>141</v>
      </c>
      <c r="BE390" s="163">
        <f>IF(N390="základní",J390,0)</f>
        <v>0</v>
      </c>
      <c r="BF390" s="163">
        <f>IF(N390="snížená",J390,0)</f>
        <v>0</v>
      </c>
      <c r="BG390" s="163">
        <f>IF(N390="zákl. přenesená",J390,0)</f>
        <v>0</v>
      </c>
      <c r="BH390" s="163">
        <f>IF(N390="sníž. přenesená",J390,0)</f>
        <v>0</v>
      </c>
      <c r="BI390" s="163">
        <f>IF(N390="nulová",J390,0)</f>
        <v>0</v>
      </c>
      <c r="BJ390" s="17" t="s">
        <v>84</v>
      </c>
      <c r="BK390" s="163">
        <f>ROUND(I390*H390,2)</f>
        <v>0</v>
      </c>
      <c r="BL390" s="17" t="s">
        <v>221</v>
      </c>
      <c r="BM390" s="162" t="s">
        <v>756</v>
      </c>
    </row>
    <row r="391" spans="1:51" s="13" customFormat="1" ht="12">
      <c r="A391" s="165"/>
      <c r="B391" s="164"/>
      <c r="C391" s="165"/>
      <c r="D391" s="166" t="s">
        <v>150</v>
      </c>
      <c r="E391" s="167" t="s">
        <v>1</v>
      </c>
      <c r="F391" s="168" t="s">
        <v>483</v>
      </c>
      <c r="G391" s="165"/>
      <c r="H391" s="169">
        <v>78.67</v>
      </c>
      <c r="I391" s="165"/>
      <c r="J391" s="165"/>
      <c r="K391" s="165"/>
      <c r="L391" s="171"/>
      <c r="M391" s="172"/>
      <c r="N391" s="173"/>
      <c r="O391" s="173"/>
      <c r="P391" s="173"/>
      <c r="Q391" s="173"/>
      <c r="R391" s="173"/>
      <c r="S391" s="173"/>
      <c r="T391" s="174"/>
      <c r="AT391" s="175" t="s">
        <v>150</v>
      </c>
      <c r="AU391" s="175" t="s">
        <v>86</v>
      </c>
      <c r="AV391" s="13" t="s">
        <v>86</v>
      </c>
      <c r="AW391" s="13" t="s">
        <v>32</v>
      </c>
      <c r="AX391" s="13" t="s">
        <v>84</v>
      </c>
      <c r="AY391" s="175" t="s">
        <v>141</v>
      </c>
    </row>
    <row r="392" spans="1:65" s="2" customFormat="1" ht="24">
      <c r="A392" s="36"/>
      <c r="B392" s="35"/>
      <c r="C392" s="151" t="s">
        <v>757</v>
      </c>
      <c r="D392" s="151" t="s">
        <v>143</v>
      </c>
      <c r="E392" s="152" t="s">
        <v>758</v>
      </c>
      <c r="F392" s="153" t="s">
        <v>759</v>
      </c>
      <c r="G392" s="154" t="s">
        <v>575</v>
      </c>
      <c r="H392" s="205"/>
      <c r="I392" s="156"/>
      <c r="J392" s="157">
        <f>ROUND(I392*H392,2)</f>
        <v>0</v>
      </c>
      <c r="K392" s="153" t="s">
        <v>147</v>
      </c>
      <c r="L392" s="39"/>
      <c r="M392" s="158" t="s">
        <v>1</v>
      </c>
      <c r="N392" s="159" t="s">
        <v>41</v>
      </c>
      <c r="O392" s="72"/>
      <c r="P392" s="160">
        <f>O392*H392</f>
        <v>0</v>
      </c>
      <c r="Q392" s="160">
        <v>0</v>
      </c>
      <c r="R392" s="160">
        <f>Q392*H392</f>
        <v>0</v>
      </c>
      <c r="S392" s="160">
        <v>0</v>
      </c>
      <c r="T392" s="161">
        <f>S392*H392</f>
        <v>0</v>
      </c>
      <c r="U392" s="34"/>
      <c r="V392" s="34"/>
      <c r="W392" s="34"/>
      <c r="X392" s="34"/>
      <c r="Y392" s="34"/>
      <c r="Z392" s="34"/>
      <c r="AA392" s="34"/>
      <c r="AB392" s="34"/>
      <c r="AC392" s="34"/>
      <c r="AD392" s="34"/>
      <c r="AE392" s="34"/>
      <c r="AR392" s="162" t="s">
        <v>221</v>
      </c>
      <c r="AT392" s="162" t="s">
        <v>143</v>
      </c>
      <c r="AU392" s="162" t="s">
        <v>86</v>
      </c>
      <c r="AY392" s="17" t="s">
        <v>141</v>
      </c>
      <c r="BE392" s="163">
        <f>IF(N392="základní",J392,0)</f>
        <v>0</v>
      </c>
      <c r="BF392" s="163">
        <f>IF(N392="snížená",J392,0)</f>
        <v>0</v>
      </c>
      <c r="BG392" s="163">
        <f>IF(N392="zákl. přenesená",J392,0)</f>
        <v>0</v>
      </c>
      <c r="BH392" s="163">
        <f>IF(N392="sníž. přenesená",J392,0)</f>
        <v>0</v>
      </c>
      <c r="BI392" s="163">
        <f>IF(N392="nulová",J392,0)</f>
        <v>0</v>
      </c>
      <c r="BJ392" s="17" t="s">
        <v>84</v>
      </c>
      <c r="BK392" s="163">
        <f>ROUND(I392*H392,2)</f>
        <v>0</v>
      </c>
      <c r="BL392" s="17" t="s">
        <v>221</v>
      </c>
      <c r="BM392" s="162" t="s">
        <v>760</v>
      </c>
    </row>
    <row r="393" spans="1:63" s="12" customFormat="1" ht="22.9" customHeight="1">
      <c r="A393" s="136"/>
      <c r="B393" s="135"/>
      <c r="C393" s="136"/>
      <c r="D393" s="137" t="s">
        <v>75</v>
      </c>
      <c r="E393" s="149" t="s">
        <v>761</v>
      </c>
      <c r="F393" s="149" t="s">
        <v>762</v>
      </c>
      <c r="G393" s="136"/>
      <c r="H393" s="136"/>
      <c r="I393" s="136"/>
      <c r="J393" s="150">
        <f>BK393</f>
        <v>0</v>
      </c>
      <c r="K393" s="136"/>
      <c r="L393" s="141"/>
      <c r="M393" s="142"/>
      <c r="N393" s="143"/>
      <c r="O393" s="143"/>
      <c r="P393" s="144">
        <f>SUM(P394:P406)</f>
        <v>0</v>
      </c>
      <c r="Q393" s="143"/>
      <c r="R393" s="144">
        <f>SUM(R394:R406)</f>
        <v>0.118531</v>
      </c>
      <c r="S393" s="143"/>
      <c r="T393" s="145">
        <f>SUM(T394:T406)</f>
        <v>0</v>
      </c>
      <c r="AR393" s="146" t="s">
        <v>86</v>
      </c>
      <c r="AT393" s="147" t="s">
        <v>75</v>
      </c>
      <c r="AU393" s="147" t="s">
        <v>84</v>
      </c>
      <c r="AY393" s="146" t="s">
        <v>141</v>
      </c>
      <c r="BK393" s="148">
        <f>SUM(BK394:BK406)</f>
        <v>0</v>
      </c>
    </row>
    <row r="394" spans="1:65" s="2" customFormat="1" ht="24">
      <c r="A394" s="36"/>
      <c r="B394" s="35"/>
      <c r="C394" s="151" t="s">
        <v>763</v>
      </c>
      <c r="D394" s="151" t="s">
        <v>143</v>
      </c>
      <c r="E394" s="152" t="s">
        <v>764</v>
      </c>
      <c r="F394" s="153" t="s">
        <v>765</v>
      </c>
      <c r="G394" s="154" t="s">
        <v>266</v>
      </c>
      <c r="H394" s="155">
        <v>3</v>
      </c>
      <c r="I394" s="156"/>
      <c r="J394" s="157">
        <f>ROUND(I394*H394,2)</f>
        <v>0</v>
      </c>
      <c r="K394" s="153" t="s">
        <v>147</v>
      </c>
      <c r="L394" s="39"/>
      <c r="M394" s="158" t="s">
        <v>1</v>
      </c>
      <c r="N394" s="159" t="s">
        <v>41</v>
      </c>
      <c r="O394" s="72"/>
      <c r="P394" s="160">
        <f>O394*H394</f>
        <v>0</v>
      </c>
      <c r="Q394" s="160">
        <v>0.00163</v>
      </c>
      <c r="R394" s="160">
        <f>Q394*H394</f>
        <v>0.00489</v>
      </c>
      <c r="S394" s="160">
        <v>0</v>
      </c>
      <c r="T394" s="161">
        <f>S394*H394</f>
        <v>0</v>
      </c>
      <c r="U394" s="34"/>
      <c r="V394" s="34"/>
      <c r="W394" s="34"/>
      <c r="X394" s="34"/>
      <c r="Y394" s="34"/>
      <c r="Z394" s="34"/>
      <c r="AA394" s="34"/>
      <c r="AB394" s="34"/>
      <c r="AC394" s="34"/>
      <c r="AD394" s="34"/>
      <c r="AE394" s="34"/>
      <c r="AR394" s="162" t="s">
        <v>221</v>
      </c>
      <c r="AT394" s="162" t="s">
        <v>143</v>
      </c>
      <c r="AU394" s="162" t="s">
        <v>86</v>
      </c>
      <c r="AY394" s="17" t="s">
        <v>141</v>
      </c>
      <c r="BE394" s="163">
        <f>IF(N394="základní",J394,0)</f>
        <v>0</v>
      </c>
      <c r="BF394" s="163">
        <f>IF(N394="snížená",J394,0)</f>
        <v>0</v>
      </c>
      <c r="BG394" s="163">
        <f>IF(N394="zákl. přenesená",J394,0)</f>
        <v>0</v>
      </c>
      <c r="BH394" s="163">
        <f>IF(N394="sníž. přenesená",J394,0)</f>
        <v>0</v>
      </c>
      <c r="BI394" s="163">
        <f>IF(N394="nulová",J394,0)</f>
        <v>0</v>
      </c>
      <c r="BJ394" s="17" t="s">
        <v>84</v>
      </c>
      <c r="BK394" s="163">
        <f>ROUND(I394*H394,2)</f>
        <v>0</v>
      </c>
      <c r="BL394" s="17" t="s">
        <v>221</v>
      </c>
      <c r="BM394" s="162" t="s">
        <v>766</v>
      </c>
    </row>
    <row r="395" spans="1:51" s="13" customFormat="1" ht="12">
      <c r="A395" s="165"/>
      <c r="B395" s="164"/>
      <c r="C395" s="165"/>
      <c r="D395" s="166" t="s">
        <v>150</v>
      </c>
      <c r="E395" s="167" t="s">
        <v>1</v>
      </c>
      <c r="F395" s="168" t="s">
        <v>767</v>
      </c>
      <c r="G395" s="165"/>
      <c r="H395" s="169">
        <v>3</v>
      </c>
      <c r="I395" s="165"/>
      <c r="J395" s="165"/>
      <c r="K395" s="165"/>
      <c r="L395" s="171"/>
      <c r="M395" s="172"/>
      <c r="N395" s="173"/>
      <c r="O395" s="173"/>
      <c r="P395" s="173"/>
      <c r="Q395" s="173"/>
      <c r="R395" s="173"/>
      <c r="S395" s="173"/>
      <c r="T395" s="174"/>
      <c r="AT395" s="175" t="s">
        <v>150</v>
      </c>
      <c r="AU395" s="175" t="s">
        <v>86</v>
      </c>
      <c r="AV395" s="13" t="s">
        <v>86</v>
      </c>
      <c r="AW395" s="13" t="s">
        <v>32</v>
      </c>
      <c r="AX395" s="13" t="s">
        <v>84</v>
      </c>
      <c r="AY395" s="175" t="s">
        <v>141</v>
      </c>
    </row>
    <row r="396" spans="1:65" s="2" customFormat="1" ht="24">
      <c r="A396" s="36"/>
      <c r="B396" s="35"/>
      <c r="C396" s="151" t="s">
        <v>768</v>
      </c>
      <c r="D396" s="151" t="s">
        <v>143</v>
      </c>
      <c r="E396" s="152" t="s">
        <v>769</v>
      </c>
      <c r="F396" s="153" t="s">
        <v>770</v>
      </c>
      <c r="G396" s="154" t="s">
        <v>266</v>
      </c>
      <c r="H396" s="155">
        <v>3.3</v>
      </c>
      <c r="I396" s="156"/>
      <c r="J396" s="157">
        <f>ROUND(I396*H396,2)</f>
        <v>0</v>
      </c>
      <c r="K396" s="153" t="s">
        <v>147</v>
      </c>
      <c r="L396" s="39"/>
      <c r="M396" s="158" t="s">
        <v>1</v>
      </c>
      <c r="N396" s="159" t="s">
        <v>41</v>
      </c>
      <c r="O396" s="72"/>
      <c r="P396" s="160">
        <f>O396*H396</f>
        <v>0</v>
      </c>
      <c r="Q396" s="160">
        <v>0.00269</v>
      </c>
      <c r="R396" s="160">
        <f>Q396*H396</f>
        <v>0.008877</v>
      </c>
      <c r="S396" s="160">
        <v>0</v>
      </c>
      <c r="T396" s="161">
        <f>S396*H396</f>
        <v>0</v>
      </c>
      <c r="U396" s="34"/>
      <c r="V396" s="34"/>
      <c r="W396" s="34"/>
      <c r="X396" s="34"/>
      <c r="Y396" s="34"/>
      <c r="Z396" s="34"/>
      <c r="AA396" s="34"/>
      <c r="AB396" s="34"/>
      <c r="AC396" s="34"/>
      <c r="AD396" s="34"/>
      <c r="AE396" s="34"/>
      <c r="AR396" s="162" t="s">
        <v>221</v>
      </c>
      <c r="AT396" s="162" t="s">
        <v>143</v>
      </c>
      <c r="AU396" s="162" t="s">
        <v>86</v>
      </c>
      <c r="AY396" s="17" t="s">
        <v>141</v>
      </c>
      <c r="BE396" s="163">
        <f>IF(N396="základní",J396,0)</f>
        <v>0</v>
      </c>
      <c r="BF396" s="163">
        <f>IF(N396="snížená",J396,0)</f>
        <v>0</v>
      </c>
      <c r="BG396" s="163">
        <f>IF(N396="zákl. přenesená",J396,0)</f>
        <v>0</v>
      </c>
      <c r="BH396" s="163">
        <f>IF(N396="sníž. přenesená",J396,0)</f>
        <v>0</v>
      </c>
      <c r="BI396" s="163">
        <f>IF(N396="nulová",J396,0)</f>
        <v>0</v>
      </c>
      <c r="BJ396" s="17" t="s">
        <v>84</v>
      </c>
      <c r="BK396" s="163">
        <f>ROUND(I396*H396,2)</f>
        <v>0</v>
      </c>
      <c r="BL396" s="17" t="s">
        <v>221</v>
      </c>
      <c r="BM396" s="162" t="s">
        <v>771</v>
      </c>
    </row>
    <row r="397" spans="1:51" s="13" customFormat="1" ht="12">
      <c r="A397" s="165"/>
      <c r="B397" s="164"/>
      <c r="C397" s="165"/>
      <c r="D397" s="166" t="s">
        <v>150</v>
      </c>
      <c r="E397" s="167" t="s">
        <v>1</v>
      </c>
      <c r="F397" s="168" t="s">
        <v>772</v>
      </c>
      <c r="G397" s="165"/>
      <c r="H397" s="169">
        <v>3.3</v>
      </c>
      <c r="I397" s="165"/>
      <c r="J397" s="165"/>
      <c r="K397" s="165"/>
      <c r="L397" s="171"/>
      <c r="M397" s="172"/>
      <c r="N397" s="173"/>
      <c r="O397" s="173"/>
      <c r="P397" s="173"/>
      <c r="Q397" s="173"/>
      <c r="R397" s="173"/>
      <c r="S397" s="173"/>
      <c r="T397" s="174"/>
      <c r="AT397" s="175" t="s">
        <v>150</v>
      </c>
      <c r="AU397" s="175" t="s">
        <v>86</v>
      </c>
      <c r="AV397" s="13" t="s">
        <v>86</v>
      </c>
      <c r="AW397" s="13" t="s">
        <v>32</v>
      </c>
      <c r="AX397" s="13" t="s">
        <v>84</v>
      </c>
      <c r="AY397" s="175" t="s">
        <v>141</v>
      </c>
    </row>
    <row r="398" spans="1:65" s="2" customFormat="1" ht="24">
      <c r="A398" s="36"/>
      <c r="B398" s="35"/>
      <c r="C398" s="151" t="s">
        <v>773</v>
      </c>
      <c r="D398" s="151" t="s">
        <v>143</v>
      </c>
      <c r="E398" s="152" t="s">
        <v>774</v>
      </c>
      <c r="F398" s="153" t="s">
        <v>775</v>
      </c>
      <c r="G398" s="154" t="s">
        <v>266</v>
      </c>
      <c r="H398" s="155">
        <v>3.3</v>
      </c>
      <c r="I398" s="156"/>
      <c r="J398" s="157">
        <f>ROUND(I398*H398,2)</f>
        <v>0</v>
      </c>
      <c r="K398" s="153" t="s">
        <v>147</v>
      </c>
      <c r="L398" s="39"/>
      <c r="M398" s="158" t="s">
        <v>1</v>
      </c>
      <c r="N398" s="159" t="s">
        <v>41</v>
      </c>
      <c r="O398" s="72"/>
      <c r="P398" s="160">
        <f>O398*H398</f>
        <v>0</v>
      </c>
      <c r="Q398" s="160">
        <v>0.00535</v>
      </c>
      <c r="R398" s="160">
        <f>Q398*H398</f>
        <v>0.017654999999999997</v>
      </c>
      <c r="S398" s="160">
        <v>0</v>
      </c>
      <c r="T398" s="161">
        <f>S398*H398</f>
        <v>0</v>
      </c>
      <c r="U398" s="34"/>
      <c r="V398" s="34"/>
      <c r="W398" s="34"/>
      <c r="X398" s="34"/>
      <c r="Y398" s="34"/>
      <c r="Z398" s="34"/>
      <c r="AA398" s="34"/>
      <c r="AB398" s="34"/>
      <c r="AC398" s="34"/>
      <c r="AD398" s="34"/>
      <c r="AE398" s="34"/>
      <c r="AR398" s="162" t="s">
        <v>221</v>
      </c>
      <c r="AT398" s="162" t="s">
        <v>143</v>
      </c>
      <c r="AU398" s="162" t="s">
        <v>86</v>
      </c>
      <c r="AY398" s="17" t="s">
        <v>141</v>
      </c>
      <c r="BE398" s="163">
        <f>IF(N398="základní",J398,0)</f>
        <v>0</v>
      </c>
      <c r="BF398" s="163">
        <f>IF(N398="snížená",J398,0)</f>
        <v>0</v>
      </c>
      <c r="BG398" s="163">
        <f>IF(N398="zákl. přenesená",J398,0)</f>
        <v>0</v>
      </c>
      <c r="BH398" s="163">
        <f>IF(N398="sníž. přenesená",J398,0)</f>
        <v>0</v>
      </c>
      <c r="BI398" s="163">
        <f>IF(N398="nulová",J398,0)</f>
        <v>0</v>
      </c>
      <c r="BJ398" s="17" t="s">
        <v>84</v>
      </c>
      <c r="BK398" s="163">
        <f>ROUND(I398*H398,2)</f>
        <v>0</v>
      </c>
      <c r="BL398" s="17" t="s">
        <v>221</v>
      </c>
      <c r="BM398" s="162" t="s">
        <v>776</v>
      </c>
    </row>
    <row r="399" spans="1:65" s="2" customFormat="1" ht="33" customHeight="1">
      <c r="A399" s="36"/>
      <c r="B399" s="35"/>
      <c r="C399" s="151" t="s">
        <v>777</v>
      </c>
      <c r="D399" s="151" t="s">
        <v>143</v>
      </c>
      <c r="E399" s="152" t="s">
        <v>778</v>
      </c>
      <c r="F399" s="153" t="s">
        <v>779</v>
      </c>
      <c r="G399" s="154" t="s">
        <v>266</v>
      </c>
      <c r="H399" s="155">
        <v>9.6</v>
      </c>
      <c r="I399" s="156"/>
      <c r="J399" s="157">
        <f>ROUND(I399*H399,2)</f>
        <v>0</v>
      </c>
      <c r="K399" s="153" t="s">
        <v>147</v>
      </c>
      <c r="L399" s="39"/>
      <c r="M399" s="158" t="s">
        <v>1</v>
      </c>
      <c r="N399" s="159" t="s">
        <v>41</v>
      </c>
      <c r="O399" s="72"/>
      <c r="P399" s="160">
        <f>O399*H399</f>
        <v>0</v>
      </c>
      <c r="Q399" s="160">
        <v>0.0022</v>
      </c>
      <c r="R399" s="160">
        <f>Q399*H399</f>
        <v>0.02112</v>
      </c>
      <c r="S399" s="160">
        <v>0</v>
      </c>
      <c r="T399" s="161">
        <f>S399*H399</f>
        <v>0</v>
      </c>
      <c r="U399" s="34"/>
      <c r="V399" s="34"/>
      <c r="W399" s="34"/>
      <c r="X399" s="34"/>
      <c r="Y399" s="34"/>
      <c r="Z399" s="34"/>
      <c r="AA399" s="34"/>
      <c r="AB399" s="34"/>
      <c r="AC399" s="34"/>
      <c r="AD399" s="34"/>
      <c r="AE399" s="34"/>
      <c r="AR399" s="162" t="s">
        <v>221</v>
      </c>
      <c r="AT399" s="162" t="s">
        <v>143</v>
      </c>
      <c r="AU399" s="162" t="s">
        <v>86</v>
      </c>
      <c r="AY399" s="17" t="s">
        <v>141</v>
      </c>
      <c r="BE399" s="163">
        <f>IF(N399="základní",J399,0)</f>
        <v>0</v>
      </c>
      <c r="BF399" s="163">
        <f>IF(N399="snížená",J399,0)</f>
        <v>0</v>
      </c>
      <c r="BG399" s="163">
        <f>IF(N399="zákl. přenesená",J399,0)</f>
        <v>0</v>
      </c>
      <c r="BH399" s="163">
        <f>IF(N399="sníž. přenesená",J399,0)</f>
        <v>0</v>
      </c>
      <c r="BI399" s="163">
        <f>IF(N399="nulová",J399,0)</f>
        <v>0</v>
      </c>
      <c r="BJ399" s="17" t="s">
        <v>84</v>
      </c>
      <c r="BK399" s="163">
        <f>ROUND(I399*H399,2)</f>
        <v>0</v>
      </c>
      <c r="BL399" s="17" t="s">
        <v>221</v>
      </c>
      <c r="BM399" s="162" t="s">
        <v>780</v>
      </c>
    </row>
    <row r="400" spans="1:51" s="13" customFormat="1" ht="12">
      <c r="A400" s="165"/>
      <c r="B400" s="164"/>
      <c r="C400" s="165"/>
      <c r="D400" s="166" t="s">
        <v>150</v>
      </c>
      <c r="E400" s="167" t="s">
        <v>1</v>
      </c>
      <c r="F400" s="168" t="s">
        <v>781</v>
      </c>
      <c r="G400" s="165"/>
      <c r="H400" s="169">
        <v>9.6</v>
      </c>
      <c r="I400" s="165"/>
      <c r="J400" s="165"/>
      <c r="K400" s="165"/>
      <c r="L400" s="171"/>
      <c r="M400" s="172"/>
      <c r="N400" s="173"/>
      <c r="O400" s="173"/>
      <c r="P400" s="173"/>
      <c r="Q400" s="173"/>
      <c r="R400" s="173"/>
      <c r="S400" s="173"/>
      <c r="T400" s="174"/>
      <c r="AT400" s="175" t="s">
        <v>150</v>
      </c>
      <c r="AU400" s="175" t="s">
        <v>86</v>
      </c>
      <c r="AV400" s="13" t="s">
        <v>86</v>
      </c>
      <c r="AW400" s="13" t="s">
        <v>32</v>
      </c>
      <c r="AX400" s="13" t="s">
        <v>84</v>
      </c>
      <c r="AY400" s="175" t="s">
        <v>141</v>
      </c>
    </row>
    <row r="401" spans="1:65" s="2" customFormat="1" ht="24">
      <c r="A401" s="36"/>
      <c r="B401" s="35"/>
      <c r="C401" s="151" t="s">
        <v>782</v>
      </c>
      <c r="D401" s="151" t="s">
        <v>143</v>
      </c>
      <c r="E401" s="152" t="s">
        <v>783</v>
      </c>
      <c r="F401" s="153" t="s">
        <v>784</v>
      </c>
      <c r="G401" s="154" t="s">
        <v>266</v>
      </c>
      <c r="H401" s="155">
        <v>21.8</v>
      </c>
      <c r="I401" s="156"/>
      <c r="J401" s="157">
        <f>ROUND(I401*H401,2)</f>
        <v>0</v>
      </c>
      <c r="K401" s="153" t="s">
        <v>147</v>
      </c>
      <c r="L401" s="39"/>
      <c r="M401" s="158" t="s">
        <v>1</v>
      </c>
      <c r="N401" s="159" t="s">
        <v>41</v>
      </c>
      <c r="O401" s="72"/>
      <c r="P401" s="160">
        <f>O401*H401</f>
        <v>0</v>
      </c>
      <c r="Q401" s="160">
        <v>0.00169</v>
      </c>
      <c r="R401" s="160">
        <f>Q401*H401</f>
        <v>0.03684200000000001</v>
      </c>
      <c r="S401" s="160">
        <v>0</v>
      </c>
      <c r="T401" s="161">
        <f>S401*H401</f>
        <v>0</v>
      </c>
      <c r="U401" s="34"/>
      <c r="V401" s="34"/>
      <c r="W401" s="34"/>
      <c r="X401" s="34"/>
      <c r="Y401" s="34"/>
      <c r="Z401" s="34"/>
      <c r="AA401" s="34"/>
      <c r="AB401" s="34"/>
      <c r="AC401" s="34"/>
      <c r="AD401" s="34"/>
      <c r="AE401" s="34"/>
      <c r="AR401" s="162" t="s">
        <v>221</v>
      </c>
      <c r="AT401" s="162" t="s">
        <v>143</v>
      </c>
      <c r="AU401" s="162" t="s">
        <v>86</v>
      </c>
      <c r="AY401" s="17" t="s">
        <v>141</v>
      </c>
      <c r="BE401" s="163">
        <f>IF(N401="základní",J401,0)</f>
        <v>0</v>
      </c>
      <c r="BF401" s="163">
        <f>IF(N401="snížená",J401,0)</f>
        <v>0</v>
      </c>
      <c r="BG401" s="163">
        <f>IF(N401="zákl. přenesená",J401,0)</f>
        <v>0</v>
      </c>
      <c r="BH401" s="163">
        <f>IF(N401="sníž. přenesená",J401,0)</f>
        <v>0</v>
      </c>
      <c r="BI401" s="163">
        <f>IF(N401="nulová",J401,0)</f>
        <v>0</v>
      </c>
      <c r="BJ401" s="17" t="s">
        <v>84</v>
      </c>
      <c r="BK401" s="163">
        <f>ROUND(I401*H401,2)</f>
        <v>0</v>
      </c>
      <c r="BL401" s="17" t="s">
        <v>221</v>
      </c>
      <c r="BM401" s="162" t="s">
        <v>785</v>
      </c>
    </row>
    <row r="402" spans="1:51" s="13" customFormat="1" ht="12">
      <c r="A402" s="165"/>
      <c r="B402" s="164"/>
      <c r="C402" s="165"/>
      <c r="D402" s="166" t="s">
        <v>150</v>
      </c>
      <c r="E402" s="167" t="s">
        <v>1</v>
      </c>
      <c r="F402" s="168" t="s">
        <v>786</v>
      </c>
      <c r="G402" s="165"/>
      <c r="H402" s="169">
        <v>21.8</v>
      </c>
      <c r="I402" s="165"/>
      <c r="J402" s="165"/>
      <c r="K402" s="165"/>
      <c r="L402" s="171"/>
      <c r="M402" s="172"/>
      <c r="N402" s="173"/>
      <c r="O402" s="173"/>
      <c r="P402" s="173"/>
      <c r="Q402" s="173"/>
      <c r="R402" s="173"/>
      <c r="S402" s="173"/>
      <c r="T402" s="174"/>
      <c r="AT402" s="175" t="s">
        <v>150</v>
      </c>
      <c r="AU402" s="175" t="s">
        <v>86</v>
      </c>
      <c r="AV402" s="13" t="s">
        <v>86</v>
      </c>
      <c r="AW402" s="13" t="s">
        <v>32</v>
      </c>
      <c r="AX402" s="13" t="s">
        <v>84</v>
      </c>
      <c r="AY402" s="175" t="s">
        <v>141</v>
      </c>
    </row>
    <row r="403" spans="1:65" s="2" customFormat="1" ht="24">
      <c r="A403" s="36"/>
      <c r="B403" s="35"/>
      <c r="C403" s="151" t="s">
        <v>787</v>
      </c>
      <c r="D403" s="151" t="s">
        <v>143</v>
      </c>
      <c r="E403" s="152" t="s">
        <v>788</v>
      </c>
      <c r="F403" s="153" t="s">
        <v>789</v>
      </c>
      <c r="G403" s="154" t="s">
        <v>231</v>
      </c>
      <c r="H403" s="155">
        <v>2</v>
      </c>
      <c r="I403" s="156"/>
      <c r="J403" s="157">
        <f>ROUND(I403*H403,2)</f>
        <v>0</v>
      </c>
      <c r="K403" s="153" t="s">
        <v>147</v>
      </c>
      <c r="L403" s="39"/>
      <c r="M403" s="158" t="s">
        <v>1</v>
      </c>
      <c r="N403" s="159" t="s">
        <v>41</v>
      </c>
      <c r="O403" s="72"/>
      <c r="P403" s="160">
        <f>O403*H403</f>
        <v>0</v>
      </c>
      <c r="Q403" s="160">
        <v>0.00036</v>
      </c>
      <c r="R403" s="160">
        <f>Q403*H403</f>
        <v>0.00072</v>
      </c>
      <c r="S403" s="160">
        <v>0</v>
      </c>
      <c r="T403" s="161">
        <f>S403*H403</f>
        <v>0</v>
      </c>
      <c r="U403" s="34"/>
      <c r="V403" s="34"/>
      <c r="W403" s="34"/>
      <c r="X403" s="34"/>
      <c r="Y403" s="34"/>
      <c r="Z403" s="34"/>
      <c r="AA403" s="34"/>
      <c r="AB403" s="34"/>
      <c r="AC403" s="34"/>
      <c r="AD403" s="34"/>
      <c r="AE403" s="34"/>
      <c r="AR403" s="162" t="s">
        <v>221</v>
      </c>
      <c r="AT403" s="162" t="s">
        <v>143</v>
      </c>
      <c r="AU403" s="162" t="s">
        <v>86</v>
      </c>
      <c r="AY403" s="17" t="s">
        <v>141</v>
      </c>
      <c r="BE403" s="163">
        <f>IF(N403="základní",J403,0)</f>
        <v>0</v>
      </c>
      <c r="BF403" s="163">
        <f>IF(N403="snížená",J403,0)</f>
        <v>0</v>
      </c>
      <c r="BG403" s="163">
        <f>IF(N403="zákl. přenesená",J403,0)</f>
        <v>0</v>
      </c>
      <c r="BH403" s="163">
        <f>IF(N403="sníž. přenesená",J403,0)</f>
        <v>0</v>
      </c>
      <c r="BI403" s="163">
        <f>IF(N403="nulová",J403,0)</f>
        <v>0</v>
      </c>
      <c r="BJ403" s="17" t="s">
        <v>84</v>
      </c>
      <c r="BK403" s="163">
        <f>ROUND(I403*H403,2)</f>
        <v>0</v>
      </c>
      <c r="BL403" s="17" t="s">
        <v>221</v>
      </c>
      <c r="BM403" s="162" t="s">
        <v>790</v>
      </c>
    </row>
    <row r="404" spans="1:65" s="2" customFormat="1" ht="24">
      <c r="A404" s="36"/>
      <c r="B404" s="35"/>
      <c r="C404" s="151" t="s">
        <v>791</v>
      </c>
      <c r="D404" s="151" t="s">
        <v>143</v>
      </c>
      <c r="E404" s="152" t="s">
        <v>792</v>
      </c>
      <c r="F404" s="153" t="s">
        <v>793</v>
      </c>
      <c r="G404" s="154" t="s">
        <v>266</v>
      </c>
      <c r="H404" s="155">
        <v>13.1</v>
      </c>
      <c r="I404" s="156"/>
      <c r="J404" s="157">
        <f>ROUND(I404*H404,2)</f>
        <v>0</v>
      </c>
      <c r="K404" s="153" t="s">
        <v>147</v>
      </c>
      <c r="L404" s="39"/>
      <c r="M404" s="158" t="s">
        <v>1</v>
      </c>
      <c r="N404" s="159" t="s">
        <v>41</v>
      </c>
      <c r="O404" s="72"/>
      <c r="P404" s="160">
        <f>O404*H404</f>
        <v>0</v>
      </c>
      <c r="Q404" s="160">
        <v>0.00217</v>
      </c>
      <c r="R404" s="160">
        <f>Q404*H404</f>
        <v>0.028427</v>
      </c>
      <c r="S404" s="160">
        <v>0</v>
      </c>
      <c r="T404" s="161">
        <f>S404*H404</f>
        <v>0</v>
      </c>
      <c r="U404" s="34"/>
      <c r="V404" s="34"/>
      <c r="W404" s="34"/>
      <c r="X404" s="34"/>
      <c r="Y404" s="34"/>
      <c r="Z404" s="34"/>
      <c r="AA404" s="34"/>
      <c r="AB404" s="34"/>
      <c r="AC404" s="34"/>
      <c r="AD404" s="34"/>
      <c r="AE404" s="34"/>
      <c r="AR404" s="162" t="s">
        <v>221</v>
      </c>
      <c r="AT404" s="162" t="s">
        <v>143</v>
      </c>
      <c r="AU404" s="162" t="s">
        <v>86</v>
      </c>
      <c r="AY404" s="17" t="s">
        <v>141</v>
      </c>
      <c r="BE404" s="163">
        <f>IF(N404="základní",J404,0)</f>
        <v>0</v>
      </c>
      <c r="BF404" s="163">
        <f>IF(N404="snížená",J404,0)</f>
        <v>0</v>
      </c>
      <c r="BG404" s="163">
        <f>IF(N404="zákl. přenesená",J404,0)</f>
        <v>0</v>
      </c>
      <c r="BH404" s="163">
        <f>IF(N404="sníž. přenesená",J404,0)</f>
        <v>0</v>
      </c>
      <c r="BI404" s="163">
        <f>IF(N404="nulová",J404,0)</f>
        <v>0</v>
      </c>
      <c r="BJ404" s="17" t="s">
        <v>84</v>
      </c>
      <c r="BK404" s="163">
        <f>ROUND(I404*H404,2)</f>
        <v>0</v>
      </c>
      <c r="BL404" s="17" t="s">
        <v>221</v>
      </c>
      <c r="BM404" s="162" t="s">
        <v>794</v>
      </c>
    </row>
    <row r="405" spans="1:51" s="13" customFormat="1" ht="12">
      <c r="A405" s="165"/>
      <c r="B405" s="164"/>
      <c r="C405" s="165"/>
      <c r="D405" s="166" t="s">
        <v>150</v>
      </c>
      <c r="E405" s="167" t="s">
        <v>1</v>
      </c>
      <c r="F405" s="168" t="s">
        <v>795</v>
      </c>
      <c r="G405" s="165"/>
      <c r="H405" s="169">
        <v>13.1</v>
      </c>
      <c r="I405" s="165"/>
      <c r="J405" s="165"/>
      <c r="K405" s="165"/>
      <c r="L405" s="171"/>
      <c r="M405" s="172"/>
      <c r="N405" s="173"/>
      <c r="O405" s="173"/>
      <c r="P405" s="173"/>
      <c r="Q405" s="173"/>
      <c r="R405" s="173"/>
      <c r="S405" s="173"/>
      <c r="T405" s="174"/>
      <c r="AT405" s="175" t="s">
        <v>150</v>
      </c>
      <c r="AU405" s="175" t="s">
        <v>86</v>
      </c>
      <c r="AV405" s="13" t="s">
        <v>86</v>
      </c>
      <c r="AW405" s="13" t="s">
        <v>32</v>
      </c>
      <c r="AX405" s="13" t="s">
        <v>84</v>
      </c>
      <c r="AY405" s="175" t="s">
        <v>141</v>
      </c>
    </row>
    <row r="406" spans="1:65" s="2" customFormat="1" ht="24">
      <c r="A406" s="36"/>
      <c r="B406" s="35"/>
      <c r="C406" s="151" t="s">
        <v>796</v>
      </c>
      <c r="D406" s="151" t="s">
        <v>143</v>
      </c>
      <c r="E406" s="152" t="s">
        <v>797</v>
      </c>
      <c r="F406" s="153" t="s">
        <v>798</v>
      </c>
      <c r="G406" s="154" t="s">
        <v>575</v>
      </c>
      <c r="H406" s="205"/>
      <c r="I406" s="156"/>
      <c r="J406" s="157">
        <f>ROUND(I406*H406,2)</f>
        <v>0</v>
      </c>
      <c r="K406" s="153" t="s">
        <v>147</v>
      </c>
      <c r="L406" s="39"/>
      <c r="M406" s="158" t="s">
        <v>1</v>
      </c>
      <c r="N406" s="159" t="s">
        <v>41</v>
      </c>
      <c r="O406" s="72"/>
      <c r="P406" s="160">
        <f>O406*H406</f>
        <v>0</v>
      </c>
      <c r="Q406" s="160">
        <v>0</v>
      </c>
      <c r="R406" s="160">
        <f>Q406*H406</f>
        <v>0</v>
      </c>
      <c r="S406" s="160">
        <v>0</v>
      </c>
      <c r="T406" s="161">
        <f>S406*H406</f>
        <v>0</v>
      </c>
      <c r="U406" s="34"/>
      <c r="V406" s="34"/>
      <c r="W406" s="34"/>
      <c r="X406" s="34"/>
      <c r="Y406" s="34"/>
      <c r="Z406" s="34"/>
      <c r="AA406" s="34"/>
      <c r="AB406" s="34"/>
      <c r="AC406" s="34"/>
      <c r="AD406" s="34"/>
      <c r="AE406" s="34"/>
      <c r="AR406" s="162" t="s">
        <v>221</v>
      </c>
      <c r="AT406" s="162" t="s">
        <v>143</v>
      </c>
      <c r="AU406" s="162" t="s">
        <v>86</v>
      </c>
      <c r="AY406" s="17" t="s">
        <v>141</v>
      </c>
      <c r="BE406" s="163">
        <f>IF(N406="základní",J406,0)</f>
        <v>0</v>
      </c>
      <c r="BF406" s="163">
        <f>IF(N406="snížená",J406,0)</f>
        <v>0</v>
      </c>
      <c r="BG406" s="163">
        <f>IF(N406="zákl. přenesená",J406,0)</f>
        <v>0</v>
      </c>
      <c r="BH406" s="163">
        <f>IF(N406="sníž. přenesená",J406,0)</f>
        <v>0</v>
      </c>
      <c r="BI406" s="163">
        <f>IF(N406="nulová",J406,0)</f>
        <v>0</v>
      </c>
      <c r="BJ406" s="17" t="s">
        <v>84</v>
      </c>
      <c r="BK406" s="163">
        <f>ROUND(I406*H406,2)</f>
        <v>0</v>
      </c>
      <c r="BL406" s="17" t="s">
        <v>221</v>
      </c>
      <c r="BM406" s="162" t="s">
        <v>799</v>
      </c>
    </row>
    <row r="407" spans="1:63" s="12" customFormat="1" ht="22.9" customHeight="1">
      <c r="A407" s="136"/>
      <c r="B407" s="135"/>
      <c r="C407" s="136"/>
      <c r="D407" s="137" t="s">
        <v>75</v>
      </c>
      <c r="E407" s="149" t="s">
        <v>800</v>
      </c>
      <c r="F407" s="149" t="s">
        <v>801</v>
      </c>
      <c r="G407" s="136"/>
      <c r="H407" s="136"/>
      <c r="I407" s="136"/>
      <c r="J407" s="150">
        <f>BK407</f>
        <v>0</v>
      </c>
      <c r="K407" s="136"/>
      <c r="L407" s="141"/>
      <c r="M407" s="142"/>
      <c r="N407" s="143"/>
      <c r="O407" s="143"/>
      <c r="P407" s="144">
        <f>SUM(P408:P411)</f>
        <v>0</v>
      </c>
      <c r="Q407" s="143"/>
      <c r="R407" s="144">
        <f>SUM(R408:R411)</f>
        <v>0.013200000000000002</v>
      </c>
      <c r="S407" s="143"/>
      <c r="T407" s="145">
        <f>SUM(T408:T411)</f>
        <v>0</v>
      </c>
      <c r="AR407" s="146" t="s">
        <v>86</v>
      </c>
      <c r="AT407" s="147" t="s">
        <v>75</v>
      </c>
      <c r="AU407" s="147" t="s">
        <v>84</v>
      </c>
      <c r="AY407" s="146" t="s">
        <v>141</v>
      </c>
      <c r="BK407" s="148">
        <f>SUM(BK408:BK411)</f>
        <v>0</v>
      </c>
    </row>
    <row r="408" spans="1:65" s="2" customFormat="1" ht="36">
      <c r="A408" s="36"/>
      <c r="B408" s="35"/>
      <c r="C408" s="151" t="s">
        <v>802</v>
      </c>
      <c r="D408" s="151" t="s">
        <v>143</v>
      </c>
      <c r="E408" s="152" t="s">
        <v>803</v>
      </c>
      <c r="F408" s="153" t="s">
        <v>804</v>
      </c>
      <c r="G408" s="154" t="s">
        <v>193</v>
      </c>
      <c r="H408" s="155">
        <v>110</v>
      </c>
      <c r="I408" s="156"/>
      <c r="J408" s="157">
        <f>ROUND(I408*H408,2)</f>
        <v>0</v>
      </c>
      <c r="K408" s="153" t="s">
        <v>147</v>
      </c>
      <c r="L408" s="39"/>
      <c r="M408" s="158" t="s">
        <v>1</v>
      </c>
      <c r="N408" s="159" t="s">
        <v>41</v>
      </c>
      <c r="O408" s="72"/>
      <c r="P408" s="160">
        <f>O408*H408</f>
        <v>0</v>
      </c>
      <c r="Q408" s="160">
        <v>1E-05</v>
      </c>
      <c r="R408" s="160">
        <f>Q408*H408</f>
        <v>0.0011</v>
      </c>
      <c r="S408" s="160">
        <v>0</v>
      </c>
      <c r="T408" s="161">
        <f>S408*H408</f>
        <v>0</v>
      </c>
      <c r="U408" s="34"/>
      <c r="V408" s="34"/>
      <c r="W408" s="34"/>
      <c r="X408" s="34"/>
      <c r="Y408" s="34"/>
      <c r="Z408" s="34"/>
      <c r="AA408" s="34"/>
      <c r="AB408" s="34"/>
      <c r="AC408" s="34"/>
      <c r="AD408" s="34"/>
      <c r="AE408" s="34"/>
      <c r="AR408" s="162" t="s">
        <v>221</v>
      </c>
      <c r="AT408" s="162" t="s">
        <v>143</v>
      </c>
      <c r="AU408" s="162" t="s">
        <v>86</v>
      </c>
      <c r="AY408" s="17" t="s">
        <v>141</v>
      </c>
      <c r="BE408" s="163">
        <f>IF(N408="základní",J408,0)</f>
        <v>0</v>
      </c>
      <c r="BF408" s="163">
        <f>IF(N408="snížená",J408,0)</f>
        <v>0</v>
      </c>
      <c r="BG408" s="163">
        <f>IF(N408="zákl. přenesená",J408,0)</f>
        <v>0</v>
      </c>
      <c r="BH408" s="163">
        <f>IF(N408="sníž. přenesená",J408,0)</f>
        <v>0</v>
      </c>
      <c r="BI408" s="163">
        <f>IF(N408="nulová",J408,0)</f>
        <v>0</v>
      </c>
      <c r="BJ408" s="17" t="s">
        <v>84</v>
      </c>
      <c r="BK408" s="163">
        <f>ROUND(I408*H408,2)</f>
        <v>0</v>
      </c>
      <c r="BL408" s="17" t="s">
        <v>221</v>
      </c>
      <c r="BM408" s="162" t="s">
        <v>805</v>
      </c>
    </row>
    <row r="409" spans="1:65" s="2" customFormat="1" ht="16.5" customHeight="1">
      <c r="A409" s="36"/>
      <c r="B409" s="35"/>
      <c r="C409" s="186" t="s">
        <v>806</v>
      </c>
      <c r="D409" s="186" t="s">
        <v>258</v>
      </c>
      <c r="E409" s="187" t="s">
        <v>807</v>
      </c>
      <c r="F409" s="188" t="s">
        <v>808</v>
      </c>
      <c r="G409" s="189" t="s">
        <v>193</v>
      </c>
      <c r="H409" s="190">
        <v>121</v>
      </c>
      <c r="I409" s="191"/>
      <c r="J409" s="192">
        <f>ROUND(I409*H409,2)</f>
        <v>0</v>
      </c>
      <c r="K409" s="188" t="s">
        <v>1</v>
      </c>
      <c r="L409" s="193"/>
      <c r="M409" s="194" t="s">
        <v>1</v>
      </c>
      <c r="N409" s="195" t="s">
        <v>41</v>
      </c>
      <c r="O409" s="72"/>
      <c r="P409" s="160">
        <f>O409*H409</f>
        <v>0</v>
      </c>
      <c r="Q409" s="160">
        <v>0.0001</v>
      </c>
      <c r="R409" s="160">
        <f>Q409*H409</f>
        <v>0.012100000000000001</v>
      </c>
      <c r="S409" s="160">
        <v>0</v>
      </c>
      <c r="T409" s="161">
        <f>S409*H409</f>
        <v>0</v>
      </c>
      <c r="U409" s="34"/>
      <c r="V409" s="34"/>
      <c r="W409" s="34"/>
      <c r="X409" s="34"/>
      <c r="Y409" s="34"/>
      <c r="Z409" s="34"/>
      <c r="AA409" s="34"/>
      <c r="AB409" s="34"/>
      <c r="AC409" s="34"/>
      <c r="AD409" s="34"/>
      <c r="AE409" s="34"/>
      <c r="AR409" s="162" t="s">
        <v>300</v>
      </c>
      <c r="AT409" s="162" t="s">
        <v>258</v>
      </c>
      <c r="AU409" s="162" t="s">
        <v>86</v>
      </c>
      <c r="AY409" s="17" t="s">
        <v>141</v>
      </c>
      <c r="BE409" s="163">
        <f>IF(N409="základní",J409,0)</f>
        <v>0</v>
      </c>
      <c r="BF409" s="163">
        <f>IF(N409="snížená",J409,0)</f>
        <v>0</v>
      </c>
      <c r="BG409" s="163">
        <f>IF(N409="zákl. přenesená",J409,0)</f>
        <v>0</v>
      </c>
      <c r="BH409" s="163">
        <f>IF(N409="sníž. přenesená",J409,0)</f>
        <v>0</v>
      </c>
      <c r="BI409" s="163">
        <f>IF(N409="nulová",J409,0)</f>
        <v>0</v>
      </c>
      <c r="BJ409" s="17" t="s">
        <v>84</v>
      </c>
      <c r="BK409" s="163">
        <f>ROUND(I409*H409,2)</f>
        <v>0</v>
      </c>
      <c r="BL409" s="17" t="s">
        <v>221</v>
      </c>
      <c r="BM409" s="162" t="s">
        <v>809</v>
      </c>
    </row>
    <row r="410" spans="1:51" s="13" customFormat="1" ht="12">
      <c r="A410" s="165"/>
      <c r="B410" s="164"/>
      <c r="C410" s="165"/>
      <c r="D410" s="166" t="s">
        <v>150</v>
      </c>
      <c r="E410" s="165"/>
      <c r="F410" s="168" t="s">
        <v>810</v>
      </c>
      <c r="G410" s="165"/>
      <c r="H410" s="169">
        <v>121</v>
      </c>
      <c r="I410" s="165"/>
      <c r="J410" s="165"/>
      <c r="K410" s="165"/>
      <c r="L410" s="171"/>
      <c r="M410" s="172"/>
      <c r="N410" s="173"/>
      <c r="O410" s="173"/>
      <c r="P410" s="173"/>
      <c r="Q410" s="173"/>
      <c r="R410" s="173"/>
      <c r="S410" s="173"/>
      <c r="T410" s="174"/>
      <c r="AT410" s="175" t="s">
        <v>150</v>
      </c>
      <c r="AU410" s="175" t="s">
        <v>86</v>
      </c>
      <c r="AV410" s="13" t="s">
        <v>86</v>
      </c>
      <c r="AW410" s="13" t="s">
        <v>4</v>
      </c>
      <c r="AX410" s="13" t="s">
        <v>84</v>
      </c>
      <c r="AY410" s="175" t="s">
        <v>141</v>
      </c>
    </row>
    <row r="411" spans="1:65" s="2" customFormat="1" ht="24">
      <c r="A411" s="36"/>
      <c r="B411" s="35"/>
      <c r="C411" s="151" t="s">
        <v>811</v>
      </c>
      <c r="D411" s="151" t="s">
        <v>143</v>
      </c>
      <c r="E411" s="152" t="s">
        <v>812</v>
      </c>
      <c r="F411" s="153" t="s">
        <v>813</v>
      </c>
      <c r="G411" s="154" t="s">
        <v>575</v>
      </c>
      <c r="H411" s="205"/>
      <c r="I411" s="156"/>
      <c r="J411" s="157">
        <f>ROUND(I411*H411,2)</f>
        <v>0</v>
      </c>
      <c r="K411" s="153" t="s">
        <v>147</v>
      </c>
      <c r="L411" s="39"/>
      <c r="M411" s="158" t="s">
        <v>1</v>
      </c>
      <c r="N411" s="159" t="s">
        <v>41</v>
      </c>
      <c r="O411" s="72"/>
      <c r="P411" s="160">
        <f>O411*H411</f>
        <v>0</v>
      </c>
      <c r="Q411" s="160">
        <v>0</v>
      </c>
      <c r="R411" s="160">
        <f>Q411*H411</f>
        <v>0</v>
      </c>
      <c r="S411" s="160">
        <v>0</v>
      </c>
      <c r="T411" s="161">
        <f>S411*H411</f>
        <v>0</v>
      </c>
      <c r="U411" s="34"/>
      <c r="V411" s="34"/>
      <c r="W411" s="34"/>
      <c r="X411" s="34"/>
      <c r="Y411" s="34"/>
      <c r="Z411" s="34"/>
      <c r="AA411" s="34"/>
      <c r="AB411" s="34"/>
      <c r="AC411" s="34"/>
      <c r="AD411" s="34"/>
      <c r="AE411" s="34"/>
      <c r="AR411" s="162" t="s">
        <v>221</v>
      </c>
      <c r="AT411" s="162" t="s">
        <v>143</v>
      </c>
      <c r="AU411" s="162" t="s">
        <v>86</v>
      </c>
      <c r="AY411" s="17" t="s">
        <v>141</v>
      </c>
      <c r="BE411" s="163">
        <f>IF(N411="základní",J411,0)</f>
        <v>0</v>
      </c>
      <c r="BF411" s="163">
        <f>IF(N411="snížená",J411,0)</f>
        <v>0</v>
      </c>
      <c r="BG411" s="163">
        <f>IF(N411="zákl. přenesená",J411,0)</f>
        <v>0</v>
      </c>
      <c r="BH411" s="163">
        <f>IF(N411="sníž. přenesená",J411,0)</f>
        <v>0</v>
      </c>
      <c r="BI411" s="163">
        <f>IF(N411="nulová",J411,0)</f>
        <v>0</v>
      </c>
      <c r="BJ411" s="17" t="s">
        <v>84</v>
      </c>
      <c r="BK411" s="163">
        <f>ROUND(I411*H411,2)</f>
        <v>0</v>
      </c>
      <c r="BL411" s="17" t="s">
        <v>221</v>
      </c>
      <c r="BM411" s="162" t="s">
        <v>814</v>
      </c>
    </row>
    <row r="412" spans="1:63" s="12" customFormat="1" ht="22.9" customHeight="1">
      <c r="A412" s="136"/>
      <c r="B412" s="135"/>
      <c r="C412" s="136"/>
      <c r="D412" s="137" t="s">
        <v>75</v>
      </c>
      <c r="E412" s="149" t="s">
        <v>815</v>
      </c>
      <c r="F412" s="149" t="s">
        <v>816</v>
      </c>
      <c r="G412" s="136"/>
      <c r="H412" s="136"/>
      <c r="I412" s="136"/>
      <c r="J412" s="150">
        <f>BK412</f>
        <v>0</v>
      </c>
      <c r="K412" s="136"/>
      <c r="L412" s="141"/>
      <c r="M412" s="142"/>
      <c r="N412" s="143"/>
      <c r="O412" s="143"/>
      <c r="P412" s="144">
        <f>SUM(P413:P425)</f>
        <v>0</v>
      </c>
      <c r="Q412" s="143"/>
      <c r="R412" s="144">
        <f>SUM(R413:R425)</f>
        <v>0</v>
      </c>
      <c r="S412" s="143"/>
      <c r="T412" s="145">
        <f>SUM(T413:T425)</f>
        <v>0</v>
      </c>
      <c r="AR412" s="146" t="s">
        <v>86</v>
      </c>
      <c r="AT412" s="147" t="s">
        <v>75</v>
      </c>
      <c r="AU412" s="147" t="s">
        <v>84</v>
      </c>
      <c r="AY412" s="146" t="s">
        <v>141</v>
      </c>
      <c r="BK412" s="148">
        <f>SUM(BK413:BK425)</f>
        <v>0</v>
      </c>
    </row>
    <row r="413" spans="1:65" s="2" customFormat="1" ht="24">
      <c r="A413" s="36"/>
      <c r="B413" s="35"/>
      <c r="C413" s="151" t="s">
        <v>817</v>
      </c>
      <c r="D413" s="151" t="s">
        <v>143</v>
      </c>
      <c r="E413" s="152" t="s">
        <v>818</v>
      </c>
      <c r="F413" s="153" t="s">
        <v>1355</v>
      </c>
      <c r="G413" s="154" t="s">
        <v>193</v>
      </c>
      <c r="H413" s="155">
        <v>3.84</v>
      </c>
      <c r="I413" s="156"/>
      <c r="J413" s="157">
        <f>ROUND(I413*H413,2)</f>
        <v>0</v>
      </c>
      <c r="K413" s="153" t="s">
        <v>1</v>
      </c>
      <c r="L413" s="39"/>
      <c r="M413" s="158" t="s">
        <v>1</v>
      </c>
      <c r="N413" s="159" t="s">
        <v>41</v>
      </c>
      <c r="O413" s="72"/>
      <c r="P413" s="160">
        <f>O413*H413</f>
        <v>0</v>
      </c>
      <c r="Q413" s="160">
        <v>0</v>
      </c>
      <c r="R413" s="160">
        <f>Q413*H413</f>
        <v>0</v>
      </c>
      <c r="S413" s="160">
        <v>0</v>
      </c>
      <c r="T413" s="161">
        <f>S413*H413</f>
        <v>0</v>
      </c>
      <c r="U413" s="34"/>
      <c r="V413" s="34"/>
      <c r="W413" s="34"/>
      <c r="X413" s="34"/>
      <c r="Y413" s="34"/>
      <c r="Z413" s="34"/>
      <c r="AA413" s="34"/>
      <c r="AB413" s="34"/>
      <c r="AC413" s="34"/>
      <c r="AD413" s="34"/>
      <c r="AE413" s="34"/>
      <c r="AR413" s="162" t="s">
        <v>221</v>
      </c>
      <c r="AT413" s="162" t="s">
        <v>143</v>
      </c>
      <c r="AU413" s="162" t="s">
        <v>86</v>
      </c>
      <c r="AY413" s="17" t="s">
        <v>141</v>
      </c>
      <c r="BE413" s="163">
        <f>IF(N413="základní",J413,0)</f>
        <v>0</v>
      </c>
      <c r="BF413" s="163">
        <f>IF(N413="snížená",J413,0)</f>
        <v>0</v>
      </c>
      <c r="BG413" s="163">
        <f>IF(N413="zákl. přenesená",J413,0)</f>
        <v>0</v>
      </c>
      <c r="BH413" s="163">
        <f>IF(N413="sníž. přenesená",J413,0)</f>
        <v>0</v>
      </c>
      <c r="BI413" s="163">
        <f>IF(N413="nulová",J413,0)</f>
        <v>0</v>
      </c>
      <c r="BJ413" s="17" t="s">
        <v>84</v>
      </c>
      <c r="BK413" s="163">
        <f>ROUND(I413*H413,2)</f>
        <v>0</v>
      </c>
      <c r="BL413" s="17" t="s">
        <v>221</v>
      </c>
      <c r="BM413" s="162" t="s">
        <v>819</v>
      </c>
    </row>
    <row r="414" spans="1:51" s="13" customFormat="1" ht="12">
      <c r="A414" s="165"/>
      <c r="B414" s="164"/>
      <c r="C414" s="165"/>
      <c r="D414" s="166" t="s">
        <v>150</v>
      </c>
      <c r="E414" s="167" t="s">
        <v>1</v>
      </c>
      <c r="F414" s="168" t="s">
        <v>820</v>
      </c>
      <c r="G414" s="165"/>
      <c r="H414" s="169">
        <v>3.84</v>
      </c>
      <c r="I414" s="165"/>
      <c r="J414" s="165"/>
      <c r="K414" s="165"/>
      <c r="L414" s="171"/>
      <c r="M414" s="172"/>
      <c r="N414" s="173"/>
      <c r="O414" s="173"/>
      <c r="P414" s="173"/>
      <c r="Q414" s="173"/>
      <c r="R414" s="173"/>
      <c r="S414" s="173"/>
      <c r="T414" s="174"/>
      <c r="AT414" s="175" t="s">
        <v>150</v>
      </c>
      <c r="AU414" s="175" t="s">
        <v>86</v>
      </c>
      <c r="AV414" s="13" t="s">
        <v>86</v>
      </c>
      <c r="AW414" s="13" t="s">
        <v>32</v>
      </c>
      <c r="AX414" s="13" t="s">
        <v>84</v>
      </c>
      <c r="AY414" s="175" t="s">
        <v>141</v>
      </c>
    </row>
    <row r="415" spans="1:65" s="2" customFormat="1" ht="33" customHeight="1">
      <c r="A415" s="36"/>
      <c r="B415" s="35"/>
      <c r="C415" s="151" t="s">
        <v>821</v>
      </c>
      <c r="D415" s="151" t="s">
        <v>143</v>
      </c>
      <c r="E415" s="152" t="s">
        <v>822</v>
      </c>
      <c r="F415" s="153" t="s">
        <v>823</v>
      </c>
      <c r="G415" s="154" t="s">
        <v>824</v>
      </c>
      <c r="H415" s="155">
        <v>2</v>
      </c>
      <c r="I415" s="156"/>
      <c r="J415" s="157">
        <f>ROUND(I415*H415,2)</f>
        <v>0</v>
      </c>
      <c r="K415" s="153" t="s">
        <v>1</v>
      </c>
      <c r="L415" s="39"/>
      <c r="M415" s="158" t="s">
        <v>1</v>
      </c>
      <c r="N415" s="159" t="s">
        <v>41</v>
      </c>
      <c r="O415" s="72"/>
      <c r="P415" s="160">
        <f>O415*H415</f>
        <v>0</v>
      </c>
      <c r="Q415" s="160">
        <v>0</v>
      </c>
      <c r="R415" s="160">
        <f>Q415*H415</f>
        <v>0</v>
      </c>
      <c r="S415" s="160">
        <v>0</v>
      </c>
      <c r="T415" s="161">
        <f>S415*H415</f>
        <v>0</v>
      </c>
      <c r="U415" s="34"/>
      <c r="V415" s="34"/>
      <c r="W415" s="34"/>
      <c r="X415" s="34"/>
      <c r="Y415" s="34"/>
      <c r="Z415" s="34"/>
      <c r="AA415" s="34"/>
      <c r="AB415" s="34"/>
      <c r="AC415" s="34"/>
      <c r="AD415" s="34"/>
      <c r="AE415" s="34"/>
      <c r="AR415" s="162" t="s">
        <v>221</v>
      </c>
      <c r="AT415" s="162" t="s">
        <v>143</v>
      </c>
      <c r="AU415" s="162" t="s">
        <v>86</v>
      </c>
      <c r="AY415" s="17" t="s">
        <v>141</v>
      </c>
      <c r="BE415" s="163">
        <f>IF(N415="základní",J415,0)</f>
        <v>0</v>
      </c>
      <c r="BF415" s="163">
        <f>IF(N415="snížená",J415,0)</f>
        <v>0</v>
      </c>
      <c r="BG415" s="163">
        <f>IF(N415="zákl. přenesená",J415,0)</f>
        <v>0</v>
      </c>
      <c r="BH415" s="163">
        <f>IF(N415="sníž. přenesená",J415,0)</f>
        <v>0</v>
      </c>
      <c r="BI415" s="163">
        <f>IF(N415="nulová",J415,0)</f>
        <v>0</v>
      </c>
      <c r="BJ415" s="17" t="s">
        <v>84</v>
      </c>
      <c r="BK415" s="163">
        <f>ROUND(I415*H415,2)</f>
        <v>0</v>
      </c>
      <c r="BL415" s="17" t="s">
        <v>221</v>
      </c>
      <c r="BM415" s="162" t="s">
        <v>825</v>
      </c>
    </row>
    <row r="416" spans="1:51" s="13" customFormat="1" ht="12">
      <c r="A416" s="165"/>
      <c r="B416" s="164"/>
      <c r="C416" s="165"/>
      <c r="D416" s="166" t="s">
        <v>150</v>
      </c>
      <c r="E416" s="167" t="s">
        <v>1</v>
      </c>
      <c r="F416" s="168" t="s">
        <v>826</v>
      </c>
      <c r="G416" s="165"/>
      <c r="H416" s="169">
        <v>2</v>
      </c>
      <c r="I416" s="165"/>
      <c r="J416" s="165"/>
      <c r="K416" s="165"/>
      <c r="L416" s="171"/>
      <c r="M416" s="172"/>
      <c r="N416" s="173"/>
      <c r="O416" s="173"/>
      <c r="P416" s="173"/>
      <c r="Q416" s="173"/>
      <c r="R416" s="173"/>
      <c r="S416" s="173"/>
      <c r="T416" s="174"/>
      <c r="AT416" s="175" t="s">
        <v>150</v>
      </c>
      <c r="AU416" s="175" t="s">
        <v>86</v>
      </c>
      <c r="AV416" s="13" t="s">
        <v>86</v>
      </c>
      <c r="AW416" s="13" t="s">
        <v>32</v>
      </c>
      <c r="AX416" s="13" t="s">
        <v>84</v>
      </c>
      <c r="AY416" s="175" t="s">
        <v>141</v>
      </c>
    </row>
    <row r="417" spans="1:65" s="2" customFormat="1" ht="16.5" customHeight="1">
      <c r="A417" s="36"/>
      <c r="B417" s="35"/>
      <c r="C417" s="151" t="s">
        <v>827</v>
      </c>
      <c r="D417" s="151" t="s">
        <v>143</v>
      </c>
      <c r="E417" s="152" t="s">
        <v>828</v>
      </c>
      <c r="F417" s="153" t="s">
        <v>829</v>
      </c>
      <c r="G417" s="154" t="s">
        <v>824</v>
      </c>
      <c r="H417" s="155">
        <v>3</v>
      </c>
      <c r="I417" s="156"/>
      <c r="J417" s="157">
        <f>ROUND(I417*H417,2)</f>
        <v>0</v>
      </c>
      <c r="K417" s="153" t="s">
        <v>1</v>
      </c>
      <c r="L417" s="39"/>
      <c r="M417" s="158" t="s">
        <v>1</v>
      </c>
      <c r="N417" s="159" t="s">
        <v>41</v>
      </c>
      <c r="O417" s="72"/>
      <c r="P417" s="160">
        <f>O417*H417</f>
        <v>0</v>
      </c>
      <c r="Q417" s="160">
        <v>0</v>
      </c>
      <c r="R417" s="160">
        <f>Q417*H417</f>
        <v>0</v>
      </c>
      <c r="S417" s="160">
        <v>0</v>
      </c>
      <c r="T417" s="161">
        <f>S417*H417</f>
        <v>0</v>
      </c>
      <c r="U417" s="34"/>
      <c r="V417" s="34"/>
      <c r="W417" s="34"/>
      <c r="X417" s="34"/>
      <c r="Y417" s="34"/>
      <c r="Z417" s="34"/>
      <c r="AA417" s="34"/>
      <c r="AB417" s="34"/>
      <c r="AC417" s="34"/>
      <c r="AD417" s="34"/>
      <c r="AE417" s="34"/>
      <c r="AR417" s="162" t="s">
        <v>221</v>
      </c>
      <c r="AT417" s="162" t="s">
        <v>143</v>
      </c>
      <c r="AU417" s="162" t="s">
        <v>86</v>
      </c>
      <c r="AY417" s="17" t="s">
        <v>141</v>
      </c>
      <c r="BE417" s="163">
        <f>IF(N417="základní",J417,0)</f>
        <v>0</v>
      </c>
      <c r="BF417" s="163">
        <f>IF(N417="snížená",J417,0)</f>
        <v>0</v>
      </c>
      <c r="BG417" s="163">
        <f>IF(N417="zákl. přenesená",J417,0)</f>
        <v>0</v>
      </c>
      <c r="BH417" s="163">
        <f>IF(N417="sníž. přenesená",J417,0)</f>
        <v>0</v>
      </c>
      <c r="BI417" s="163">
        <f>IF(N417="nulová",J417,0)</f>
        <v>0</v>
      </c>
      <c r="BJ417" s="17" t="s">
        <v>84</v>
      </c>
      <c r="BK417" s="163">
        <f>ROUND(I417*H417,2)</f>
        <v>0</v>
      </c>
      <c r="BL417" s="17" t="s">
        <v>221</v>
      </c>
      <c r="BM417" s="162" t="s">
        <v>830</v>
      </c>
    </row>
    <row r="418" spans="1:51" s="13" customFormat="1" ht="12">
      <c r="A418" s="165"/>
      <c r="B418" s="164"/>
      <c r="C418" s="165"/>
      <c r="D418" s="166" t="s">
        <v>150</v>
      </c>
      <c r="E418" s="167" t="s">
        <v>1</v>
      </c>
      <c r="F418" s="168" t="s">
        <v>831</v>
      </c>
      <c r="G418" s="165"/>
      <c r="H418" s="169">
        <v>3</v>
      </c>
      <c r="I418" s="165"/>
      <c r="J418" s="165"/>
      <c r="K418" s="165"/>
      <c r="L418" s="171"/>
      <c r="M418" s="172"/>
      <c r="N418" s="173"/>
      <c r="O418" s="173"/>
      <c r="P418" s="173"/>
      <c r="Q418" s="173"/>
      <c r="R418" s="173"/>
      <c r="S418" s="173"/>
      <c r="T418" s="174"/>
      <c r="AT418" s="175" t="s">
        <v>150</v>
      </c>
      <c r="AU418" s="175" t="s">
        <v>86</v>
      </c>
      <c r="AV418" s="13" t="s">
        <v>86</v>
      </c>
      <c r="AW418" s="13" t="s">
        <v>32</v>
      </c>
      <c r="AX418" s="13" t="s">
        <v>84</v>
      </c>
      <c r="AY418" s="175" t="s">
        <v>141</v>
      </c>
    </row>
    <row r="419" spans="1:65" s="2" customFormat="1" ht="24">
      <c r="A419" s="36"/>
      <c r="B419" s="35"/>
      <c r="C419" s="151" t="s">
        <v>832</v>
      </c>
      <c r="D419" s="151" t="s">
        <v>143</v>
      </c>
      <c r="E419" s="152" t="s">
        <v>833</v>
      </c>
      <c r="F419" s="153" t="s">
        <v>834</v>
      </c>
      <c r="G419" s="154" t="s">
        <v>835</v>
      </c>
      <c r="H419" s="155">
        <v>2</v>
      </c>
      <c r="I419" s="156"/>
      <c r="J419" s="157">
        <f>ROUND(I419*H419,2)</f>
        <v>0</v>
      </c>
      <c r="K419" s="153" t="s">
        <v>1</v>
      </c>
      <c r="L419" s="39"/>
      <c r="M419" s="158" t="s">
        <v>1</v>
      </c>
      <c r="N419" s="159" t="s">
        <v>41</v>
      </c>
      <c r="O419" s="72"/>
      <c r="P419" s="160">
        <f>O419*H419</f>
        <v>0</v>
      </c>
      <c r="Q419" s="160">
        <v>0</v>
      </c>
      <c r="R419" s="160">
        <f>Q419*H419</f>
        <v>0</v>
      </c>
      <c r="S419" s="160">
        <v>0</v>
      </c>
      <c r="T419" s="161">
        <f>S419*H419</f>
        <v>0</v>
      </c>
      <c r="U419" s="34"/>
      <c r="V419" s="34"/>
      <c r="W419" s="34"/>
      <c r="X419" s="34"/>
      <c r="Y419" s="34"/>
      <c r="Z419" s="34"/>
      <c r="AA419" s="34"/>
      <c r="AB419" s="34"/>
      <c r="AC419" s="34"/>
      <c r="AD419" s="34"/>
      <c r="AE419" s="34"/>
      <c r="AR419" s="162" t="s">
        <v>221</v>
      </c>
      <c r="AT419" s="162" t="s">
        <v>143</v>
      </c>
      <c r="AU419" s="162" t="s">
        <v>86</v>
      </c>
      <c r="AY419" s="17" t="s">
        <v>141</v>
      </c>
      <c r="BE419" s="163">
        <f>IF(N419="základní",J419,0)</f>
        <v>0</v>
      </c>
      <c r="BF419" s="163">
        <f>IF(N419="snížená",J419,0)</f>
        <v>0</v>
      </c>
      <c r="BG419" s="163">
        <f>IF(N419="zákl. přenesená",J419,0)</f>
        <v>0</v>
      </c>
      <c r="BH419" s="163">
        <f>IF(N419="sníž. přenesená",J419,0)</f>
        <v>0</v>
      </c>
      <c r="BI419" s="163">
        <f>IF(N419="nulová",J419,0)</f>
        <v>0</v>
      </c>
      <c r="BJ419" s="17" t="s">
        <v>84</v>
      </c>
      <c r="BK419" s="163">
        <f>ROUND(I419*H419,2)</f>
        <v>0</v>
      </c>
      <c r="BL419" s="17" t="s">
        <v>221</v>
      </c>
      <c r="BM419" s="162" t="s">
        <v>836</v>
      </c>
    </row>
    <row r="420" spans="1:51" s="13" customFormat="1" ht="12">
      <c r="A420" s="165"/>
      <c r="B420" s="164"/>
      <c r="C420" s="165"/>
      <c r="D420" s="166" t="s">
        <v>150</v>
      </c>
      <c r="E420" s="167" t="s">
        <v>1</v>
      </c>
      <c r="F420" s="168" t="s">
        <v>837</v>
      </c>
      <c r="G420" s="165"/>
      <c r="H420" s="169">
        <v>2</v>
      </c>
      <c r="I420" s="165"/>
      <c r="J420" s="165"/>
      <c r="K420" s="165"/>
      <c r="L420" s="171"/>
      <c r="M420" s="172"/>
      <c r="N420" s="173"/>
      <c r="O420" s="173"/>
      <c r="P420" s="173"/>
      <c r="Q420" s="173"/>
      <c r="R420" s="173"/>
      <c r="S420" s="173"/>
      <c r="T420" s="174"/>
      <c r="AT420" s="175" t="s">
        <v>150</v>
      </c>
      <c r="AU420" s="175" t="s">
        <v>86</v>
      </c>
      <c r="AV420" s="13" t="s">
        <v>86</v>
      </c>
      <c r="AW420" s="13" t="s">
        <v>32</v>
      </c>
      <c r="AX420" s="13" t="s">
        <v>84</v>
      </c>
      <c r="AY420" s="175" t="s">
        <v>141</v>
      </c>
    </row>
    <row r="421" spans="1:65" s="2" customFormat="1" ht="36">
      <c r="A421" s="36"/>
      <c r="B421" s="35"/>
      <c r="C421" s="151" t="s">
        <v>838</v>
      </c>
      <c r="D421" s="151" t="s">
        <v>143</v>
      </c>
      <c r="E421" s="152" t="s">
        <v>839</v>
      </c>
      <c r="F421" s="153" t="s">
        <v>840</v>
      </c>
      <c r="G421" s="154" t="s">
        <v>824</v>
      </c>
      <c r="H421" s="155">
        <v>1</v>
      </c>
      <c r="I421" s="156"/>
      <c r="J421" s="157">
        <f>ROUND(I421*H421,2)</f>
        <v>0</v>
      </c>
      <c r="K421" s="153" t="s">
        <v>1</v>
      </c>
      <c r="L421" s="39"/>
      <c r="M421" s="158" t="s">
        <v>1</v>
      </c>
      <c r="N421" s="159" t="s">
        <v>41</v>
      </c>
      <c r="O421" s="72"/>
      <c r="P421" s="160">
        <f>O421*H421</f>
        <v>0</v>
      </c>
      <c r="Q421" s="160">
        <v>0</v>
      </c>
      <c r="R421" s="160">
        <f>Q421*H421</f>
        <v>0</v>
      </c>
      <c r="S421" s="160">
        <v>0</v>
      </c>
      <c r="T421" s="161">
        <f>S421*H421</f>
        <v>0</v>
      </c>
      <c r="U421" s="34"/>
      <c r="V421" s="34"/>
      <c r="W421" s="34"/>
      <c r="X421" s="34"/>
      <c r="Y421" s="34"/>
      <c r="Z421" s="34"/>
      <c r="AA421" s="34"/>
      <c r="AB421" s="34"/>
      <c r="AC421" s="34"/>
      <c r="AD421" s="34"/>
      <c r="AE421" s="34"/>
      <c r="AR421" s="162" t="s">
        <v>221</v>
      </c>
      <c r="AT421" s="162" t="s">
        <v>143</v>
      </c>
      <c r="AU421" s="162" t="s">
        <v>86</v>
      </c>
      <c r="AY421" s="17" t="s">
        <v>141</v>
      </c>
      <c r="BE421" s="163">
        <f>IF(N421="základní",J421,0)</f>
        <v>0</v>
      </c>
      <c r="BF421" s="163">
        <f>IF(N421="snížená",J421,0)</f>
        <v>0</v>
      </c>
      <c r="BG421" s="163">
        <f>IF(N421="zákl. přenesená",J421,0)</f>
        <v>0</v>
      </c>
      <c r="BH421" s="163">
        <f>IF(N421="sníž. přenesená",J421,0)</f>
        <v>0</v>
      </c>
      <c r="BI421" s="163">
        <f>IF(N421="nulová",J421,0)</f>
        <v>0</v>
      </c>
      <c r="BJ421" s="17" t="s">
        <v>84</v>
      </c>
      <c r="BK421" s="163">
        <f>ROUND(I421*H421,2)</f>
        <v>0</v>
      </c>
      <c r="BL421" s="17" t="s">
        <v>221</v>
      </c>
      <c r="BM421" s="162" t="s">
        <v>841</v>
      </c>
    </row>
    <row r="422" spans="1:51" s="13" customFormat="1" ht="12">
      <c r="A422" s="165"/>
      <c r="B422" s="164"/>
      <c r="C422" s="165"/>
      <c r="D422" s="166" t="s">
        <v>150</v>
      </c>
      <c r="E422" s="167" t="s">
        <v>1</v>
      </c>
      <c r="F422" s="168" t="s">
        <v>842</v>
      </c>
      <c r="G422" s="165"/>
      <c r="H422" s="169">
        <v>1</v>
      </c>
      <c r="I422" s="170"/>
      <c r="J422" s="165"/>
      <c r="K422" s="165"/>
      <c r="L422" s="171"/>
      <c r="M422" s="172"/>
      <c r="N422" s="173"/>
      <c r="O422" s="173"/>
      <c r="P422" s="173"/>
      <c r="Q422" s="173"/>
      <c r="R422" s="173"/>
      <c r="S422" s="173"/>
      <c r="T422" s="174"/>
      <c r="AT422" s="175" t="s">
        <v>150</v>
      </c>
      <c r="AU422" s="175" t="s">
        <v>86</v>
      </c>
      <c r="AV422" s="13" t="s">
        <v>86</v>
      </c>
      <c r="AW422" s="13" t="s">
        <v>32</v>
      </c>
      <c r="AX422" s="13" t="s">
        <v>84</v>
      </c>
      <c r="AY422" s="175" t="s">
        <v>141</v>
      </c>
    </row>
    <row r="423" spans="1:65" s="2" customFormat="1" ht="44.25" customHeight="1">
      <c r="A423" s="36"/>
      <c r="B423" s="35"/>
      <c r="C423" s="151" t="s">
        <v>843</v>
      </c>
      <c r="D423" s="151" t="s">
        <v>143</v>
      </c>
      <c r="E423" s="152" t="s">
        <v>844</v>
      </c>
      <c r="F423" s="153" t="s">
        <v>845</v>
      </c>
      <c r="G423" s="154" t="s">
        <v>824</v>
      </c>
      <c r="H423" s="155">
        <v>2</v>
      </c>
      <c r="I423" s="156"/>
      <c r="J423" s="157">
        <f>ROUND(I423*H423,2)</f>
        <v>0</v>
      </c>
      <c r="K423" s="153" t="s">
        <v>1</v>
      </c>
      <c r="L423" s="39"/>
      <c r="M423" s="158" t="s">
        <v>1</v>
      </c>
      <c r="N423" s="159" t="s">
        <v>41</v>
      </c>
      <c r="O423" s="72"/>
      <c r="P423" s="160">
        <f>O423*H423</f>
        <v>0</v>
      </c>
      <c r="Q423" s="160">
        <v>0</v>
      </c>
      <c r="R423" s="160">
        <f>Q423*H423</f>
        <v>0</v>
      </c>
      <c r="S423" s="160">
        <v>0</v>
      </c>
      <c r="T423" s="161">
        <f>S423*H423</f>
        <v>0</v>
      </c>
      <c r="U423" s="34"/>
      <c r="V423" s="34"/>
      <c r="W423" s="34"/>
      <c r="X423" s="34"/>
      <c r="Y423" s="34"/>
      <c r="Z423" s="34"/>
      <c r="AA423" s="34"/>
      <c r="AB423" s="34"/>
      <c r="AC423" s="34"/>
      <c r="AD423" s="34"/>
      <c r="AE423" s="34"/>
      <c r="AR423" s="162" t="s">
        <v>221</v>
      </c>
      <c r="AT423" s="162" t="s">
        <v>143</v>
      </c>
      <c r="AU423" s="162" t="s">
        <v>86</v>
      </c>
      <c r="AY423" s="17" t="s">
        <v>141</v>
      </c>
      <c r="BE423" s="163">
        <f>IF(N423="základní",J423,0)</f>
        <v>0</v>
      </c>
      <c r="BF423" s="163">
        <f>IF(N423="snížená",J423,0)</f>
        <v>0</v>
      </c>
      <c r="BG423" s="163">
        <f>IF(N423="zákl. přenesená",J423,0)</f>
        <v>0</v>
      </c>
      <c r="BH423" s="163">
        <f>IF(N423="sníž. přenesená",J423,0)</f>
        <v>0</v>
      </c>
      <c r="BI423" s="163">
        <f>IF(N423="nulová",J423,0)</f>
        <v>0</v>
      </c>
      <c r="BJ423" s="17" t="s">
        <v>84</v>
      </c>
      <c r="BK423" s="163">
        <f>ROUND(I423*H423,2)</f>
        <v>0</v>
      </c>
      <c r="BL423" s="17" t="s">
        <v>221</v>
      </c>
      <c r="BM423" s="162" t="s">
        <v>846</v>
      </c>
    </row>
    <row r="424" spans="1:51" s="13" customFormat="1" ht="12">
      <c r="A424" s="165"/>
      <c r="B424" s="164"/>
      <c r="C424" s="165"/>
      <c r="D424" s="166" t="s">
        <v>150</v>
      </c>
      <c r="E424" s="167" t="s">
        <v>1</v>
      </c>
      <c r="F424" s="168" t="s">
        <v>847</v>
      </c>
      <c r="G424" s="165"/>
      <c r="H424" s="169">
        <v>2</v>
      </c>
      <c r="I424" s="165"/>
      <c r="J424" s="165"/>
      <c r="K424" s="165"/>
      <c r="L424" s="171"/>
      <c r="M424" s="172"/>
      <c r="N424" s="173"/>
      <c r="O424" s="173"/>
      <c r="P424" s="173"/>
      <c r="Q424" s="173"/>
      <c r="R424" s="173"/>
      <c r="S424" s="173"/>
      <c r="T424" s="174"/>
      <c r="AT424" s="175" t="s">
        <v>150</v>
      </c>
      <c r="AU424" s="175" t="s">
        <v>86</v>
      </c>
      <c r="AV424" s="13" t="s">
        <v>86</v>
      </c>
      <c r="AW424" s="13" t="s">
        <v>32</v>
      </c>
      <c r="AX424" s="13" t="s">
        <v>84</v>
      </c>
      <c r="AY424" s="175" t="s">
        <v>141</v>
      </c>
    </row>
    <row r="425" spans="1:65" s="2" customFormat="1" ht="24">
      <c r="A425" s="36"/>
      <c r="B425" s="35"/>
      <c r="C425" s="151" t="s">
        <v>848</v>
      </c>
      <c r="D425" s="151" t="s">
        <v>143</v>
      </c>
      <c r="E425" s="152" t="s">
        <v>849</v>
      </c>
      <c r="F425" s="153" t="s">
        <v>850</v>
      </c>
      <c r="G425" s="154" t="s">
        <v>575</v>
      </c>
      <c r="H425" s="205"/>
      <c r="I425" s="156"/>
      <c r="J425" s="157">
        <f>ROUND(I425*H425,2)</f>
        <v>0</v>
      </c>
      <c r="K425" s="153" t="s">
        <v>147</v>
      </c>
      <c r="L425" s="39"/>
      <c r="M425" s="158" t="s">
        <v>1</v>
      </c>
      <c r="N425" s="159" t="s">
        <v>41</v>
      </c>
      <c r="O425" s="72"/>
      <c r="P425" s="160">
        <f>O425*H425</f>
        <v>0</v>
      </c>
      <c r="Q425" s="160">
        <v>0</v>
      </c>
      <c r="R425" s="160">
        <f>Q425*H425</f>
        <v>0</v>
      </c>
      <c r="S425" s="160">
        <v>0</v>
      </c>
      <c r="T425" s="161">
        <f>S425*H425</f>
        <v>0</v>
      </c>
      <c r="U425" s="34"/>
      <c r="V425" s="34"/>
      <c r="W425" s="34"/>
      <c r="X425" s="34"/>
      <c r="Y425" s="34"/>
      <c r="Z425" s="34"/>
      <c r="AA425" s="34"/>
      <c r="AB425" s="34"/>
      <c r="AC425" s="34"/>
      <c r="AD425" s="34"/>
      <c r="AE425" s="34"/>
      <c r="AR425" s="162" t="s">
        <v>221</v>
      </c>
      <c r="AT425" s="162" t="s">
        <v>143</v>
      </c>
      <c r="AU425" s="162" t="s">
        <v>86</v>
      </c>
      <c r="AY425" s="17" t="s">
        <v>141</v>
      </c>
      <c r="BE425" s="163">
        <f>IF(N425="základní",J425,0)</f>
        <v>0</v>
      </c>
      <c r="BF425" s="163">
        <f>IF(N425="snížená",J425,0)</f>
        <v>0</v>
      </c>
      <c r="BG425" s="163">
        <f>IF(N425="zákl. přenesená",J425,0)</f>
        <v>0</v>
      </c>
      <c r="BH425" s="163">
        <f>IF(N425="sníž. přenesená",J425,0)</f>
        <v>0</v>
      </c>
      <c r="BI425" s="163">
        <f>IF(N425="nulová",J425,0)</f>
        <v>0</v>
      </c>
      <c r="BJ425" s="17" t="s">
        <v>84</v>
      </c>
      <c r="BK425" s="163">
        <f>ROUND(I425*H425,2)</f>
        <v>0</v>
      </c>
      <c r="BL425" s="17" t="s">
        <v>221</v>
      </c>
      <c r="BM425" s="162" t="s">
        <v>851</v>
      </c>
    </row>
    <row r="426" spans="1:63" s="12" customFormat="1" ht="22.9" customHeight="1">
      <c r="A426" s="136"/>
      <c r="B426" s="135"/>
      <c r="C426" s="136"/>
      <c r="D426" s="137" t="s">
        <v>75</v>
      </c>
      <c r="E426" s="149" t="s">
        <v>852</v>
      </c>
      <c r="F426" s="149" t="s">
        <v>853</v>
      </c>
      <c r="G426" s="136"/>
      <c r="H426" s="136"/>
      <c r="I426" s="136"/>
      <c r="J426" s="150">
        <f>BK426</f>
        <v>0</v>
      </c>
      <c r="K426" s="136"/>
      <c r="L426" s="141"/>
      <c r="M426" s="142"/>
      <c r="N426" s="143"/>
      <c r="O426" s="143"/>
      <c r="P426" s="144">
        <f>SUM(P427:P445)</f>
        <v>0</v>
      </c>
      <c r="Q426" s="143"/>
      <c r="R426" s="144">
        <f>SUM(R427:R445)</f>
        <v>0.8888</v>
      </c>
      <c r="S426" s="143"/>
      <c r="T426" s="145">
        <f>SUM(T427:T445)</f>
        <v>0</v>
      </c>
      <c r="AR426" s="146" t="s">
        <v>86</v>
      </c>
      <c r="AT426" s="147" t="s">
        <v>75</v>
      </c>
      <c r="AU426" s="147" t="s">
        <v>84</v>
      </c>
      <c r="AY426" s="146" t="s">
        <v>141</v>
      </c>
      <c r="BK426" s="148">
        <f>SUM(BK427:BK445)</f>
        <v>0</v>
      </c>
    </row>
    <row r="427" spans="1:65" s="2" customFormat="1" ht="16.5" customHeight="1">
      <c r="A427" s="36"/>
      <c r="B427" s="35"/>
      <c r="C427" s="151" t="s">
        <v>854</v>
      </c>
      <c r="D427" s="151" t="s">
        <v>143</v>
      </c>
      <c r="E427" s="152" t="s">
        <v>855</v>
      </c>
      <c r="F427" s="153" t="s">
        <v>856</v>
      </c>
      <c r="G427" s="154" t="s">
        <v>857</v>
      </c>
      <c r="H427" s="155">
        <v>735.6</v>
      </c>
      <c r="I427" s="156"/>
      <c r="J427" s="157">
        <f>ROUND(I427*H427,2)</f>
        <v>0</v>
      </c>
      <c r="K427" s="153" t="s">
        <v>1</v>
      </c>
      <c r="L427" s="39"/>
      <c r="M427" s="158" t="s">
        <v>1</v>
      </c>
      <c r="N427" s="159" t="s">
        <v>41</v>
      </c>
      <c r="O427" s="72"/>
      <c r="P427" s="160">
        <f>O427*H427</f>
        <v>0</v>
      </c>
      <c r="Q427" s="160">
        <v>0</v>
      </c>
      <c r="R427" s="160">
        <f>Q427*H427</f>
        <v>0</v>
      </c>
      <c r="S427" s="160">
        <v>0</v>
      </c>
      <c r="T427" s="161">
        <f>S427*H427</f>
        <v>0</v>
      </c>
      <c r="U427" s="34"/>
      <c r="V427" s="34"/>
      <c r="W427" s="34"/>
      <c r="X427" s="34"/>
      <c r="Y427" s="34"/>
      <c r="Z427" s="34"/>
      <c r="AA427" s="34"/>
      <c r="AB427" s="34"/>
      <c r="AC427" s="34"/>
      <c r="AD427" s="34"/>
      <c r="AE427" s="34"/>
      <c r="AR427" s="162" t="s">
        <v>221</v>
      </c>
      <c r="AT427" s="162" t="s">
        <v>143</v>
      </c>
      <c r="AU427" s="162" t="s">
        <v>86</v>
      </c>
      <c r="AY427" s="17" t="s">
        <v>141</v>
      </c>
      <c r="BE427" s="163">
        <f>IF(N427="základní",J427,0)</f>
        <v>0</v>
      </c>
      <c r="BF427" s="163">
        <f>IF(N427="snížená",J427,0)</f>
        <v>0</v>
      </c>
      <c r="BG427" s="163">
        <f>IF(N427="zákl. přenesená",J427,0)</f>
        <v>0</v>
      </c>
      <c r="BH427" s="163">
        <f>IF(N427="sníž. přenesená",J427,0)</f>
        <v>0</v>
      </c>
      <c r="BI427" s="163">
        <f>IF(N427="nulová",J427,0)</f>
        <v>0</v>
      </c>
      <c r="BJ427" s="17" t="s">
        <v>84</v>
      </c>
      <c r="BK427" s="163">
        <f>ROUND(I427*H427,2)</f>
        <v>0</v>
      </c>
      <c r="BL427" s="17" t="s">
        <v>221</v>
      </c>
      <c r="BM427" s="162" t="s">
        <v>858</v>
      </c>
    </row>
    <row r="428" spans="1:51" s="13" customFormat="1" ht="12">
      <c r="A428" s="165"/>
      <c r="B428" s="164"/>
      <c r="C428" s="165"/>
      <c r="D428" s="166" t="s">
        <v>150</v>
      </c>
      <c r="E428" s="167" t="s">
        <v>1</v>
      </c>
      <c r="F428" s="168" t="s">
        <v>859</v>
      </c>
      <c r="G428" s="165"/>
      <c r="H428" s="169">
        <v>735.6</v>
      </c>
      <c r="I428" s="165"/>
      <c r="J428" s="165"/>
      <c r="K428" s="165"/>
      <c r="L428" s="171"/>
      <c r="M428" s="172"/>
      <c r="N428" s="173"/>
      <c r="O428" s="173"/>
      <c r="P428" s="173"/>
      <c r="Q428" s="173"/>
      <c r="R428" s="173"/>
      <c r="S428" s="173"/>
      <c r="T428" s="174"/>
      <c r="AT428" s="175" t="s">
        <v>150</v>
      </c>
      <c r="AU428" s="175" t="s">
        <v>86</v>
      </c>
      <c r="AV428" s="13" t="s">
        <v>86</v>
      </c>
      <c r="AW428" s="13" t="s">
        <v>32</v>
      </c>
      <c r="AX428" s="13" t="s">
        <v>84</v>
      </c>
      <c r="AY428" s="175" t="s">
        <v>141</v>
      </c>
    </row>
    <row r="429" spans="1:65" s="2" customFormat="1" ht="24">
      <c r="A429" s="36"/>
      <c r="B429" s="35"/>
      <c r="C429" s="151" t="s">
        <v>860</v>
      </c>
      <c r="D429" s="151" t="s">
        <v>143</v>
      </c>
      <c r="E429" s="152" t="s">
        <v>861</v>
      </c>
      <c r="F429" s="153" t="s">
        <v>862</v>
      </c>
      <c r="G429" s="154" t="s">
        <v>824</v>
      </c>
      <c r="H429" s="155">
        <v>1</v>
      </c>
      <c r="I429" s="156"/>
      <c r="J429" s="157">
        <f>ROUND(I429*H429,2)</f>
        <v>0</v>
      </c>
      <c r="K429" s="153" t="s">
        <v>1</v>
      </c>
      <c r="L429" s="39"/>
      <c r="M429" s="158" t="s">
        <v>1</v>
      </c>
      <c r="N429" s="159" t="s">
        <v>41</v>
      </c>
      <c r="O429" s="72"/>
      <c r="P429" s="160">
        <f>O429*H429</f>
        <v>0</v>
      </c>
      <c r="Q429" s="160">
        <v>0</v>
      </c>
      <c r="R429" s="160">
        <f>Q429*H429</f>
        <v>0</v>
      </c>
      <c r="S429" s="160">
        <v>0</v>
      </c>
      <c r="T429" s="161">
        <f>S429*H429</f>
        <v>0</v>
      </c>
      <c r="U429" s="34"/>
      <c r="V429" s="34"/>
      <c r="W429" s="34"/>
      <c r="X429" s="34"/>
      <c r="Y429" s="34"/>
      <c r="Z429" s="34"/>
      <c r="AA429" s="34"/>
      <c r="AB429" s="34"/>
      <c r="AC429" s="34"/>
      <c r="AD429" s="34"/>
      <c r="AE429" s="34"/>
      <c r="AR429" s="162" t="s">
        <v>221</v>
      </c>
      <c r="AT429" s="162" t="s">
        <v>143</v>
      </c>
      <c r="AU429" s="162" t="s">
        <v>86</v>
      </c>
      <c r="AY429" s="17" t="s">
        <v>141</v>
      </c>
      <c r="BE429" s="163">
        <f>IF(N429="základní",J429,0)</f>
        <v>0</v>
      </c>
      <c r="BF429" s="163">
        <f>IF(N429="snížená",J429,0)</f>
        <v>0</v>
      </c>
      <c r="BG429" s="163">
        <f>IF(N429="zákl. přenesená",J429,0)</f>
        <v>0</v>
      </c>
      <c r="BH429" s="163">
        <f>IF(N429="sníž. přenesená",J429,0)</f>
        <v>0</v>
      </c>
      <c r="BI429" s="163">
        <f>IF(N429="nulová",J429,0)</f>
        <v>0</v>
      </c>
      <c r="BJ429" s="17" t="s">
        <v>84</v>
      </c>
      <c r="BK429" s="163">
        <f>ROUND(I429*H429,2)</f>
        <v>0</v>
      </c>
      <c r="BL429" s="17" t="s">
        <v>221</v>
      </c>
      <c r="BM429" s="162" t="s">
        <v>863</v>
      </c>
    </row>
    <row r="430" spans="1:51" s="13" customFormat="1" ht="12">
      <c r="A430" s="165"/>
      <c r="B430" s="164"/>
      <c r="C430" s="165"/>
      <c r="D430" s="166" t="s">
        <v>150</v>
      </c>
      <c r="E430" s="167" t="s">
        <v>1</v>
      </c>
      <c r="F430" s="168" t="s">
        <v>864</v>
      </c>
      <c r="G430" s="165"/>
      <c r="H430" s="169">
        <v>1</v>
      </c>
      <c r="I430" s="165"/>
      <c r="J430" s="165"/>
      <c r="K430" s="165"/>
      <c r="L430" s="171"/>
      <c r="M430" s="172"/>
      <c r="N430" s="173"/>
      <c r="O430" s="173"/>
      <c r="P430" s="173"/>
      <c r="Q430" s="173"/>
      <c r="R430" s="173"/>
      <c r="S430" s="173"/>
      <c r="T430" s="174"/>
      <c r="AT430" s="175" t="s">
        <v>150</v>
      </c>
      <c r="AU430" s="175" t="s">
        <v>86</v>
      </c>
      <c r="AV430" s="13" t="s">
        <v>86</v>
      </c>
      <c r="AW430" s="13" t="s">
        <v>32</v>
      </c>
      <c r="AX430" s="13" t="s">
        <v>84</v>
      </c>
      <c r="AY430" s="175" t="s">
        <v>141</v>
      </c>
    </row>
    <row r="431" spans="1:65" s="2" customFormat="1" ht="16.5" customHeight="1">
      <c r="A431" s="36"/>
      <c r="B431" s="35"/>
      <c r="C431" s="151" t="s">
        <v>865</v>
      </c>
      <c r="D431" s="151" t="s">
        <v>143</v>
      </c>
      <c r="E431" s="152" t="s">
        <v>866</v>
      </c>
      <c r="F431" s="153" t="s">
        <v>867</v>
      </c>
      <c r="G431" s="154" t="s">
        <v>824</v>
      </c>
      <c r="H431" s="155">
        <v>1</v>
      </c>
      <c r="I431" s="156"/>
      <c r="J431" s="157">
        <f>ROUND(I431*H431,2)</f>
        <v>0</v>
      </c>
      <c r="K431" s="153" t="s">
        <v>1</v>
      </c>
      <c r="L431" s="39"/>
      <c r="M431" s="158" t="s">
        <v>1</v>
      </c>
      <c r="N431" s="159" t="s">
        <v>41</v>
      </c>
      <c r="O431" s="72"/>
      <c r="P431" s="160">
        <f>O431*H431</f>
        <v>0</v>
      </c>
      <c r="Q431" s="160">
        <v>0</v>
      </c>
      <c r="R431" s="160">
        <f>Q431*H431</f>
        <v>0</v>
      </c>
      <c r="S431" s="160">
        <v>0</v>
      </c>
      <c r="T431" s="161">
        <f>S431*H431</f>
        <v>0</v>
      </c>
      <c r="U431" s="34"/>
      <c r="V431" s="34"/>
      <c r="W431" s="34"/>
      <c r="X431" s="34"/>
      <c r="Y431" s="34"/>
      <c r="Z431" s="34"/>
      <c r="AA431" s="34"/>
      <c r="AB431" s="34"/>
      <c r="AC431" s="34"/>
      <c r="AD431" s="34"/>
      <c r="AE431" s="34"/>
      <c r="AR431" s="162" t="s">
        <v>221</v>
      </c>
      <c r="AT431" s="162" t="s">
        <v>143</v>
      </c>
      <c r="AU431" s="162" t="s">
        <v>86</v>
      </c>
      <c r="AY431" s="17" t="s">
        <v>141</v>
      </c>
      <c r="BE431" s="163">
        <f>IF(N431="základní",J431,0)</f>
        <v>0</v>
      </c>
      <c r="BF431" s="163">
        <f>IF(N431="snížená",J431,0)</f>
        <v>0</v>
      </c>
      <c r="BG431" s="163">
        <f>IF(N431="zákl. přenesená",J431,0)</f>
        <v>0</v>
      </c>
      <c r="BH431" s="163">
        <f>IF(N431="sníž. přenesená",J431,0)</f>
        <v>0</v>
      </c>
      <c r="BI431" s="163">
        <f>IF(N431="nulová",J431,0)</f>
        <v>0</v>
      </c>
      <c r="BJ431" s="17" t="s">
        <v>84</v>
      </c>
      <c r="BK431" s="163">
        <f>ROUND(I431*H431,2)</f>
        <v>0</v>
      </c>
      <c r="BL431" s="17" t="s">
        <v>221</v>
      </c>
      <c r="BM431" s="162" t="s">
        <v>868</v>
      </c>
    </row>
    <row r="432" spans="1:51" s="13" customFormat="1" ht="12">
      <c r="A432" s="165"/>
      <c r="B432" s="164"/>
      <c r="C432" s="165"/>
      <c r="D432" s="166" t="s">
        <v>150</v>
      </c>
      <c r="E432" s="167" t="s">
        <v>1</v>
      </c>
      <c r="F432" s="168" t="s">
        <v>869</v>
      </c>
      <c r="G432" s="165"/>
      <c r="H432" s="169">
        <v>1</v>
      </c>
      <c r="I432" s="165"/>
      <c r="J432" s="165"/>
      <c r="K432" s="165"/>
      <c r="L432" s="171"/>
      <c r="M432" s="172"/>
      <c r="N432" s="173"/>
      <c r="O432" s="173"/>
      <c r="P432" s="173"/>
      <c r="Q432" s="173"/>
      <c r="R432" s="173"/>
      <c r="S432" s="173"/>
      <c r="T432" s="174"/>
      <c r="AT432" s="175" t="s">
        <v>150</v>
      </c>
      <c r="AU432" s="175" t="s">
        <v>86</v>
      </c>
      <c r="AV432" s="13" t="s">
        <v>86</v>
      </c>
      <c r="AW432" s="13" t="s">
        <v>32</v>
      </c>
      <c r="AX432" s="13" t="s">
        <v>84</v>
      </c>
      <c r="AY432" s="175" t="s">
        <v>141</v>
      </c>
    </row>
    <row r="433" spans="1:65" s="2" customFormat="1" ht="33" customHeight="1">
      <c r="A433" s="36"/>
      <c r="B433" s="35"/>
      <c r="C433" s="151" t="s">
        <v>870</v>
      </c>
      <c r="D433" s="151" t="s">
        <v>143</v>
      </c>
      <c r="E433" s="152" t="s">
        <v>871</v>
      </c>
      <c r="F433" s="153" t="s">
        <v>872</v>
      </c>
      <c r="G433" s="154" t="s">
        <v>824</v>
      </c>
      <c r="H433" s="155">
        <v>1</v>
      </c>
      <c r="I433" s="156"/>
      <c r="J433" s="157">
        <f>ROUND(I433*H433,2)</f>
        <v>0</v>
      </c>
      <c r="K433" s="153" t="s">
        <v>1</v>
      </c>
      <c r="L433" s="39"/>
      <c r="M433" s="158" t="s">
        <v>1</v>
      </c>
      <c r="N433" s="159" t="s">
        <v>41</v>
      </c>
      <c r="O433" s="72"/>
      <c r="P433" s="160">
        <f>O433*H433</f>
        <v>0</v>
      </c>
      <c r="Q433" s="160">
        <v>0</v>
      </c>
      <c r="R433" s="160">
        <f>Q433*H433</f>
        <v>0</v>
      </c>
      <c r="S433" s="160">
        <v>0</v>
      </c>
      <c r="T433" s="161">
        <f>S433*H433</f>
        <v>0</v>
      </c>
      <c r="U433" s="34"/>
      <c r="V433" s="34"/>
      <c r="W433" s="34"/>
      <c r="X433" s="34"/>
      <c r="Y433" s="34"/>
      <c r="Z433" s="34"/>
      <c r="AA433" s="34"/>
      <c r="AB433" s="34"/>
      <c r="AC433" s="34"/>
      <c r="AD433" s="34"/>
      <c r="AE433" s="34"/>
      <c r="AR433" s="162" t="s">
        <v>221</v>
      </c>
      <c r="AT433" s="162" t="s">
        <v>143</v>
      </c>
      <c r="AU433" s="162" t="s">
        <v>86</v>
      </c>
      <c r="AY433" s="17" t="s">
        <v>141</v>
      </c>
      <c r="BE433" s="163">
        <f>IF(N433="základní",J433,0)</f>
        <v>0</v>
      </c>
      <c r="BF433" s="163">
        <f>IF(N433="snížená",J433,0)</f>
        <v>0</v>
      </c>
      <c r="BG433" s="163">
        <f>IF(N433="zákl. přenesená",J433,0)</f>
        <v>0</v>
      </c>
      <c r="BH433" s="163">
        <f>IF(N433="sníž. přenesená",J433,0)</f>
        <v>0</v>
      </c>
      <c r="BI433" s="163">
        <f>IF(N433="nulová",J433,0)</f>
        <v>0</v>
      </c>
      <c r="BJ433" s="17" t="s">
        <v>84</v>
      </c>
      <c r="BK433" s="163">
        <f>ROUND(I433*H433,2)</f>
        <v>0</v>
      </c>
      <c r="BL433" s="17" t="s">
        <v>221</v>
      </c>
      <c r="BM433" s="162" t="s">
        <v>873</v>
      </c>
    </row>
    <row r="434" spans="1:51" s="13" customFormat="1" ht="12">
      <c r="A434" s="165"/>
      <c r="B434" s="164"/>
      <c r="C434" s="165"/>
      <c r="D434" s="166" t="s">
        <v>150</v>
      </c>
      <c r="E434" s="167" t="s">
        <v>1</v>
      </c>
      <c r="F434" s="168" t="s">
        <v>874</v>
      </c>
      <c r="G434" s="165"/>
      <c r="H434" s="169">
        <v>1</v>
      </c>
      <c r="I434" s="165"/>
      <c r="J434" s="165"/>
      <c r="K434" s="165"/>
      <c r="L434" s="171"/>
      <c r="M434" s="172"/>
      <c r="N434" s="173"/>
      <c r="O434" s="173"/>
      <c r="P434" s="173"/>
      <c r="Q434" s="173"/>
      <c r="R434" s="173"/>
      <c r="S434" s="173"/>
      <c r="T434" s="174"/>
      <c r="AT434" s="175" t="s">
        <v>150</v>
      </c>
      <c r="AU434" s="175" t="s">
        <v>86</v>
      </c>
      <c r="AV434" s="13" t="s">
        <v>86</v>
      </c>
      <c r="AW434" s="13" t="s">
        <v>32</v>
      </c>
      <c r="AX434" s="13" t="s">
        <v>84</v>
      </c>
      <c r="AY434" s="175" t="s">
        <v>141</v>
      </c>
    </row>
    <row r="435" spans="1:65" s="2" customFormat="1" ht="16.5" customHeight="1">
      <c r="A435" s="36"/>
      <c r="B435" s="35"/>
      <c r="C435" s="151" t="s">
        <v>875</v>
      </c>
      <c r="D435" s="151" t="s">
        <v>143</v>
      </c>
      <c r="E435" s="152" t="s">
        <v>876</v>
      </c>
      <c r="F435" s="153" t="s">
        <v>877</v>
      </c>
      <c r="G435" s="154" t="s">
        <v>824</v>
      </c>
      <c r="H435" s="155">
        <v>1</v>
      </c>
      <c r="I435" s="156"/>
      <c r="J435" s="157">
        <f>ROUND(I435*H435,2)</f>
        <v>0</v>
      </c>
      <c r="K435" s="153" t="s">
        <v>1</v>
      </c>
      <c r="L435" s="39"/>
      <c r="M435" s="158" t="s">
        <v>1</v>
      </c>
      <c r="N435" s="159" t="s">
        <v>41</v>
      </c>
      <c r="O435" s="72"/>
      <c r="P435" s="160">
        <f>O435*H435</f>
        <v>0</v>
      </c>
      <c r="Q435" s="160">
        <v>0</v>
      </c>
      <c r="R435" s="160">
        <f>Q435*H435</f>
        <v>0</v>
      </c>
      <c r="S435" s="160">
        <v>0</v>
      </c>
      <c r="T435" s="161">
        <f>S435*H435</f>
        <v>0</v>
      </c>
      <c r="U435" s="34"/>
      <c r="V435" s="34"/>
      <c r="W435" s="34"/>
      <c r="X435" s="34"/>
      <c r="Y435" s="34"/>
      <c r="Z435" s="34"/>
      <c r="AA435" s="34"/>
      <c r="AB435" s="34"/>
      <c r="AC435" s="34"/>
      <c r="AD435" s="34"/>
      <c r="AE435" s="34"/>
      <c r="AR435" s="162" t="s">
        <v>221</v>
      </c>
      <c r="AT435" s="162" t="s">
        <v>143</v>
      </c>
      <c r="AU435" s="162" t="s">
        <v>86</v>
      </c>
      <c r="AY435" s="17" t="s">
        <v>141</v>
      </c>
      <c r="BE435" s="163">
        <f>IF(N435="základní",J435,0)</f>
        <v>0</v>
      </c>
      <c r="BF435" s="163">
        <f>IF(N435="snížená",J435,0)</f>
        <v>0</v>
      </c>
      <c r="BG435" s="163">
        <f>IF(N435="zákl. přenesená",J435,0)</f>
        <v>0</v>
      </c>
      <c r="BH435" s="163">
        <f>IF(N435="sníž. přenesená",J435,0)</f>
        <v>0</v>
      </c>
      <c r="BI435" s="163">
        <f>IF(N435="nulová",J435,0)</f>
        <v>0</v>
      </c>
      <c r="BJ435" s="17" t="s">
        <v>84</v>
      </c>
      <c r="BK435" s="163">
        <f>ROUND(I435*H435,2)</f>
        <v>0</v>
      </c>
      <c r="BL435" s="17" t="s">
        <v>221</v>
      </c>
      <c r="BM435" s="162" t="s">
        <v>878</v>
      </c>
    </row>
    <row r="436" spans="1:51" s="13" customFormat="1" ht="12">
      <c r="A436" s="165"/>
      <c r="B436" s="164"/>
      <c r="C436" s="165"/>
      <c r="D436" s="166" t="s">
        <v>150</v>
      </c>
      <c r="E436" s="167" t="s">
        <v>1</v>
      </c>
      <c r="F436" s="168" t="s">
        <v>879</v>
      </c>
      <c r="G436" s="165"/>
      <c r="H436" s="169">
        <v>1</v>
      </c>
      <c r="I436" s="165"/>
      <c r="J436" s="165"/>
      <c r="K436" s="165"/>
      <c r="L436" s="171"/>
      <c r="M436" s="172"/>
      <c r="N436" s="173"/>
      <c r="O436" s="173"/>
      <c r="P436" s="173"/>
      <c r="Q436" s="173"/>
      <c r="R436" s="173"/>
      <c r="S436" s="173"/>
      <c r="T436" s="174"/>
      <c r="AT436" s="175" t="s">
        <v>150</v>
      </c>
      <c r="AU436" s="175" t="s">
        <v>86</v>
      </c>
      <c r="AV436" s="13" t="s">
        <v>86</v>
      </c>
      <c r="AW436" s="13" t="s">
        <v>32</v>
      </c>
      <c r="AX436" s="13" t="s">
        <v>84</v>
      </c>
      <c r="AY436" s="175" t="s">
        <v>141</v>
      </c>
    </row>
    <row r="437" spans="1:65" s="2" customFormat="1" ht="16.5" customHeight="1">
      <c r="A437" s="36"/>
      <c r="B437" s="35"/>
      <c r="C437" s="151" t="s">
        <v>880</v>
      </c>
      <c r="D437" s="151" t="s">
        <v>143</v>
      </c>
      <c r="E437" s="152" t="s">
        <v>881</v>
      </c>
      <c r="F437" s="153" t="s">
        <v>882</v>
      </c>
      <c r="G437" s="154" t="s">
        <v>857</v>
      </c>
      <c r="H437" s="155">
        <v>886</v>
      </c>
      <c r="I437" s="156"/>
      <c r="J437" s="157">
        <f>ROUND(I437*H437,2)</f>
        <v>0</v>
      </c>
      <c r="K437" s="153" t="s">
        <v>1</v>
      </c>
      <c r="L437" s="39"/>
      <c r="M437" s="158" t="s">
        <v>1</v>
      </c>
      <c r="N437" s="159" t="s">
        <v>41</v>
      </c>
      <c r="O437" s="72"/>
      <c r="P437" s="160">
        <f>O437*H437</f>
        <v>0</v>
      </c>
      <c r="Q437" s="160">
        <v>0</v>
      </c>
      <c r="R437" s="160">
        <f>Q437*H437</f>
        <v>0</v>
      </c>
      <c r="S437" s="160">
        <v>0</v>
      </c>
      <c r="T437" s="161">
        <f>S437*H437</f>
        <v>0</v>
      </c>
      <c r="U437" s="34"/>
      <c r="V437" s="34"/>
      <c r="W437" s="34"/>
      <c r="X437" s="34"/>
      <c r="Y437" s="34"/>
      <c r="Z437" s="34"/>
      <c r="AA437" s="34"/>
      <c r="AB437" s="34"/>
      <c r="AC437" s="34"/>
      <c r="AD437" s="34"/>
      <c r="AE437" s="34"/>
      <c r="AR437" s="162" t="s">
        <v>221</v>
      </c>
      <c r="AT437" s="162" t="s">
        <v>143</v>
      </c>
      <c r="AU437" s="162" t="s">
        <v>86</v>
      </c>
      <c r="AY437" s="17" t="s">
        <v>141</v>
      </c>
      <c r="BE437" s="163">
        <f>IF(N437="základní",J437,0)</f>
        <v>0</v>
      </c>
      <c r="BF437" s="163">
        <f>IF(N437="snížená",J437,0)</f>
        <v>0</v>
      </c>
      <c r="BG437" s="163">
        <f>IF(N437="zákl. přenesená",J437,0)</f>
        <v>0</v>
      </c>
      <c r="BH437" s="163">
        <f>IF(N437="sníž. přenesená",J437,0)</f>
        <v>0</v>
      </c>
      <c r="BI437" s="163">
        <f>IF(N437="nulová",J437,0)</f>
        <v>0</v>
      </c>
      <c r="BJ437" s="17" t="s">
        <v>84</v>
      </c>
      <c r="BK437" s="163">
        <f>ROUND(I437*H437,2)</f>
        <v>0</v>
      </c>
      <c r="BL437" s="17" t="s">
        <v>221</v>
      </c>
      <c r="BM437" s="162" t="s">
        <v>883</v>
      </c>
    </row>
    <row r="438" spans="1:51" s="13" customFormat="1" ht="12">
      <c r="A438" s="165"/>
      <c r="B438" s="164"/>
      <c r="C438" s="165"/>
      <c r="D438" s="166" t="s">
        <v>150</v>
      </c>
      <c r="E438" s="167" t="s">
        <v>1</v>
      </c>
      <c r="F438" s="168" t="s">
        <v>884</v>
      </c>
      <c r="G438" s="165"/>
      <c r="H438" s="169">
        <v>886</v>
      </c>
      <c r="I438" s="165"/>
      <c r="J438" s="165"/>
      <c r="K438" s="165"/>
      <c r="L438" s="171"/>
      <c r="M438" s="172"/>
      <c r="N438" s="173"/>
      <c r="O438" s="173"/>
      <c r="P438" s="173"/>
      <c r="Q438" s="173"/>
      <c r="R438" s="173"/>
      <c r="S438" s="173"/>
      <c r="T438" s="174"/>
      <c r="AT438" s="175" t="s">
        <v>150</v>
      </c>
      <c r="AU438" s="175" t="s">
        <v>86</v>
      </c>
      <c r="AV438" s="13" t="s">
        <v>86</v>
      </c>
      <c r="AW438" s="13" t="s">
        <v>32</v>
      </c>
      <c r="AX438" s="13" t="s">
        <v>84</v>
      </c>
      <c r="AY438" s="175" t="s">
        <v>141</v>
      </c>
    </row>
    <row r="439" spans="1:65" s="2" customFormat="1" ht="24">
      <c r="A439" s="36"/>
      <c r="B439" s="35"/>
      <c r="C439" s="151" t="s">
        <v>885</v>
      </c>
      <c r="D439" s="151" t="s">
        <v>143</v>
      </c>
      <c r="E439" s="152" t="s">
        <v>886</v>
      </c>
      <c r="F439" s="153" t="s">
        <v>887</v>
      </c>
      <c r="G439" s="154" t="s">
        <v>857</v>
      </c>
      <c r="H439" s="155">
        <v>29</v>
      </c>
      <c r="I439" s="156"/>
      <c r="J439" s="157">
        <f>ROUND(I439*H439,2)</f>
        <v>0</v>
      </c>
      <c r="K439" s="153" t="s">
        <v>1</v>
      </c>
      <c r="L439" s="39"/>
      <c r="M439" s="158" t="s">
        <v>1</v>
      </c>
      <c r="N439" s="159" t="s">
        <v>41</v>
      </c>
      <c r="O439" s="72"/>
      <c r="P439" s="160">
        <f>O439*H439</f>
        <v>0</v>
      </c>
      <c r="Q439" s="160">
        <v>0</v>
      </c>
      <c r="R439" s="160">
        <f>Q439*H439</f>
        <v>0</v>
      </c>
      <c r="S439" s="160">
        <v>0</v>
      </c>
      <c r="T439" s="161">
        <f>S439*H439</f>
        <v>0</v>
      </c>
      <c r="U439" s="34"/>
      <c r="V439" s="34"/>
      <c r="W439" s="34"/>
      <c r="X439" s="34"/>
      <c r="Y439" s="34"/>
      <c r="Z439" s="34"/>
      <c r="AA439" s="34"/>
      <c r="AB439" s="34"/>
      <c r="AC439" s="34"/>
      <c r="AD439" s="34"/>
      <c r="AE439" s="34"/>
      <c r="AR439" s="162" t="s">
        <v>221</v>
      </c>
      <c r="AT439" s="162" t="s">
        <v>143</v>
      </c>
      <c r="AU439" s="162" t="s">
        <v>86</v>
      </c>
      <c r="AY439" s="17" t="s">
        <v>141</v>
      </c>
      <c r="BE439" s="163">
        <f>IF(N439="základní",J439,0)</f>
        <v>0</v>
      </c>
      <c r="BF439" s="163">
        <f>IF(N439="snížená",J439,0)</f>
        <v>0</v>
      </c>
      <c r="BG439" s="163">
        <f>IF(N439="zákl. přenesená",J439,0)</f>
        <v>0</v>
      </c>
      <c r="BH439" s="163">
        <f>IF(N439="sníž. přenesená",J439,0)</f>
        <v>0</v>
      </c>
      <c r="BI439" s="163">
        <f>IF(N439="nulová",J439,0)</f>
        <v>0</v>
      </c>
      <c r="BJ439" s="17" t="s">
        <v>84</v>
      </c>
      <c r="BK439" s="163">
        <f>ROUND(I439*H439,2)</f>
        <v>0</v>
      </c>
      <c r="BL439" s="17" t="s">
        <v>221</v>
      </c>
      <c r="BM439" s="162" t="s">
        <v>888</v>
      </c>
    </row>
    <row r="440" spans="1:51" s="13" customFormat="1" ht="12">
      <c r="A440" s="165"/>
      <c r="B440" s="164"/>
      <c r="C440" s="165"/>
      <c r="D440" s="166" t="s">
        <v>150</v>
      </c>
      <c r="E440" s="167" t="s">
        <v>1</v>
      </c>
      <c r="F440" s="168" t="s">
        <v>889</v>
      </c>
      <c r="G440" s="165"/>
      <c r="H440" s="169">
        <v>29</v>
      </c>
      <c r="I440" s="165"/>
      <c r="J440" s="165"/>
      <c r="K440" s="165"/>
      <c r="L440" s="171"/>
      <c r="M440" s="172"/>
      <c r="N440" s="173"/>
      <c r="O440" s="173"/>
      <c r="P440" s="173"/>
      <c r="Q440" s="173"/>
      <c r="R440" s="173"/>
      <c r="S440" s="173"/>
      <c r="T440" s="174"/>
      <c r="AT440" s="175" t="s">
        <v>150</v>
      </c>
      <c r="AU440" s="175" t="s">
        <v>86</v>
      </c>
      <c r="AV440" s="13" t="s">
        <v>86</v>
      </c>
      <c r="AW440" s="13" t="s">
        <v>32</v>
      </c>
      <c r="AX440" s="13" t="s">
        <v>84</v>
      </c>
      <c r="AY440" s="175" t="s">
        <v>141</v>
      </c>
    </row>
    <row r="441" spans="1:65" s="2" customFormat="1" ht="21.75" customHeight="1">
      <c r="A441" s="36"/>
      <c r="B441" s="35"/>
      <c r="C441" s="151" t="s">
        <v>890</v>
      </c>
      <c r="D441" s="151" t="s">
        <v>143</v>
      </c>
      <c r="E441" s="152" t="s">
        <v>891</v>
      </c>
      <c r="F441" s="153" t="s">
        <v>892</v>
      </c>
      <c r="G441" s="154" t="s">
        <v>824</v>
      </c>
      <c r="H441" s="155">
        <v>1</v>
      </c>
      <c r="I441" s="156"/>
      <c r="J441" s="157">
        <f>ROUND(I441*H441,2)</f>
        <v>0</v>
      </c>
      <c r="K441" s="153" t="s">
        <v>1</v>
      </c>
      <c r="L441" s="39"/>
      <c r="M441" s="158" t="s">
        <v>1</v>
      </c>
      <c r="N441" s="159" t="s">
        <v>41</v>
      </c>
      <c r="O441" s="72"/>
      <c r="P441" s="160">
        <f>O441*H441</f>
        <v>0</v>
      </c>
      <c r="Q441" s="160">
        <v>0</v>
      </c>
      <c r="R441" s="160">
        <f>Q441*H441</f>
        <v>0</v>
      </c>
      <c r="S441" s="160">
        <v>0</v>
      </c>
      <c r="T441" s="161">
        <f>S441*H441</f>
        <v>0</v>
      </c>
      <c r="U441" s="34"/>
      <c r="V441" s="34"/>
      <c r="W441" s="34"/>
      <c r="X441" s="34"/>
      <c r="Y441" s="34"/>
      <c r="Z441" s="34"/>
      <c r="AA441" s="34"/>
      <c r="AB441" s="34"/>
      <c r="AC441" s="34"/>
      <c r="AD441" s="34"/>
      <c r="AE441" s="34"/>
      <c r="AR441" s="162" t="s">
        <v>221</v>
      </c>
      <c r="AT441" s="162" t="s">
        <v>143</v>
      </c>
      <c r="AU441" s="162" t="s">
        <v>86</v>
      </c>
      <c r="AY441" s="17" t="s">
        <v>141</v>
      </c>
      <c r="BE441" s="163">
        <f>IF(N441="základní",J441,0)</f>
        <v>0</v>
      </c>
      <c r="BF441" s="163">
        <f>IF(N441="snížená",J441,0)</f>
        <v>0</v>
      </c>
      <c r="BG441" s="163">
        <f>IF(N441="zákl. přenesená",J441,0)</f>
        <v>0</v>
      </c>
      <c r="BH441" s="163">
        <f>IF(N441="sníž. přenesená",J441,0)</f>
        <v>0</v>
      </c>
      <c r="BI441" s="163">
        <f>IF(N441="nulová",J441,0)</f>
        <v>0</v>
      </c>
      <c r="BJ441" s="17" t="s">
        <v>84</v>
      </c>
      <c r="BK441" s="163">
        <f>ROUND(I441*H441,2)</f>
        <v>0</v>
      </c>
      <c r="BL441" s="17" t="s">
        <v>221</v>
      </c>
      <c r="BM441" s="162" t="s">
        <v>893</v>
      </c>
    </row>
    <row r="442" spans="1:51" s="13" customFormat="1" ht="12">
      <c r="A442" s="165"/>
      <c r="B442" s="164"/>
      <c r="C442" s="165"/>
      <c r="D442" s="166" t="s">
        <v>150</v>
      </c>
      <c r="E442" s="167" t="s">
        <v>1</v>
      </c>
      <c r="F442" s="168" t="s">
        <v>894</v>
      </c>
      <c r="G442" s="165"/>
      <c r="H442" s="169">
        <v>1</v>
      </c>
      <c r="I442" s="165"/>
      <c r="J442" s="165"/>
      <c r="K442" s="165"/>
      <c r="L442" s="171"/>
      <c r="M442" s="172"/>
      <c r="N442" s="173"/>
      <c r="O442" s="173"/>
      <c r="P442" s="173"/>
      <c r="Q442" s="173"/>
      <c r="R442" s="173"/>
      <c r="S442" s="173"/>
      <c r="T442" s="174"/>
      <c r="AT442" s="175" t="s">
        <v>150</v>
      </c>
      <c r="AU442" s="175" t="s">
        <v>86</v>
      </c>
      <c r="AV442" s="13" t="s">
        <v>86</v>
      </c>
      <c r="AW442" s="13" t="s">
        <v>32</v>
      </c>
      <c r="AX442" s="13" t="s">
        <v>84</v>
      </c>
      <c r="AY442" s="175" t="s">
        <v>141</v>
      </c>
    </row>
    <row r="443" spans="1:65" s="2" customFormat="1" ht="16.5" customHeight="1">
      <c r="A443" s="36"/>
      <c r="B443" s="35"/>
      <c r="C443" s="151" t="s">
        <v>895</v>
      </c>
      <c r="D443" s="151" t="s">
        <v>143</v>
      </c>
      <c r="E443" s="152" t="s">
        <v>896</v>
      </c>
      <c r="F443" s="153" t="s">
        <v>897</v>
      </c>
      <c r="G443" s="154" t="s">
        <v>193</v>
      </c>
      <c r="H443" s="155">
        <v>110</v>
      </c>
      <c r="I443" s="156"/>
      <c r="J443" s="157">
        <f>ROUND(I443*H443,2)</f>
        <v>0</v>
      </c>
      <c r="K443" s="153" t="s">
        <v>147</v>
      </c>
      <c r="L443" s="39"/>
      <c r="M443" s="158" t="s">
        <v>1</v>
      </c>
      <c r="N443" s="159" t="s">
        <v>41</v>
      </c>
      <c r="O443" s="72"/>
      <c r="P443" s="160">
        <f>O443*H443</f>
        <v>0</v>
      </c>
      <c r="Q443" s="160">
        <v>0.00028</v>
      </c>
      <c r="R443" s="160">
        <f>Q443*H443</f>
        <v>0.030799999999999998</v>
      </c>
      <c r="S443" s="160">
        <v>0</v>
      </c>
      <c r="T443" s="161">
        <f>S443*H443</f>
        <v>0</v>
      </c>
      <c r="U443" s="34"/>
      <c r="V443" s="34"/>
      <c r="W443" s="34"/>
      <c r="X443" s="34"/>
      <c r="Y443" s="34"/>
      <c r="Z443" s="34"/>
      <c r="AA443" s="34"/>
      <c r="AB443" s="34"/>
      <c r="AC443" s="34"/>
      <c r="AD443" s="34"/>
      <c r="AE443" s="34"/>
      <c r="AR443" s="162" t="s">
        <v>221</v>
      </c>
      <c r="AT443" s="162" t="s">
        <v>143</v>
      </c>
      <c r="AU443" s="162" t="s">
        <v>86</v>
      </c>
      <c r="AY443" s="17" t="s">
        <v>141</v>
      </c>
      <c r="BE443" s="163">
        <f>IF(N443="základní",J443,0)</f>
        <v>0</v>
      </c>
      <c r="BF443" s="163">
        <f>IF(N443="snížená",J443,0)</f>
        <v>0</v>
      </c>
      <c r="BG443" s="163">
        <f>IF(N443="zákl. přenesená",J443,0)</f>
        <v>0</v>
      </c>
      <c r="BH443" s="163">
        <f>IF(N443="sníž. přenesená",J443,0)</f>
        <v>0</v>
      </c>
      <c r="BI443" s="163">
        <f>IF(N443="nulová",J443,0)</f>
        <v>0</v>
      </c>
      <c r="BJ443" s="17" t="s">
        <v>84</v>
      </c>
      <c r="BK443" s="163">
        <f>ROUND(I443*H443,2)</f>
        <v>0</v>
      </c>
      <c r="BL443" s="17" t="s">
        <v>221</v>
      </c>
      <c r="BM443" s="162" t="s">
        <v>898</v>
      </c>
    </row>
    <row r="444" spans="1:65" s="2" customFormat="1" ht="16.5" customHeight="1">
      <c r="A444" s="36"/>
      <c r="B444" s="35"/>
      <c r="C444" s="186" t="s">
        <v>899</v>
      </c>
      <c r="D444" s="186" t="s">
        <v>258</v>
      </c>
      <c r="E444" s="187" t="s">
        <v>900</v>
      </c>
      <c r="F444" s="188" t="s">
        <v>901</v>
      </c>
      <c r="G444" s="189" t="s">
        <v>193</v>
      </c>
      <c r="H444" s="190">
        <v>110</v>
      </c>
      <c r="I444" s="191"/>
      <c r="J444" s="192">
        <f>ROUND(I444*H444,2)</f>
        <v>0</v>
      </c>
      <c r="K444" s="188" t="s">
        <v>147</v>
      </c>
      <c r="L444" s="193"/>
      <c r="M444" s="194" t="s">
        <v>1</v>
      </c>
      <c r="N444" s="195" t="s">
        <v>41</v>
      </c>
      <c r="O444" s="72"/>
      <c r="P444" s="160">
        <f>O444*H444</f>
        <v>0</v>
      </c>
      <c r="Q444" s="160">
        <v>0.0078</v>
      </c>
      <c r="R444" s="160">
        <f>Q444*H444</f>
        <v>0.858</v>
      </c>
      <c r="S444" s="160">
        <v>0</v>
      </c>
      <c r="T444" s="161">
        <f>S444*H444</f>
        <v>0</v>
      </c>
      <c r="U444" s="34"/>
      <c r="V444" s="34"/>
      <c r="W444" s="34"/>
      <c r="X444" s="34"/>
      <c r="Y444" s="34"/>
      <c r="Z444" s="34"/>
      <c r="AA444" s="34"/>
      <c r="AB444" s="34"/>
      <c r="AC444" s="34"/>
      <c r="AD444" s="34"/>
      <c r="AE444" s="34"/>
      <c r="AR444" s="162" t="s">
        <v>300</v>
      </c>
      <c r="AT444" s="162" t="s">
        <v>258</v>
      </c>
      <c r="AU444" s="162" t="s">
        <v>86</v>
      </c>
      <c r="AY444" s="17" t="s">
        <v>141</v>
      </c>
      <c r="BE444" s="163">
        <f>IF(N444="základní",J444,0)</f>
        <v>0</v>
      </c>
      <c r="BF444" s="163">
        <f>IF(N444="snížená",J444,0)</f>
        <v>0</v>
      </c>
      <c r="BG444" s="163">
        <f>IF(N444="zákl. přenesená",J444,0)</f>
        <v>0</v>
      </c>
      <c r="BH444" s="163">
        <f>IF(N444="sníž. přenesená",J444,0)</f>
        <v>0</v>
      </c>
      <c r="BI444" s="163">
        <f>IF(N444="nulová",J444,0)</f>
        <v>0</v>
      </c>
      <c r="BJ444" s="17" t="s">
        <v>84</v>
      </c>
      <c r="BK444" s="163">
        <f>ROUND(I444*H444,2)</f>
        <v>0</v>
      </c>
      <c r="BL444" s="17" t="s">
        <v>221</v>
      </c>
      <c r="BM444" s="162" t="s">
        <v>902</v>
      </c>
    </row>
    <row r="445" spans="1:65" s="2" customFormat="1" ht="24">
      <c r="A445" s="36"/>
      <c r="B445" s="35"/>
      <c r="C445" s="151" t="s">
        <v>903</v>
      </c>
      <c r="D445" s="151" t="s">
        <v>143</v>
      </c>
      <c r="E445" s="152" t="s">
        <v>904</v>
      </c>
      <c r="F445" s="153" t="s">
        <v>905</v>
      </c>
      <c r="G445" s="154" t="s">
        <v>575</v>
      </c>
      <c r="H445" s="205"/>
      <c r="I445" s="156"/>
      <c r="J445" s="157">
        <f>ROUND(I445*H445,2)</f>
        <v>0</v>
      </c>
      <c r="K445" s="153" t="s">
        <v>147</v>
      </c>
      <c r="L445" s="39"/>
      <c r="M445" s="158" t="s">
        <v>1</v>
      </c>
      <c r="N445" s="159" t="s">
        <v>41</v>
      </c>
      <c r="O445" s="72"/>
      <c r="P445" s="160">
        <f>O445*H445</f>
        <v>0</v>
      </c>
      <c r="Q445" s="160">
        <v>0</v>
      </c>
      <c r="R445" s="160">
        <f>Q445*H445</f>
        <v>0</v>
      </c>
      <c r="S445" s="160">
        <v>0</v>
      </c>
      <c r="T445" s="161">
        <f>S445*H445</f>
        <v>0</v>
      </c>
      <c r="U445" s="34"/>
      <c r="V445" s="34"/>
      <c r="W445" s="34"/>
      <c r="X445" s="34"/>
      <c r="Y445" s="34"/>
      <c r="Z445" s="34"/>
      <c r="AA445" s="34"/>
      <c r="AB445" s="34"/>
      <c r="AC445" s="34"/>
      <c r="AD445" s="34"/>
      <c r="AE445" s="34"/>
      <c r="AR445" s="162" t="s">
        <v>221</v>
      </c>
      <c r="AT445" s="162" t="s">
        <v>143</v>
      </c>
      <c r="AU445" s="162" t="s">
        <v>86</v>
      </c>
      <c r="AY445" s="17" t="s">
        <v>141</v>
      </c>
      <c r="BE445" s="163">
        <f>IF(N445="základní",J445,0)</f>
        <v>0</v>
      </c>
      <c r="BF445" s="163">
        <f>IF(N445="snížená",J445,0)</f>
        <v>0</v>
      </c>
      <c r="BG445" s="163">
        <f>IF(N445="zákl. přenesená",J445,0)</f>
        <v>0</v>
      </c>
      <c r="BH445" s="163">
        <f>IF(N445="sníž. přenesená",J445,0)</f>
        <v>0</v>
      </c>
      <c r="BI445" s="163">
        <f>IF(N445="nulová",J445,0)</f>
        <v>0</v>
      </c>
      <c r="BJ445" s="17" t="s">
        <v>84</v>
      </c>
      <c r="BK445" s="163">
        <f>ROUND(I445*H445,2)</f>
        <v>0</v>
      </c>
      <c r="BL445" s="17" t="s">
        <v>221</v>
      </c>
      <c r="BM445" s="162" t="s">
        <v>906</v>
      </c>
    </row>
    <row r="446" spans="1:63" s="12" customFormat="1" ht="22.9" customHeight="1">
      <c r="A446" s="136"/>
      <c r="B446" s="135"/>
      <c r="C446" s="136"/>
      <c r="D446" s="137" t="s">
        <v>75</v>
      </c>
      <c r="E446" s="149" t="s">
        <v>907</v>
      </c>
      <c r="F446" s="149" t="s">
        <v>908</v>
      </c>
      <c r="G446" s="136"/>
      <c r="H446" s="136"/>
      <c r="I446" s="136"/>
      <c r="J446" s="150">
        <f>BK446</f>
        <v>0</v>
      </c>
      <c r="K446" s="136"/>
      <c r="L446" s="141"/>
      <c r="M446" s="142"/>
      <c r="N446" s="143"/>
      <c r="O446" s="143"/>
      <c r="P446" s="144">
        <f>SUM(P447:P453)</f>
        <v>0</v>
      </c>
      <c r="Q446" s="143"/>
      <c r="R446" s="144">
        <f>SUM(R447:R453)</f>
        <v>1.0339812</v>
      </c>
      <c r="S446" s="143"/>
      <c r="T446" s="145">
        <f>SUM(T447:T453)</f>
        <v>0</v>
      </c>
      <c r="AR446" s="146" t="s">
        <v>86</v>
      </c>
      <c r="AT446" s="147" t="s">
        <v>75</v>
      </c>
      <c r="AU446" s="147" t="s">
        <v>84</v>
      </c>
      <c r="AY446" s="146" t="s">
        <v>141</v>
      </c>
      <c r="BK446" s="148">
        <f>SUM(BK447:BK453)</f>
        <v>0</v>
      </c>
    </row>
    <row r="447" spans="1:65" s="2" customFormat="1" ht="16.5" customHeight="1">
      <c r="A447" s="36"/>
      <c r="B447" s="35"/>
      <c r="C447" s="151" t="s">
        <v>909</v>
      </c>
      <c r="D447" s="151" t="s">
        <v>143</v>
      </c>
      <c r="E447" s="152" t="s">
        <v>910</v>
      </c>
      <c r="F447" s="153" t="s">
        <v>911</v>
      </c>
      <c r="G447" s="154" t="s">
        <v>193</v>
      </c>
      <c r="H447" s="155">
        <v>33.408</v>
      </c>
      <c r="I447" s="156"/>
      <c r="J447" s="157">
        <f>ROUND(I447*H447,2)</f>
        <v>0</v>
      </c>
      <c r="K447" s="153" t="s">
        <v>147</v>
      </c>
      <c r="L447" s="39"/>
      <c r="M447" s="158" t="s">
        <v>1</v>
      </c>
      <c r="N447" s="159" t="s">
        <v>41</v>
      </c>
      <c r="O447" s="72"/>
      <c r="P447" s="160">
        <f>O447*H447</f>
        <v>0</v>
      </c>
      <c r="Q447" s="160">
        <v>0.0003</v>
      </c>
      <c r="R447" s="160">
        <f>Q447*H447</f>
        <v>0.010022399999999999</v>
      </c>
      <c r="S447" s="160">
        <v>0</v>
      </c>
      <c r="T447" s="161">
        <f>S447*H447</f>
        <v>0</v>
      </c>
      <c r="U447" s="34"/>
      <c r="V447" s="34"/>
      <c r="W447" s="34"/>
      <c r="X447" s="34"/>
      <c r="Y447" s="34"/>
      <c r="Z447" s="34"/>
      <c r="AA447" s="34"/>
      <c r="AB447" s="34"/>
      <c r="AC447" s="34"/>
      <c r="AD447" s="34"/>
      <c r="AE447" s="34"/>
      <c r="AR447" s="162" t="s">
        <v>221</v>
      </c>
      <c r="AT447" s="162" t="s">
        <v>143</v>
      </c>
      <c r="AU447" s="162" t="s">
        <v>86</v>
      </c>
      <c r="AY447" s="17" t="s">
        <v>141</v>
      </c>
      <c r="BE447" s="163">
        <f>IF(N447="základní",J447,0)</f>
        <v>0</v>
      </c>
      <c r="BF447" s="163">
        <f>IF(N447="snížená",J447,0)</f>
        <v>0</v>
      </c>
      <c r="BG447" s="163">
        <f>IF(N447="zákl. přenesená",J447,0)</f>
        <v>0</v>
      </c>
      <c r="BH447" s="163">
        <f>IF(N447="sníž. přenesená",J447,0)</f>
        <v>0</v>
      </c>
      <c r="BI447" s="163">
        <f>IF(N447="nulová",J447,0)</f>
        <v>0</v>
      </c>
      <c r="BJ447" s="17" t="s">
        <v>84</v>
      </c>
      <c r="BK447" s="163">
        <f>ROUND(I447*H447,2)</f>
        <v>0</v>
      </c>
      <c r="BL447" s="17" t="s">
        <v>221</v>
      </c>
      <c r="BM447" s="162" t="s">
        <v>912</v>
      </c>
    </row>
    <row r="448" spans="1:51" s="13" customFormat="1" ht="12">
      <c r="A448" s="165"/>
      <c r="B448" s="164"/>
      <c r="C448" s="165"/>
      <c r="D448" s="166" t="s">
        <v>150</v>
      </c>
      <c r="E448" s="167" t="s">
        <v>1</v>
      </c>
      <c r="F448" s="168" t="s">
        <v>913</v>
      </c>
      <c r="G448" s="165"/>
      <c r="H448" s="169">
        <v>33.408</v>
      </c>
      <c r="I448" s="165"/>
      <c r="J448" s="165"/>
      <c r="K448" s="165"/>
      <c r="L448" s="171"/>
      <c r="M448" s="172"/>
      <c r="N448" s="173"/>
      <c r="O448" s="173"/>
      <c r="P448" s="173"/>
      <c r="Q448" s="173"/>
      <c r="R448" s="173"/>
      <c r="S448" s="173"/>
      <c r="T448" s="174"/>
      <c r="AT448" s="175" t="s">
        <v>150</v>
      </c>
      <c r="AU448" s="175" t="s">
        <v>86</v>
      </c>
      <c r="AV448" s="13" t="s">
        <v>86</v>
      </c>
      <c r="AW448" s="13" t="s">
        <v>32</v>
      </c>
      <c r="AX448" s="13" t="s">
        <v>84</v>
      </c>
      <c r="AY448" s="175" t="s">
        <v>141</v>
      </c>
    </row>
    <row r="449" spans="1:65" s="2" customFormat="1" ht="21.75" customHeight="1">
      <c r="A449" s="36"/>
      <c r="B449" s="35"/>
      <c r="C449" s="151" t="s">
        <v>914</v>
      </c>
      <c r="D449" s="151" t="s">
        <v>143</v>
      </c>
      <c r="E449" s="152" t="s">
        <v>915</v>
      </c>
      <c r="F449" s="153" t="s">
        <v>916</v>
      </c>
      <c r="G449" s="154" t="s">
        <v>193</v>
      </c>
      <c r="H449" s="155">
        <v>33.408</v>
      </c>
      <c r="I449" s="156"/>
      <c r="J449" s="157">
        <f>ROUND(I449*H449,2)</f>
        <v>0</v>
      </c>
      <c r="K449" s="153" t="s">
        <v>147</v>
      </c>
      <c r="L449" s="39"/>
      <c r="M449" s="158" t="s">
        <v>1</v>
      </c>
      <c r="N449" s="159" t="s">
        <v>41</v>
      </c>
      <c r="O449" s="72"/>
      <c r="P449" s="160">
        <f>O449*H449</f>
        <v>0</v>
      </c>
      <c r="Q449" s="160">
        <v>0.00455</v>
      </c>
      <c r="R449" s="160">
        <f>Q449*H449</f>
        <v>0.1520064</v>
      </c>
      <c r="S449" s="160">
        <v>0</v>
      </c>
      <c r="T449" s="161">
        <f>S449*H449</f>
        <v>0</v>
      </c>
      <c r="U449" s="34"/>
      <c r="V449" s="34"/>
      <c r="W449" s="34"/>
      <c r="X449" s="34"/>
      <c r="Y449" s="34"/>
      <c r="Z449" s="34"/>
      <c r="AA449" s="34"/>
      <c r="AB449" s="34"/>
      <c r="AC449" s="34"/>
      <c r="AD449" s="34"/>
      <c r="AE449" s="34"/>
      <c r="AR449" s="162" t="s">
        <v>221</v>
      </c>
      <c r="AT449" s="162" t="s">
        <v>143</v>
      </c>
      <c r="AU449" s="162" t="s">
        <v>86</v>
      </c>
      <c r="AY449" s="17" t="s">
        <v>141</v>
      </c>
      <c r="BE449" s="163">
        <f>IF(N449="základní",J449,0)</f>
        <v>0</v>
      </c>
      <c r="BF449" s="163">
        <f>IF(N449="snížená",J449,0)</f>
        <v>0</v>
      </c>
      <c r="BG449" s="163">
        <f>IF(N449="zákl. přenesená",J449,0)</f>
        <v>0</v>
      </c>
      <c r="BH449" s="163">
        <f>IF(N449="sníž. přenesená",J449,0)</f>
        <v>0</v>
      </c>
      <c r="BI449" s="163">
        <f>IF(N449="nulová",J449,0)</f>
        <v>0</v>
      </c>
      <c r="BJ449" s="17" t="s">
        <v>84</v>
      </c>
      <c r="BK449" s="163">
        <f>ROUND(I449*H449,2)</f>
        <v>0</v>
      </c>
      <c r="BL449" s="17" t="s">
        <v>221</v>
      </c>
      <c r="BM449" s="162" t="s">
        <v>917</v>
      </c>
    </row>
    <row r="450" spans="1:65" s="2" customFormat="1" ht="24">
      <c r="A450" s="36"/>
      <c r="B450" s="35"/>
      <c r="C450" s="151" t="s">
        <v>918</v>
      </c>
      <c r="D450" s="151" t="s">
        <v>143</v>
      </c>
      <c r="E450" s="152" t="s">
        <v>919</v>
      </c>
      <c r="F450" s="153" t="s">
        <v>920</v>
      </c>
      <c r="G450" s="154" t="s">
        <v>193</v>
      </c>
      <c r="H450" s="155">
        <v>33.408</v>
      </c>
      <c r="I450" s="156"/>
      <c r="J450" s="157">
        <f>ROUND(I450*H450,2)</f>
        <v>0</v>
      </c>
      <c r="K450" s="153" t="s">
        <v>147</v>
      </c>
      <c r="L450" s="39"/>
      <c r="M450" s="158" t="s">
        <v>1</v>
      </c>
      <c r="N450" s="159" t="s">
        <v>41</v>
      </c>
      <c r="O450" s="72"/>
      <c r="P450" s="160">
        <f>O450*H450</f>
        <v>0</v>
      </c>
      <c r="Q450" s="160">
        <v>0.0063</v>
      </c>
      <c r="R450" s="160">
        <f>Q450*H450</f>
        <v>0.2104704</v>
      </c>
      <c r="S450" s="160">
        <v>0</v>
      </c>
      <c r="T450" s="161">
        <f>S450*H450</f>
        <v>0</v>
      </c>
      <c r="U450" s="34"/>
      <c r="V450" s="34"/>
      <c r="W450" s="34"/>
      <c r="X450" s="34"/>
      <c r="Y450" s="34"/>
      <c r="Z450" s="34"/>
      <c r="AA450" s="34"/>
      <c r="AB450" s="34"/>
      <c r="AC450" s="34"/>
      <c r="AD450" s="34"/>
      <c r="AE450" s="34"/>
      <c r="AR450" s="162" t="s">
        <v>221</v>
      </c>
      <c r="AT450" s="162" t="s">
        <v>143</v>
      </c>
      <c r="AU450" s="162" t="s">
        <v>86</v>
      </c>
      <c r="AY450" s="17" t="s">
        <v>141</v>
      </c>
      <c r="BE450" s="163">
        <f>IF(N450="základní",J450,0)</f>
        <v>0</v>
      </c>
      <c r="BF450" s="163">
        <f>IF(N450="snížená",J450,0)</f>
        <v>0</v>
      </c>
      <c r="BG450" s="163">
        <f>IF(N450="zákl. přenesená",J450,0)</f>
        <v>0</v>
      </c>
      <c r="BH450" s="163">
        <f>IF(N450="sníž. přenesená",J450,0)</f>
        <v>0</v>
      </c>
      <c r="BI450" s="163">
        <f>IF(N450="nulová",J450,0)</f>
        <v>0</v>
      </c>
      <c r="BJ450" s="17" t="s">
        <v>84</v>
      </c>
      <c r="BK450" s="163">
        <f>ROUND(I450*H450,2)</f>
        <v>0</v>
      </c>
      <c r="BL450" s="17" t="s">
        <v>221</v>
      </c>
      <c r="BM450" s="162" t="s">
        <v>921</v>
      </c>
    </row>
    <row r="451" spans="1:65" s="2" customFormat="1" ht="24">
      <c r="A451" s="36"/>
      <c r="B451" s="35"/>
      <c r="C451" s="186" t="s">
        <v>922</v>
      </c>
      <c r="D451" s="186" t="s">
        <v>258</v>
      </c>
      <c r="E451" s="187" t="s">
        <v>923</v>
      </c>
      <c r="F451" s="188" t="s">
        <v>924</v>
      </c>
      <c r="G451" s="189" t="s">
        <v>193</v>
      </c>
      <c r="H451" s="190">
        <v>36.749</v>
      </c>
      <c r="I451" s="191"/>
      <c r="J451" s="192">
        <f>ROUND(I451*H451,2)</f>
        <v>0</v>
      </c>
      <c r="K451" s="188" t="s">
        <v>147</v>
      </c>
      <c r="L451" s="193"/>
      <c r="M451" s="194" t="s">
        <v>1</v>
      </c>
      <c r="N451" s="195" t="s">
        <v>41</v>
      </c>
      <c r="O451" s="72"/>
      <c r="P451" s="160">
        <f>O451*H451</f>
        <v>0</v>
      </c>
      <c r="Q451" s="160">
        <v>0.018</v>
      </c>
      <c r="R451" s="160">
        <f>Q451*H451</f>
        <v>0.661482</v>
      </c>
      <c r="S451" s="160">
        <v>0</v>
      </c>
      <c r="T451" s="161">
        <f>S451*H451</f>
        <v>0</v>
      </c>
      <c r="U451" s="34"/>
      <c r="V451" s="34"/>
      <c r="W451" s="34"/>
      <c r="X451" s="34"/>
      <c r="Y451" s="34"/>
      <c r="Z451" s="34"/>
      <c r="AA451" s="34"/>
      <c r="AB451" s="34"/>
      <c r="AC451" s="34"/>
      <c r="AD451" s="34"/>
      <c r="AE451" s="34"/>
      <c r="AR451" s="162" t="s">
        <v>300</v>
      </c>
      <c r="AT451" s="162" t="s">
        <v>258</v>
      </c>
      <c r="AU451" s="162" t="s">
        <v>86</v>
      </c>
      <c r="AY451" s="17" t="s">
        <v>141</v>
      </c>
      <c r="BE451" s="163">
        <f>IF(N451="základní",J451,0)</f>
        <v>0</v>
      </c>
      <c r="BF451" s="163">
        <f>IF(N451="snížená",J451,0)</f>
        <v>0</v>
      </c>
      <c r="BG451" s="163">
        <f>IF(N451="zákl. přenesená",J451,0)</f>
        <v>0</v>
      </c>
      <c r="BH451" s="163">
        <f>IF(N451="sníž. přenesená",J451,0)</f>
        <v>0</v>
      </c>
      <c r="BI451" s="163">
        <f>IF(N451="nulová",J451,0)</f>
        <v>0</v>
      </c>
      <c r="BJ451" s="17" t="s">
        <v>84</v>
      </c>
      <c r="BK451" s="163">
        <f>ROUND(I451*H451,2)</f>
        <v>0</v>
      </c>
      <c r="BL451" s="17" t="s">
        <v>221</v>
      </c>
      <c r="BM451" s="162" t="s">
        <v>925</v>
      </c>
    </row>
    <row r="452" spans="1:51" s="13" customFormat="1" ht="12">
      <c r="A452" s="165"/>
      <c r="B452" s="164"/>
      <c r="C452" s="165"/>
      <c r="D452" s="166" t="s">
        <v>150</v>
      </c>
      <c r="E452" s="165"/>
      <c r="F452" s="168" t="s">
        <v>926</v>
      </c>
      <c r="G452" s="165"/>
      <c r="H452" s="169">
        <v>36.749</v>
      </c>
      <c r="I452" s="170"/>
      <c r="J452" s="165"/>
      <c r="K452" s="165"/>
      <c r="L452" s="171"/>
      <c r="M452" s="172"/>
      <c r="N452" s="173"/>
      <c r="O452" s="173"/>
      <c r="P452" s="173"/>
      <c r="Q452" s="173"/>
      <c r="R452" s="173"/>
      <c r="S452" s="173"/>
      <c r="T452" s="174"/>
      <c r="AT452" s="175" t="s">
        <v>150</v>
      </c>
      <c r="AU452" s="175" t="s">
        <v>86</v>
      </c>
      <c r="AV452" s="13" t="s">
        <v>86</v>
      </c>
      <c r="AW452" s="13" t="s">
        <v>4</v>
      </c>
      <c r="AX452" s="13" t="s">
        <v>84</v>
      </c>
      <c r="AY452" s="175" t="s">
        <v>141</v>
      </c>
    </row>
    <row r="453" spans="1:65" s="2" customFormat="1" ht="24">
      <c r="A453" s="36"/>
      <c r="B453" s="35"/>
      <c r="C453" s="151" t="s">
        <v>927</v>
      </c>
      <c r="D453" s="151" t="s">
        <v>143</v>
      </c>
      <c r="E453" s="152" t="s">
        <v>928</v>
      </c>
      <c r="F453" s="153" t="s">
        <v>929</v>
      </c>
      <c r="G453" s="154" t="s">
        <v>575</v>
      </c>
      <c r="H453" s="205"/>
      <c r="I453" s="156"/>
      <c r="J453" s="157">
        <f>ROUND(I453*H453,2)</f>
        <v>0</v>
      </c>
      <c r="K453" s="153" t="s">
        <v>147</v>
      </c>
      <c r="L453" s="39"/>
      <c r="M453" s="158" t="s">
        <v>1</v>
      </c>
      <c r="N453" s="159" t="s">
        <v>41</v>
      </c>
      <c r="O453" s="72"/>
      <c r="P453" s="160">
        <f>O453*H453</f>
        <v>0</v>
      </c>
      <c r="Q453" s="160">
        <v>0</v>
      </c>
      <c r="R453" s="160">
        <f>Q453*H453</f>
        <v>0</v>
      </c>
      <c r="S453" s="160">
        <v>0</v>
      </c>
      <c r="T453" s="161">
        <f>S453*H453</f>
        <v>0</v>
      </c>
      <c r="U453" s="34"/>
      <c r="V453" s="34"/>
      <c r="W453" s="34"/>
      <c r="X453" s="34"/>
      <c r="Y453" s="34"/>
      <c r="Z453" s="34"/>
      <c r="AA453" s="34"/>
      <c r="AB453" s="34"/>
      <c r="AC453" s="34"/>
      <c r="AD453" s="34"/>
      <c r="AE453" s="34"/>
      <c r="AR453" s="162" t="s">
        <v>221</v>
      </c>
      <c r="AT453" s="162" t="s">
        <v>143</v>
      </c>
      <c r="AU453" s="162" t="s">
        <v>86</v>
      </c>
      <c r="AY453" s="17" t="s">
        <v>141</v>
      </c>
      <c r="BE453" s="163">
        <f>IF(N453="základní",J453,0)</f>
        <v>0</v>
      </c>
      <c r="BF453" s="163">
        <f>IF(N453="snížená",J453,0)</f>
        <v>0</v>
      </c>
      <c r="BG453" s="163">
        <f>IF(N453="zákl. přenesená",J453,0)</f>
        <v>0</v>
      </c>
      <c r="BH453" s="163">
        <f>IF(N453="sníž. přenesená",J453,0)</f>
        <v>0</v>
      </c>
      <c r="BI453" s="163">
        <f>IF(N453="nulová",J453,0)</f>
        <v>0</v>
      </c>
      <c r="BJ453" s="17" t="s">
        <v>84</v>
      </c>
      <c r="BK453" s="163">
        <f>ROUND(I453*H453,2)</f>
        <v>0</v>
      </c>
      <c r="BL453" s="17" t="s">
        <v>221</v>
      </c>
      <c r="BM453" s="162" t="s">
        <v>930</v>
      </c>
    </row>
    <row r="454" spans="1:63" s="12" customFormat="1" ht="22.9" customHeight="1">
      <c r="A454" s="136"/>
      <c r="B454" s="135"/>
      <c r="C454" s="136"/>
      <c r="D454" s="137" t="s">
        <v>75</v>
      </c>
      <c r="E454" s="149" t="s">
        <v>931</v>
      </c>
      <c r="F454" s="149" t="s">
        <v>932</v>
      </c>
      <c r="G454" s="136"/>
      <c r="H454" s="136"/>
      <c r="I454" s="136"/>
      <c r="J454" s="150">
        <f>BK454</f>
        <v>0</v>
      </c>
      <c r="K454" s="136"/>
      <c r="L454" s="141"/>
      <c r="M454" s="142"/>
      <c r="N454" s="143"/>
      <c r="O454" s="143"/>
      <c r="P454" s="144">
        <f>SUM(P455:P462)</f>
        <v>0</v>
      </c>
      <c r="Q454" s="143"/>
      <c r="R454" s="144">
        <f>SUM(R455:R462)</f>
        <v>0.4499068</v>
      </c>
      <c r="S454" s="143"/>
      <c r="T454" s="145">
        <f>SUM(T455:T462)</f>
        <v>0</v>
      </c>
      <c r="AR454" s="146" t="s">
        <v>86</v>
      </c>
      <c r="AT454" s="147" t="s">
        <v>75</v>
      </c>
      <c r="AU454" s="147" t="s">
        <v>84</v>
      </c>
      <c r="AY454" s="146" t="s">
        <v>141</v>
      </c>
      <c r="BK454" s="148">
        <f>SUM(BK455:BK462)</f>
        <v>0</v>
      </c>
    </row>
    <row r="455" spans="1:65" s="2" customFormat="1" ht="16.5" customHeight="1">
      <c r="A455" s="36"/>
      <c r="B455" s="35"/>
      <c r="C455" s="151" t="s">
        <v>933</v>
      </c>
      <c r="D455" s="151" t="s">
        <v>143</v>
      </c>
      <c r="E455" s="152" t="s">
        <v>934</v>
      </c>
      <c r="F455" s="153" t="s">
        <v>935</v>
      </c>
      <c r="G455" s="154" t="s">
        <v>193</v>
      </c>
      <c r="H455" s="155">
        <v>22.81</v>
      </c>
      <c r="I455" s="156"/>
      <c r="J455" s="157">
        <f>ROUND(I455*H455,2)</f>
        <v>0</v>
      </c>
      <c r="K455" s="153" t="s">
        <v>147</v>
      </c>
      <c r="L455" s="39"/>
      <c r="M455" s="158" t="s">
        <v>1</v>
      </c>
      <c r="N455" s="159" t="s">
        <v>41</v>
      </c>
      <c r="O455" s="72"/>
      <c r="P455" s="160">
        <f>O455*H455</f>
        <v>0</v>
      </c>
      <c r="Q455" s="160">
        <v>0.0003</v>
      </c>
      <c r="R455" s="160">
        <f>Q455*H455</f>
        <v>0.006842999999999999</v>
      </c>
      <c r="S455" s="160">
        <v>0</v>
      </c>
      <c r="T455" s="161">
        <f>S455*H455</f>
        <v>0</v>
      </c>
      <c r="U455" s="34"/>
      <c r="V455" s="34"/>
      <c r="W455" s="34"/>
      <c r="X455" s="34"/>
      <c r="Y455" s="34"/>
      <c r="Z455" s="34"/>
      <c r="AA455" s="34"/>
      <c r="AB455" s="34"/>
      <c r="AC455" s="34"/>
      <c r="AD455" s="34"/>
      <c r="AE455" s="34"/>
      <c r="AR455" s="162" t="s">
        <v>221</v>
      </c>
      <c r="AT455" s="162" t="s">
        <v>143</v>
      </c>
      <c r="AU455" s="162" t="s">
        <v>86</v>
      </c>
      <c r="AY455" s="17" t="s">
        <v>141</v>
      </c>
      <c r="BE455" s="163">
        <f>IF(N455="základní",J455,0)</f>
        <v>0</v>
      </c>
      <c r="BF455" s="163">
        <f>IF(N455="snížená",J455,0)</f>
        <v>0</v>
      </c>
      <c r="BG455" s="163">
        <f>IF(N455="zákl. přenesená",J455,0)</f>
        <v>0</v>
      </c>
      <c r="BH455" s="163">
        <f>IF(N455="sníž. přenesená",J455,0)</f>
        <v>0</v>
      </c>
      <c r="BI455" s="163">
        <f>IF(N455="nulová",J455,0)</f>
        <v>0</v>
      </c>
      <c r="BJ455" s="17" t="s">
        <v>84</v>
      </c>
      <c r="BK455" s="163">
        <f>ROUND(I455*H455,2)</f>
        <v>0</v>
      </c>
      <c r="BL455" s="17" t="s">
        <v>221</v>
      </c>
      <c r="BM455" s="162" t="s">
        <v>936</v>
      </c>
    </row>
    <row r="456" spans="1:51" s="13" customFormat="1" ht="12">
      <c r="A456" s="165"/>
      <c r="B456" s="164"/>
      <c r="C456" s="165"/>
      <c r="D456" s="166" t="s">
        <v>150</v>
      </c>
      <c r="E456" s="167" t="s">
        <v>1</v>
      </c>
      <c r="F456" s="168" t="s">
        <v>937</v>
      </c>
      <c r="G456" s="165"/>
      <c r="H456" s="169">
        <v>22.81</v>
      </c>
      <c r="I456" s="165"/>
      <c r="J456" s="165"/>
      <c r="K456" s="165"/>
      <c r="L456" s="171"/>
      <c r="M456" s="172"/>
      <c r="N456" s="173"/>
      <c r="O456" s="173"/>
      <c r="P456" s="173"/>
      <c r="Q456" s="173"/>
      <c r="R456" s="173"/>
      <c r="S456" s="173"/>
      <c r="T456" s="174"/>
      <c r="AT456" s="175" t="s">
        <v>150</v>
      </c>
      <c r="AU456" s="175" t="s">
        <v>86</v>
      </c>
      <c r="AV456" s="13" t="s">
        <v>86</v>
      </c>
      <c r="AW456" s="13" t="s">
        <v>32</v>
      </c>
      <c r="AX456" s="13" t="s">
        <v>84</v>
      </c>
      <c r="AY456" s="175" t="s">
        <v>141</v>
      </c>
    </row>
    <row r="457" spans="1:65" s="2" customFormat="1" ht="24">
      <c r="A457" s="36"/>
      <c r="B457" s="35"/>
      <c r="C457" s="151" t="s">
        <v>938</v>
      </c>
      <c r="D457" s="151" t="s">
        <v>143</v>
      </c>
      <c r="E457" s="152" t="s">
        <v>939</v>
      </c>
      <c r="F457" s="153" t="s">
        <v>940</v>
      </c>
      <c r="G457" s="154" t="s">
        <v>193</v>
      </c>
      <c r="H457" s="155">
        <v>22.81</v>
      </c>
      <c r="I457" s="156"/>
      <c r="J457" s="157">
        <f>ROUND(I457*H457,2)</f>
        <v>0</v>
      </c>
      <c r="K457" s="153" t="s">
        <v>147</v>
      </c>
      <c r="L457" s="39"/>
      <c r="M457" s="158" t="s">
        <v>1</v>
      </c>
      <c r="N457" s="159" t="s">
        <v>41</v>
      </c>
      <c r="O457" s="72"/>
      <c r="P457" s="160">
        <f>O457*H457</f>
        <v>0</v>
      </c>
      <c r="Q457" s="160">
        <v>0.006</v>
      </c>
      <c r="R457" s="160">
        <f>Q457*H457</f>
        <v>0.13685999999999998</v>
      </c>
      <c r="S457" s="160">
        <v>0</v>
      </c>
      <c r="T457" s="161">
        <f>S457*H457</f>
        <v>0</v>
      </c>
      <c r="U457" s="34"/>
      <c r="V457" s="34"/>
      <c r="W457" s="34"/>
      <c r="X457" s="34"/>
      <c r="Y457" s="34"/>
      <c r="Z457" s="34"/>
      <c r="AA457" s="34"/>
      <c r="AB457" s="34"/>
      <c r="AC457" s="34"/>
      <c r="AD457" s="34"/>
      <c r="AE457" s="34"/>
      <c r="AR457" s="162" t="s">
        <v>221</v>
      </c>
      <c r="AT457" s="162" t="s">
        <v>143</v>
      </c>
      <c r="AU457" s="162" t="s">
        <v>86</v>
      </c>
      <c r="AY457" s="17" t="s">
        <v>141</v>
      </c>
      <c r="BE457" s="163">
        <f>IF(N457="základní",J457,0)</f>
        <v>0</v>
      </c>
      <c r="BF457" s="163">
        <f>IF(N457="snížená",J457,0)</f>
        <v>0</v>
      </c>
      <c r="BG457" s="163">
        <f>IF(N457="zákl. přenesená",J457,0)</f>
        <v>0</v>
      </c>
      <c r="BH457" s="163">
        <f>IF(N457="sníž. přenesená",J457,0)</f>
        <v>0</v>
      </c>
      <c r="BI457" s="163">
        <f>IF(N457="nulová",J457,0)</f>
        <v>0</v>
      </c>
      <c r="BJ457" s="17" t="s">
        <v>84</v>
      </c>
      <c r="BK457" s="163">
        <f>ROUND(I457*H457,2)</f>
        <v>0</v>
      </c>
      <c r="BL457" s="17" t="s">
        <v>221</v>
      </c>
      <c r="BM457" s="162" t="s">
        <v>941</v>
      </c>
    </row>
    <row r="458" spans="1:65" s="2" customFormat="1" ht="16.5" customHeight="1">
      <c r="A458" s="36"/>
      <c r="B458" s="35"/>
      <c r="C458" s="186" t="s">
        <v>942</v>
      </c>
      <c r="D458" s="186" t="s">
        <v>258</v>
      </c>
      <c r="E458" s="187" t="s">
        <v>943</v>
      </c>
      <c r="F458" s="188" t="s">
        <v>944</v>
      </c>
      <c r="G458" s="189" t="s">
        <v>193</v>
      </c>
      <c r="H458" s="190">
        <v>25.091</v>
      </c>
      <c r="I458" s="191"/>
      <c r="J458" s="192">
        <f>ROUND(I458*H458,2)</f>
        <v>0</v>
      </c>
      <c r="K458" s="188" t="s">
        <v>147</v>
      </c>
      <c r="L458" s="193"/>
      <c r="M458" s="194" t="s">
        <v>1</v>
      </c>
      <c r="N458" s="195" t="s">
        <v>41</v>
      </c>
      <c r="O458" s="72"/>
      <c r="P458" s="160">
        <f>O458*H458</f>
        <v>0</v>
      </c>
      <c r="Q458" s="160">
        <v>0.0118</v>
      </c>
      <c r="R458" s="160">
        <f>Q458*H458</f>
        <v>0.2960738</v>
      </c>
      <c r="S458" s="160">
        <v>0</v>
      </c>
      <c r="T458" s="161">
        <f>S458*H458</f>
        <v>0</v>
      </c>
      <c r="U458" s="34"/>
      <c r="V458" s="34"/>
      <c r="W458" s="34"/>
      <c r="X458" s="34"/>
      <c r="Y458" s="34"/>
      <c r="Z458" s="34"/>
      <c r="AA458" s="34"/>
      <c r="AB458" s="34"/>
      <c r="AC458" s="34"/>
      <c r="AD458" s="34"/>
      <c r="AE458" s="34"/>
      <c r="AR458" s="162" t="s">
        <v>300</v>
      </c>
      <c r="AT458" s="162" t="s">
        <v>258</v>
      </c>
      <c r="AU458" s="162" t="s">
        <v>86</v>
      </c>
      <c r="AY458" s="17" t="s">
        <v>141</v>
      </c>
      <c r="BE458" s="163">
        <f>IF(N458="základní",J458,0)</f>
        <v>0</v>
      </c>
      <c r="BF458" s="163">
        <f>IF(N458="snížená",J458,0)</f>
        <v>0</v>
      </c>
      <c r="BG458" s="163">
        <f>IF(N458="zákl. přenesená",J458,0)</f>
        <v>0</v>
      </c>
      <c r="BH458" s="163">
        <f>IF(N458="sníž. přenesená",J458,0)</f>
        <v>0</v>
      </c>
      <c r="BI458" s="163">
        <f>IF(N458="nulová",J458,0)</f>
        <v>0</v>
      </c>
      <c r="BJ458" s="17" t="s">
        <v>84</v>
      </c>
      <c r="BK458" s="163">
        <f>ROUND(I458*H458,2)</f>
        <v>0</v>
      </c>
      <c r="BL458" s="17" t="s">
        <v>221</v>
      </c>
      <c r="BM458" s="162" t="s">
        <v>945</v>
      </c>
    </row>
    <row r="459" spans="1:51" s="13" customFormat="1" ht="12">
      <c r="A459" s="165"/>
      <c r="B459" s="164"/>
      <c r="C459" s="165"/>
      <c r="D459" s="166" t="s">
        <v>150</v>
      </c>
      <c r="E459" s="165"/>
      <c r="F459" s="168" t="s">
        <v>946</v>
      </c>
      <c r="G459" s="165"/>
      <c r="H459" s="169">
        <v>25.091</v>
      </c>
      <c r="I459" s="165"/>
      <c r="J459" s="165"/>
      <c r="K459" s="165"/>
      <c r="L459" s="171"/>
      <c r="M459" s="172"/>
      <c r="N459" s="173"/>
      <c r="O459" s="173"/>
      <c r="P459" s="173"/>
      <c r="Q459" s="173"/>
      <c r="R459" s="173"/>
      <c r="S459" s="173"/>
      <c r="T459" s="174"/>
      <c r="AT459" s="175" t="s">
        <v>150</v>
      </c>
      <c r="AU459" s="175" t="s">
        <v>86</v>
      </c>
      <c r="AV459" s="13" t="s">
        <v>86</v>
      </c>
      <c r="AW459" s="13" t="s">
        <v>4</v>
      </c>
      <c r="AX459" s="13" t="s">
        <v>84</v>
      </c>
      <c r="AY459" s="175" t="s">
        <v>141</v>
      </c>
    </row>
    <row r="460" spans="1:65" s="2" customFormat="1" ht="21.75" customHeight="1">
      <c r="A460" s="36"/>
      <c r="B460" s="35"/>
      <c r="C460" s="151" t="s">
        <v>947</v>
      </c>
      <c r="D460" s="151" t="s">
        <v>143</v>
      </c>
      <c r="E460" s="152" t="s">
        <v>948</v>
      </c>
      <c r="F460" s="153" t="s">
        <v>949</v>
      </c>
      <c r="G460" s="154" t="s">
        <v>266</v>
      </c>
      <c r="H460" s="155">
        <v>20.26</v>
      </c>
      <c r="I460" s="156"/>
      <c r="J460" s="157">
        <f>ROUND(I460*H460,2)</f>
        <v>0</v>
      </c>
      <c r="K460" s="153" t="s">
        <v>147</v>
      </c>
      <c r="L460" s="39"/>
      <c r="M460" s="158" t="s">
        <v>1</v>
      </c>
      <c r="N460" s="159" t="s">
        <v>41</v>
      </c>
      <c r="O460" s="72"/>
      <c r="P460" s="160">
        <f>O460*H460</f>
        <v>0</v>
      </c>
      <c r="Q460" s="160">
        <v>0.0005</v>
      </c>
      <c r="R460" s="160">
        <f>Q460*H460</f>
        <v>0.010130000000000002</v>
      </c>
      <c r="S460" s="160">
        <v>0</v>
      </c>
      <c r="T460" s="161">
        <f>S460*H460</f>
        <v>0</v>
      </c>
      <c r="U460" s="34"/>
      <c r="V460" s="34"/>
      <c r="W460" s="34"/>
      <c r="X460" s="34"/>
      <c r="Y460" s="34"/>
      <c r="Z460" s="34"/>
      <c r="AA460" s="34"/>
      <c r="AB460" s="34"/>
      <c r="AC460" s="34"/>
      <c r="AD460" s="34"/>
      <c r="AE460" s="34"/>
      <c r="AR460" s="162" t="s">
        <v>221</v>
      </c>
      <c r="AT460" s="162" t="s">
        <v>143</v>
      </c>
      <c r="AU460" s="162" t="s">
        <v>86</v>
      </c>
      <c r="AY460" s="17" t="s">
        <v>141</v>
      </c>
      <c r="BE460" s="163">
        <f>IF(N460="základní",J460,0)</f>
        <v>0</v>
      </c>
      <c r="BF460" s="163">
        <f>IF(N460="snížená",J460,0)</f>
        <v>0</v>
      </c>
      <c r="BG460" s="163">
        <f>IF(N460="zákl. přenesená",J460,0)</f>
        <v>0</v>
      </c>
      <c r="BH460" s="163">
        <f>IF(N460="sníž. přenesená",J460,0)</f>
        <v>0</v>
      </c>
      <c r="BI460" s="163">
        <f>IF(N460="nulová",J460,0)</f>
        <v>0</v>
      </c>
      <c r="BJ460" s="17" t="s">
        <v>84</v>
      </c>
      <c r="BK460" s="163">
        <f>ROUND(I460*H460,2)</f>
        <v>0</v>
      </c>
      <c r="BL460" s="17" t="s">
        <v>221</v>
      </c>
      <c r="BM460" s="162" t="s">
        <v>950</v>
      </c>
    </row>
    <row r="461" spans="1:51" s="13" customFormat="1" ht="12">
      <c r="A461" s="165"/>
      <c r="B461" s="164"/>
      <c r="C461" s="165"/>
      <c r="D461" s="166" t="s">
        <v>150</v>
      </c>
      <c r="E461" s="167" t="s">
        <v>1</v>
      </c>
      <c r="F461" s="168" t="s">
        <v>951</v>
      </c>
      <c r="G461" s="165"/>
      <c r="H461" s="169">
        <v>20.26</v>
      </c>
      <c r="I461" s="165"/>
      <c r="J461" s="165"/>
      <c r="K461" s="165"/>
      <c r="L461" s="171"/>
      <c r="M461" s="172"/>
      <c r="N461" s="173"/>
      <c r="O461" s="173"/>
      <c r="P461" s="173"/>
      <c r="Q461" s="173"/>
      <c r="R461" s="173"/>
      <c r="S461" s="173"/>
      <c r="T461" s="174"/>
      <c r="AT461" s="175" t="s">
        <v>150</v>
      </c>
      <c r="AU461" s="175" t="s">
        <v>86</v>
      </c>
      <c r="AV461" s="13" t="s">
        <v>86</v>
      </c>
      <c r="AW461" s="13" t="s">
        <v>32</v>
      </c>
      <c r="AX461" s="13" t="s">
        <v>84</v>
      </c>
      <c r="AY461" s="175" t="s">
        <v>141</v>
      </c>
    </row>
    <row r="462" spans="1:65" s="2" customFormat="1" ht="24">
      <c r="A462" s="36"/>
      <c r="B462" s="35"/>
      <c r="C462" s="151" t="s">
        <v>952</v>
      </c>
      <c r="D462" s="151" t="s">
        <v>143</v>
      </c>
      <c r="E462" s="152" t="s">
        <v>953</v>
      </c>
      <c r="F462" s="153" t="s">
        <v>954</v>
      </c>
      <c r="G462" s="154" t="s">
        <v>575</v>
      </c>
      <c r="H462" s="205"/>
      <c r="I462" s="156"/>
      <c r="J462" s="157">
        <f>ROUND(I462*H462,2)</f>
        <v>0</v>
      </c>
      <c r="K462" s="153" t="s">
        <v>147</v>
      </c>
      <c r="L462" s="39"/>
      <c r="M462" s="158" t="s">
        <v>1</v>
      </c>
      <c r="N462" s="159" t="s">
        <v>41</v>
      </c>
      <c r="O462" s="72"/>
      <c r="P462" s="160">
        <f>O462*H462</f>
        <v>0</v>
      </c>
      <c r="Q462" s="160">
        <v>0</v>
      </c>
      <c r="R462" s="160">
        <f>Q462*H462</f>
        <v>0</v>
      </c>
      <c r="S462" s="160">
        <v>0</v>
      </c>
      <c r="T462" s="161">
        <f>S462*H462</f>
        <v>0</v>
      </c>
      <c r="U462" s="34"/>
      <c r="V462" s="34"/>
      <c r="W462" s="34"/>
      <c r="X462" s="34"/>
      <c r="Y462" s="34"/>
      <c r="Z462" s="34"/>
      <c r="AA462" s="34"/>
      <c r="AB462" s="34"/>
      <c r="AC462" s="34"/>
      <c r="AD462" s="34"/>
      <c r="AE462" s="34"/>
      <c r="AR462" s="162" t="s">
        <v>221</v>
      </c>
      <c r="AT462" s="162" t="s">
        <v>143</v>
      </c>
      <c r="AU462" s="162" t="s">
        <v>86</v>
      </c>
      <c r="AY462" s="17" t="s">
        <v>141</v>
      </c>
      <c r="BE462" s="163">
        <f>IF(N462="základní",J462,0)</f>
        <v>0</v>
      </c>
      <c r="BF462" s="163">
        <f>IF(N462="snížená",J462,0)</f>
        <v>0</v>
      </c>
      <c r="BG462" s="163">
        <f>IF(N462="zákl. přenesená",J462,0)</f>
        <v>0</v>
      </c>
      <c r="BH462" s="163">
        <f>IF(N462="sníž. přenesená",J462,0)</f>
        <v>0</v>
      </c>
      <c r="BI462" s="163">
        <f>IF(N462="nulová",J462,0)</f>
        <v>0</v>
      </c>
      <c r="BJ462" s="17" t="s">
        <v>84</v>
      </c>
      <c r="BK462" s="163">
        <f>ROUND(I462*H462,2)</f>
        <v>0</v>
      </c>
      <c r="BL462" s="17" t="s">
        <v>221</v>
      </c>
      <c r="BM462" s="162" t="s">
        <v>955</v>
      </c>
    </row>
    <row r="463" spans="1:63" s="12" customFormat="1" ht="22.9" customHeight="1">
      <c r="A463" s="136"/>
      <c r="B463" s="135"/>
      <c r="C463" s="136"/>
      <c r="D463" s="137" t="s">
        <v>75</v>
      </c>
      <c r="E463" s="149" t="s">
        <v>956</v>
      </c>
      <c r="F463" s="149" t="s">
        <v>957</v>
      </c>
      <c r="G463" s="136"/>
      <c r="H463" s="136"/>
      <c r="I463" s="136"/>
      <c r="J463" s="150">
        <f>BK463</f>
        <v>0</v>
      </c>
      <c r="K463" s="136"/>
      <c r="L463" s="141"/>
      <c r="M463" s="142"/>
      <c r="N463" s="143"/>
      <c r="O463" s="143"/>
      <c r="P463" s="144">
        <f>SUM(P464:P469)</f>
        <v>0</v>
      </c>
      <c r="Q463" s="143"/>
      <c r="R463" s="144">
        <f>SUM(R464:R469)</f>
        <v>0</v>
      </c>
      <c r="S463" s="143"/>
      <c r="T463" s="145">
        <f>SUM(T464:T469)</f>
        <v>0</v>
      </c>
      <c r="AR463" s="146" t="s">
        <v>86</v>
      </c>
      <c r="AT463" s="147" t="s">
        <v>75</v>
      </c>
      <c r="AU463" s="147" t="s">
        <v>84</v>
      </c>
      <c r="AY463" s="146" t="s">
        <v>141</v>
      </c>
      <c r="BK463" s="148">
        <f>SUM(BK464:BK469)</f>
        <v>0</v>
      </c>
    </row>
    <row r="464" spans="1:65" s="2" customFormat="1" ht="16.5" customHeight="1">
      <c r="A464" s="36"/>
      <c r="B464" s="35"/>
      <c r="C464" s="151" t="s">
        <v>958</v>
      </c>
      <c r="D464" s="151" t="s">
        <v>143</v>
      </c>
      <c r="E464" s="152" t="s">
        <v>959</v>
      </c>
      <c r="F464" s="153" t="s">
        <v>960</v>
      </c>
      <c r="G464" s="154" t="s">
        <v>193</v>
      </c>
      <c r="H464" s="155">
        <v>11.586</v>
      </c>
      <c r="I464" s="156"/>
      <c r="J464" s="157">
        <f>ROUND(I464*H464,2)</f>
        <v>0</v>
      </c>
      <c r="K464" s="153" t="s">
        <v>1</v>
      </c>
      <c r="L464" s="39"/>
      <c r="M464" s="158" t="s">
        <v>1</v>
      </c>
      <c r="N464" s="159" t="s">
        <v>41</v>
      </c>
      <c r="O464" s="72"/>
      <c r="P464" s="160">
        <f>O464*H464</f>
        <v>0</v>
      </c>
      <c r="Q464" s="160">
        <v>0</v>
      </c>
      <c r="R464" s="160">
        <f>Q464*H464</f>
        <v>0</v>
      </c>
      <c r="S464" s="160">
        <v>0</v>
      </c>
      <c r="T464" s="161">
        <f>S464*H464</f>
        <v>0</v>
      </c>
      <c r="U464" s="34"/>
      <c r="V464" s="34"/>
      <c r="W464" s="34"/>
      <c r="X464" s="34"/>
      <c r="Y464" s="34"/>
      <c r="Z464" s="34"/>
      <c r="AA464" s="34"/>
      <c r="AB464" s="34"/>
      <c r="AC464" s="34"/>
      <c r="AD464" s="34"/>
      <c r="AE464" s="34"/>
      <c r="AR464" s="162" t="s">
        <v>221</v>
      </c>
      <c r="AT464" s="162" t="s">
        <v>143</v>
      </c>
      <c r="AU464" s="162" t="s">
        <v>86</v>
      </c>
      <c r="AY464" s="17" t="s">
        <v>141</v>
      </c>
      <c r="BE464" s="163">
        <f>IF(N464="základní",J464,0)</f>
        <v>0</v>
      </c>
      <c r="BF464" s="163">
        <f>IF(N464="snížená",J464,0)</f>
        <v>0</v>
      </c>
      <c r="BG464" s="163">
        <f>IF(N464="zákl. přenesená",J464,0)</f>
        <v>0</v>
      </c>
      <c r="BH464" s="163">
        <f>IF(N464="sníž. přenesená",J464,0)</f>
        <v>0</v>
      </c>
      <c r="BI464" s="163">
        <f>IF(N464="nulová",J464,0)</f>
        <v>0</v>
      </c>
      <c r="BJ464" s="17" t="s">
        <v>84</v>
      </c>
      <c r="BK464" s="163">
        <f>ROUND(I464*H464,2)</f>
        <v>0</v>
      </c>
      <c r="BL464" s="17" t="s">
        <v>221</v>
      </c>
      <c r="BM464" s="162" t="s">
        <v>961</v>
      </c>
    </row>
    <row r="465" spans="1:51" s="13" customFormat="1" ht="12">
      <c r="A465" s="165"/>
      <c r="B465" s="164"/>
      <c r="C465" s="165"/>
      <c r="D465" s="166" t="s">
        <v>150</v>
      </c>
      <c r="E465" s="167" t="s">
        <v>1</v>
      </c>
      <c r="F465" s="168" t="s">
        <v>962</v>
      </c>
      <c r="G465" s="165"/>
      <c r="H465" s="169">
        <v>2.24</v>
      </c>
      <c r="I465" s="165"/>
      <c r="J465" s="165"/>
      <c r="K465" s="165"/>
      <c r="L465" s="171"/>
      <c r="M465" s="172"/>
      <c r="N465" s="173"/>
      <c r="O465" s="173"/>
      <c r="P465" s="173"/>
      <c r="Q465" s="173"/>
      <c r="R465" s="173"/>
      <c r="S465" s="173"/>
      <c r="T465" s="174"/>
      <c r="AT465" s="175" t="s">
        <v>150</v>
      </c>
      <c r="AU465" s="175" t="s">
        <v>86</v>
      </c>
      <c r="AV465" s="13" t="s">
        <v>86</v>
      </c>
      <c r="AW465" s="13" t="s">
        <v>32</v>
      </c>
      <c r="AX465" s="13" t="s">
        <v>76</v>
      </c>
      <c r="AY465" s="175" t="s">
        <v>141</v>
      </c>
    </row>
    <row r="466" spans="1:51" s="13" customFormat="1" ht="12">
      <c r="A466" s="165"/>
      <c r="B466" s="164"/>
      <c r="C466" s="165"/>
      <c r="D466" s="166" t="s">
        <v>150</v>
      </c>
      <c r="E466" s="167" t="s">
        <v>1</v>
      </c>
      <c r="F466" s="168" t="s">
        <v>963</v>
      </c>
      <c r="G466" s="165"/>
      <c r="H466" s="169">
        <v>1.92</v>
      </c>
      <c r="I466" s="165"/>
      <c r="J466" s="165"/>
      <c r="K466" s="165"/>
      <c r="L466" s="171"/>
      <c r="M466" s="172"/>
      <c r="N466" s="173"/>
      <c r="O466" s="173"/>
      <c r="P466" s="173"/>
      <c r="Q466" s="173"/>
      <c r="R466" s="173"/>
      <c r="S466" s="173"/>
      <c r="T466" s="174"/>
      <c r="AT466" s="175" t="s">
        <v>150</v>
      </c>
      <c r="AU466" s="175" t="s">
        <v>86</v>
      </c>
      <c r="AV466" s="13" t="s">
        <v>86</v>
      </c>
      <c r="AW466" s="13" t="s">
        <v>32</v>
      </c>
      <c r="AX466" s="13" t="s">
        <v>76</v>
      </c>
      <c r="AY466" s="175" t="s">
        <v>141</v>
      </c>
    </row>
    <row r="467" spans="1:51" s="13" customFormat="1" ht="22.5">
      <c r="A467" s="165"/>
      <c r="B467" s="164"/>
      <c r="C467" s="165"/>
      <c r="D467" s="166" t="s">
        <v>150</v>
      </c>
      <c r="E467" s="167" t="s">
        <v>1</v>
      </c>
      <c r="F467" s="168" t="s">
        <v>964</v>
      </c>
      <c r="G467" s="165"/>
      <c r="H467" s="169">
        <v>7.426</v>
      </c>
      <c r="I467" s="165"/>
      <c r="J467" s="165"/>
      <c r="K467" s="165"/>
      <c r="L467" s="171"/>
      <c r="M467" s="172"/>
      <c r="N467" s="173"/>
      <c r="O467" s="173"/>
      <c r="P467" s="173"/>
      <c r="Q467" s="173"/>
      <c r="R467" s="173"/>
      <c r="S467" s="173"/>
      <c r="T467" s="174"/>
      <c r="AT467" s="175" t="s">
        <v>150</v>
      </c>
      <c r="AU467" s="175" t="s">
        <v>86</v>
      </c>
      <c r="AV467" s="13" t="s">
        <v>86</v>
      </c>
      <c r="AW467" s="13" t="s">
        <v>32</v>
      </c>
      <c r="AX467" s="13" t="s">
        <v>76</v>
      </c>
      <c r="AY467" s="175" t="s">
        <v>141</v>
      </c>
    </row>
    <row r="468" spans="1:51" s="14" customFormat="1" ht="12">
      <c r="A468" s="177"/>
      <c r="B468" s="176"/>
      <c r="C468" s="177"/>
      <c r="D468" s="166" t="s">
        <v>150</v>
      </c>
      <c r="E468" s="178" t="s">
        <v>1</v>
      </c>
      <c r="F468" s="179" t="s">
        <v>227</v>
      </c>
      <c r="G468" s="177"/>
      <c r="H468" s="180">
        <v>11.586</v>
      </c>
      <c r="I468" s="177"/>
      <c r="J468" s="177"/>
      <c r="K468" s="177"/>
      <c r="L468" s="181"/>
      <c r="M468" s="182"/>
      <c r="N468" s="183"/>
      <c r="O468" s="183"/>
      <c r="P468" s="183"/>
      <c r="Q468" s="183"/>
      <c r="R468" s="183"/>
      <c r="S468" s="183"/>
      <c r="T468" s="184"/>
      <c r="AT468" s="185" t="s">
        <v>150</v>
      </c>
      <c r="AU468" s="185" t="s">
        <v>86</v>
      </c>
      <c r="AV468" s="14" t="s">
        <v>148</v>
      </c>
      <c r="AW468" s="14" t="s">
        <v>32</v>
      </c>
      <c r="AX468" s="14" t="s">
        <v>84</v>
      </c>
      <c r="AY468" s="185" t="s">
        <v>141</v>
      </c>
    </row>
    <row r="469" spans="1:65" s="2" customFormat="1" ht="24">
      <c r="A469" s="36"/>
      <c r="B469" s="35"/>
      <c r="C469" s="151" t="s">
        <v>965</v>
      </c>
      <c r="D469" s="151" t="s">
        <v>143</v>
      </c>
      <c r="E469" s="152" t="s">
        <v>966</v>
      </c>
      <c r="F469" s="153" t="s">
        <v>967</v>
      </c>
      <c r="G469" s="154" t="s">
        <v>575</v>
      </c>
      <c r="H469" s="205"/>
      <c r="I469" s="156"/>
      <c r="J469" s="157">
        <f>ROUND(I469*H469,2)</f>
        <v>0</v>
      </c>
      <c r="K469" s="153" t="s">
        <v>147</v>
      </c>
      <c r="L469" s="39"/>
      <c r="M469" s="158" t="s">
        <v>1</v>
      </c>
      <c r="N469" s="159" t="s">
        <v>41</v>
      </c>
      <c r="O469" s="72"/>
      <c r="P469" s="160">
        <f>O469*H469</f>
        <v>0</v>
      </c>
      <c r="Q469" s="160">
        <v>0</v>
      </c>
      <c r="R469" s="160">
        <f>Q469*H469</f>
        <v>0</v>
      </c>
      <c r="S469" s="160">
        <v>0</v>
      </c>
      <c r="T469" s="161">
        <f>S469*H469</f>
        <v>0</v>
      </c>
      <c r="U469" s="34"/>
      <c r="V469" s="34"/>
      <c r="W469" s="34"/>
      <c r="X469" s="34"/>
      <c r="Y469" s="34"/>
      <c r="Z469" s="34"/>
      <c r="AA469" s="34"/>
      <c r="AB469" s="34"/>
      <c r="AC469" s="34"/>
      <c r="AD469" s="34"/>
      <c r="AE469" s="34"/>
      <c r="AR469" s="162" t="s">
        <v>221</v>
      </c>
      <c r="AT469" s="162" t="s">
        <v>143</v>
      </c>
      <c r="AU469" s="162" t="s">
        <v>86</v>
      </c>
      <c r="AY469" s="17" t="s">
        <v>141</v>
      </c>
      <c r="BE469" s="163">
        <f>IF(N469="základní",J469,0)</f>
        <v>0</v>
      </c>
      <c r="BF469" s="163">
        <f>IF(N469="snížená",J469,0)</f>
        <v>0</v>
      </c>
      <c r="BG469" s="163">
        <f>IF(N469="zákl. přenesená",J469,0)</f>
        <v>0</v>
      </c>
      <c r="BH469" s="163">
        <f>IF(N469="sníž. přenesená",J469,0)</f>
        <v>0</v>
      </c>
      <c r="BI469" s="163">
        <f>IF(N469="nulová",J469,0)</f>
        <v>0</v>
      </c>
      <c r="BJ469" s="17" t="s">
        <v>84</v>
      </c>
      <c r="BK469" s="163">
        <f>ROUND(I469*H469,2)</f>
        <v>0</v>
      </c>
      <c r="BL469" s="17" t="s">
        <v>221</v>
      </c>
      <c r="BM469" s="162" t="s">
        <v>968</v>
      </c>
    </row>
    <row r="470" spans="1:63" s="12" customFormat="1" ht="22.9" customHeight="1">
      <c r="A470" s="136"/>
      <c r="B470" s="135"/>
      <c r="C470" s="136"/>
      <c r="D470" s="137" t="s">
        <v>75</v>
      </c>
      <c r="E470" s="149" t="s">
        <v>969</v>
      </c>
      <c r="F470" s="149" t="s">
        <v>970</v>
      </c>
      <c r="G470" s="136"/>
      <c r="H470" s="136"/>
      <c r="I470" s="136"/>
      <c r="J470" s="150">
        <f>BK470</f>
        <v>0</v>
      </c>
      <c r="K470" s="136"/>
      <c r="L470" s="141"/>
      <c r="M470" s="142"/>
      <c r="N470" s="143"/>
      <c r="O470" s="143"/>
      <c r="P470" s="144">
        <f>SUM(P471:P474)</f>
        <v>0</v>
      </c>
      <c r="Q470" s="143"/>
      <c r="R470" s="144">
        <f>SUM(R471:R474)</f>
        <v>0.00209</v>
      </c>
      <c r="S470" s="143"/>
      <c r="T470" s="145">
        <f>SUM(T471:T474)</f>
        <v>0</v>
      </c>
      <c r="AR470" s="146" t="s">
        <v>86</v>
      </c>
      <c r="AT470" s="147" t="s">
        <v>75</v>
      </c>
      <c r="AU470" s="147" t="s">
        <v>84</v>
      </c>
      <c r="AY470" s="146" t="s">
        <v>141</v>
      </c>
      <c r="BK470" s="148">
        <f>SUM(BK471:BK474)</f>
        <v>0</v>
      </c>
    </row>
    <row r="471" spans="1:65" s="2" customFormat="1" ht="24">
      <c r="A471" s="36"/>
      <c r="B471" s="35"/>
      <c r="C471" s="151" t="s">
        <v>971</v>
      </c>
      <c r="D471" s="151" t="s">
        <v>143</v>
      </c>
      <c r="E471" s="152" t="s">
        <v>972</v>
      </c>
      <c r="F471" s="153" t="s">
        <v>973</v>
      </c>
      <c r="G471" s="154" t="s">
        <v>193</v>
      </c>
      <c r="H471" s="155">
        <v>5.5</v>
      </c>
      <c r="I471" s="156"/>
      <c r="J471" s="157">
        <f>ROUND(I471*H471,2)</f>
        <v>0</v>
      </c>
      <c r="K471" s="153" t="s">
        <v>147</v>
      </c>
      <c r="L471" s="39"/>
      <c r="M471" s="158" t="s">
        <v>1</v>
      </c>
      <c r="N471" s="159" t="s">
        <v>41</v>
      </c>
      <c r="O471" s="72"/>
      <c r="P471" s="160">
        <f>O471*H471</f>
        <v>0</v>
      </c>
      <c r="Q471" s="160">
        <v>0.00014</v>
      </c>
      <c r="R471" s="160">
        <f>Q471*H471</f>
        <v>0.00077</v>
      </c>
      <c r="S471" s="160">
        <v>0</v>
      </c>
      <c r="T471" s="161">
        <f>S471*H471</f>
        <v>0</v>
      </c>
      <c r="U471" s="34"/>
      <c r="V471" s="34"/>
      <c r="W471" s="34"/>
      <c r="X471" s="34"/>
      <c r="Y471" s="34"/>
      <c r="Z471" s="34"/>
      <c r="AA471" s="34"/>
      <c r="AB471" s="34"/>
      <c r="AC471" s="34"/>
      <c r="AD471" s="34"/>
      <c r="AE471" s="34"/>
      <c r="AR471" s="162" t="s">
        <v>221</v>
      </c>
      <c r="AT471" s="162" t="s">
        <v>143</v>
      </c>
      <c r="AU471" s="162" t="s">
        <v>86</v>
      </c>
      <c r="AY471" s="17" t="s">
        <v>141</v>
      </c>
      <c r="BE471" s="163">
        <f>IF(N471="základní",J471,0)</f>
        <v>0</v>
      </c>
      <c r="BF471" s="163">
        <f>IF(N471="snížená",J471,0)</f>
        <v>0</v>
      </c>
      <c r="BG471" s="163">
        <f>IF(N471="zákl. přenesená",J471,0)</f>
        <v>0</v>
      </c>
      <c r="BH471" s="163">
        <f>IF(N471="sníž. přenesená",J471,0)</f>
        <v>0</v>
      </c>
      <c r="BI471" s="163">
        <f>IF(N471="nulová",J471,0)</f>
        <v>0</v>
      </c>
      <c r="BJ471" s="17" t="s">
        <v>84</v>
      </c>
      <c r="BK471" s="163">
        <f>ROUND(I471*H471,2)</f>
        <v>0</v>
      </c>
      <c r="BL471" s="17" t="s">
        <v>221</v>
      </c>
      <c r="BM471" s="162" t="s">
        <v>974</v>
      </c>
    </row>
    <row r="472" spans="1:51" s="13" customFormat="1" ht="12">
      <c r="A472" s="165"/>
      <c r="B472" s="164"/>
      <c r="C472" s="165"/>
      <c r="D472" s="166" t="s">
        <v>150</v>
      </c>
      <c r="E472" s="167" t="s">
        <v>1</v>
      </c>
      <c r="F472" s="168" t="s">
        <v>975</v>
      </c>
      <c r="G472" s="165"/>
      <c r="H472" s="169">
        <v>5.5</v>
      </c>
      <c r="I472" s="165"/>
      <c r="J472" s="165"/>
      <c r="K472" s="165"/>
      <c r="L472" s="171"/>
      <c r="M472" s="172"/>
      <c r="N472" s="173"/>
      <c r="O472" s="173"/>
      <c r="P472" s="173"/>
      <c r="Q472" s="173"/>
      <c r="R472" s="173"/>
      <c r="S472" s="173"/>
      <c r="T472" s="174"/>
      <c r="AT472" s="175" t="s">
        <v>150</v>
      </c>
      <c r="AU472" s="175" t="s">
        <v>86</v>
      </c>
      <c r="AV472" s="13" t="s">
        <v>86</v>
      </c>
      <c r="AW472" s="13" t="s">
        <v>32</v>
      </c>
      <c r="AX472" s="13" t="s">
        <v>84</v>
      </c>
      <c r="AY472" s="175" t="s">
        <v>141</v>
      </c>
    </row>
    <row r="473" spans="1:65" s="2" customFormat="1" ht="24">
      <c r="A473" s="36"/>
      <c r="B473" s="35"/>
      <c r="C473" s="151" t="s">
        <v>976</v>
      </c>
      <c r="D473" s="151" t="s">
        <v>143</v>
      </c>
      <c r="E473" s="152" t="s">
        <v>977</v>
      </c>
      <c r="F473" s="153" t="s">
        <v>978</v>
      </c>
      <c r="G473" s="154" t="s">
        <v>193</v>
      </c>
      <c r="H473" s="155">
        <v>5.5</v>
      </c>
      <c r="I473" s="156"/>
      <c r="J473" s="157">
        <f>ROUND(I473*H473,2)</f>
        <v>0</v>
      </c>
      <c r="K473" s="153" t="s">
        <v>147</v>
      </c>
      <c r="L473" s="39"/>
      <c r="M473" s="158" t="s">
        <v>1</v>
      </c>
      <c r="N473" s="159" t="s">
        <v>41</v>
      </c>
      <c r="O473" s="72"/>
      <c r="P473" s="160">
        <f>O473*H473</f>
        <v>0</v>
      </c>
      <c r="Q473" s="160">
        <v>0.00012</v>
      </c>
      <c r="R473" s="160">
        <f>Q473*H473</f>
        <v>0.00066</v>
      </c>
      <c r="S473" s="160">
        <v>0</v>
      </c>
      <c r="T473" s="161">
        <f>S473*H473</f>
        <v>0</v>
      </c>
      <c r="U473" s="34"/>
      <c r="V473" s="34"/>
      <c r="W473" s="34"/>
      <c r="X473" s="34"/>
      <c r="Y473" s="34"/>
      <c r="Z473" s="34"/>
      <c r="AA473" s="34"/>
      <c r="AB473" s="34"/>
      <c r="AC473" s="34"/>
      <c r="AD473" s="34"/>
      <c r="AE473" s="34"/>
      <c r="AR473" s="162" t="s">
        <v>221</v>
      </c>
      <c r="AT473" s="162" t="s">
        <v>143</v>
      </c>
      <c r="AU473" s="162" t="s">
        <v>86</v>
      </c>
      <c r="AY473" s="17" t="s">
        <v>141</v>
      </c>
      <c r="BE473" s="163">
        <f>IF(N473="základní",J473,0)</f>
        <v>0</v>
      </c>
      <c r="BF473" s="163">
        <f>IF(N473="snížená",J473,0)</f>
        <v>0</v>
      </c>
      <c r="BG473" s="163">
        <f>IF(N473="zákl. přenesená",J473,0)</f>
        <v>0</v>
      </c>
      <c r="BH473" s="163">
        <f>IF(N473="sníž. přenesená",J473,0)</f>
        <v>0</v>
      </c>
      <c r="BI473" s="163">
        <f>IF(N473="nulová",J473,0)</f>
        <v>0</v>
      </c>
      <c r="BJ473" s="17" t="s">
        <v>84</v>
      </c>
      <c r="BK473" s="163">
        <f>ROUND(I473*H473,2)</f>
        <v>0</v>
      </c>
      <c r="BL473" s="17" t="s">
        <v>221</v>
      </c>
      <c r="BM473" s="162" t="s">
        <v>979</v>
      </c>
    </row>
    <row r="474" spans="1:65" s="2" customFormat="1" ht="24">
      <c r="A474" s="36"/>
      <c r="B474" s="35"/>
      <c r="C474" s="151" t="s">
        <v>980</v>
      </c>
      <c r="D474" s="151" t="s">
        <v>143</v>
      </c>
      <c r="E474" s="152" t="s">
        <v>981</v>
      </c>
      <c r="F474" s="153" t="s">
        <v>982</v>
      </c>
      <c r="G474" s="154" t="s">
        <v>193</v>
      </c>
      <c r="H474" s="155">
        <v>5.5</v>
      </c>
      <c r="I474" s="156"/>
      <c r="J474" s="157">
        <f>ROUND(I474*H474,2)</f>
        <v>0</v>
      </c>
      <c r="K474" s="153" t="s">
        <v>147</v>
      </c>
      <c r="L474" s="39"/>
      <c r="M474" s="158" t="s">
        <v>1</v>
      </c>
      <c r="N474" s="159" t="s">
        <v>41</v>
      </c>
      <c r="O474" s="72"/>
      <c r="P474" s="160">
        <f>O474*H474</f>
        <v>0</v>
      </c>
      <c r="Q474" s="160">
        <v>0.00012</v>
      </c>
      <c r="R474" s="160">
        <f>Q474*H474</f>
        <v>0.00066</v>
      </c>
      <c r="S474" s="160">
        <v>0</v>
      </c>
      <c r="T474" s="161">
        <f>S474*H474</f>
        <v>0</v>
      </c>
      <c r="U474" s="34"/>
      <c r="V474" s="34"/>
      <c r="W474" s="34"/>
      <c r="X474" s="34"/>
      <c r="Y474" s="34"/>
      <c r="Z474" s="34"/>
      <c r="AA474" s="34"/>
      <c r="AB474" s="34"/>
      <c r="AC474" s="34"/>
      <c r="AD474" s="34"/>
      <c r="AE474" s="34"/>
      <c r="AR474" s="162" t="s">
        <v>221</v>
      </c>
      <c r="AT474" s="162" t="s">
        <v>143</v>
      </c>
      <c r="AU474" s="162" t="s">
        <v>86</v>
      </c>
      <c r="AY474" s="17" t="s">
        <v>141</v>
      </c>
      <c r="BE474" s="163">
        <f>IF(N474="základní",J474,0)</f>
        <v>0</v>
      </c>
      <c r="BF474" s="163">
        <f>IF(N474="snížená",J474,0)</f>
        <v>0</v>
      </c>
      <c r="BG474" s="163">
        <f>IF(N474="zákl. přenesená",J474,0)</f>
        <v>0</v>
      </c>
      <c r="BH474" s="163">
        <f>IF(N474="sníž. přenesená",J474,0)</f>
        <v>0</v>
      </c>
      <c r="BI474" s="163">
        <f>IF(N474="nulová",J474,0)</f>
        <v>0</v>
      </c>
      <c r="BJ474" s="17" t="s">
        <v>84</v>
      </c>
      <c r="BK474" s="163">
        <f>ROUND(I474*H474,2)</f>
        <v>0</v>
      </c>
      <c r="BL474" s="17" t="s">
        <v>221</v>
      </c>
      <c r="BM474" s="162" t="s">
        <v>983</v>
      </c>
    </row>
    <row r="475" spans="1:63" s="12" customFormat="1" ht="22.9" customHeight="1">
      <c r="A475" s="136"/>
      <c r="B475" s="135"/>
      <c r="C475" s="136"/>
      <c r="D475" s="137" t="s">
        <v>75</v>
      </c>
      <c r="E475" s="149" t="s">
        <v>984</v>
      </c>
      <c r="F475" s="149" t="s">
        <v>985</v>
      </c>
      <c r="G475" s="136"/>
      <c r="H475" s="136"/>
      <c r="I475" s="136"/>
      <c r="J475" s="150">
        <f>BK475</f>
        <v>0</v>
      </c>
      <c r="K475" s="136"/>
      <c r="L475" s="141"/>
      <c r="M475" s="142"/>
      <c r="N475" s="143"/>
      <c r="O475" s="143"/>
      <c r="P475" s="144">
        <f>SUM(P476:P478)</f>
        <v>0</v>
      </c>
      <c r="Q475" s="143"/>
      <c r="R475" s="144">
        <f>SUM(R476:R478)</f>
        <v>0.15165647999999998</v>
      </c>
      <c r="S475" s="143"/>
      <c r="T475" s="145">
        <f>SUM(T476:T478)</f>
        <v>0</v>
      </c>
      <c r="AR475" s="146" t="s">
        <v>86</v>
      </c>
      <c r="AT475" s="147" t="s">
        <v>75</v>
      </c>
      <c r="AU475" s="147" t="s">
        <v>84</v>
      </c>
      <c r="AY475" s="146" t="s">
        <v>141</v>
      </c>
      <c r="BK475" s="148">
        <f>SUM(BK476:BK478)</f>
        <v>0</v>
      </c>
    </row>
    <row r="476" spans="1:65" s="2" customFormat="1" ht="33" customHeight="1">
      <c r="A476" s="36"/>
      <c r="B476" s="35"/>
      <c r="C476" s="151" t="s">
        <v>986</v>
      </c>
      <c r="D476" s="151" t="s">
        <v>143</v>
      </c>
      <c r="E476" s="152" t="s">
        <v>987</v>
      </c>
      <c r="F476" s="153" t="s">
        <v>988</v>
      </c>
      <c r="G476" s="154" t="s">
        <v>193</v>
      </c>
      <c r="H476" s="155">
        <v>315.951</v>
      </c>
      <c r="I476" s="156"/>
      <c r="J476" s="157">
        <f>ROUND(I476*H476,2)</f>
        <v>0</v>
      </c>
      <c r="K476" s="153" t="s">
        <v>147</v>
      </c>
      <c r="L476" s="39"/>
      <c r="M476" s="158" t="s">
        <v>1</v>
      </c>
      <c r="N476" s="159" t="s">
        <v>41</v>
      </c>
      <c r="O476" s="72"/>
      <c r="P476" s="160">
        <f>O476*H476</f>
        <v>0</v>
      </c>
      <c r="Q476" s="160">
        <v>0.0002</v>
      </c>
      <c r="R476" s="160">
        <f>Q476*H476</f>
        <v>0.0631902</v>
      </c>
      <c r="S476" s="160">
        <v>0</v>
      </c>
      <c r="T476" s="161">
        <f>S476*H476</f>
        <v>0</v>
      </c>
      <c r="U476" s="34"/>
      <c r="V476" s="34"/>
      <c r="W476" s="34"/>
      <c r="X476" s="34"/>
      <c r="Y476" s="34"/>
      <c r="Z476" s="34"/>
      <c r="AA476" s="34"/>
      <c r="AB476" s="34"/>
      <c r="AC476" s="34"/>
      <c r="AD476" s="34"/>
      <c r="AE476" s="34"/>
      <c r="AR476" s="162" t="s">
        <v>221</v>
      </c>
      <c r="AT476" s="162" t="s">
        <v>143</v>
      </c>
      <c r="AU476" s="162" t="s">
        <v>86</v>
      </c>
      <c r="AY476" s="17" t="s">
        <v>141</v>
      </c>
      <c r="BE476" s="163">
        <f>IF(N476="základní",J476,0)</f>
        <v>0</v>
      </c>
      <c r="BF476" s="163">
        <f>IF(N476="snížená",J476,0)</f>
        <v>0</v>
      </c>
      <c r="BG476" s="163">
        <f>IF(N476="zákl. přenesená",J476,0)</f>
        <v>0</v>
      </c>
      <c r="BH476" s="163">
        <f>IF(N476="sníž. přenesená",J476,0)</f>
        <v>0</v>
      </c>
      <c r="BI476" s="163">
        <f>IF(N476="nulová",J476,0)</f>
        <v>0</v>
      </c>
      <c r="BJ476" s="17" t="s">
        <v>84</v>
      </c>
      <c r="BK476" s="163">
        <f>ROUND(I476*H476,2)</f>
        <v>0</v>
      </c>
      <c r="BL476" s="17" t="s">
        <v>221</v>
      </c>
      <c r="BM476" s="162" t="s">
        <v>989</v>
      </c>
    </row>
    <row r="477" spans="1:51" s="13" customFormat="1" ht="22.5">
      <c r="A477" s="165"/>
      <c r="B477" s="164"/>
      <c r="C477" s="165"/>
      <c r="D477" s="166" t="s">
        <v>150</v>
      </c>
      <c r="E477" s="167" t="s">
        <v>1</v>
      </c>
      <c r="F477" s="168" t="s">
        <v>990</v>
      </c>
      <c r="G477" s="165"/>
      <c r="H477" s="169">
        <v>315.951</v>
      </c>
      <c r="I477" s="165"/>
      <c r="J477" s="165"/>
      <c r="K477" s="165"/>
      <c r="L477" s="171"/>
      <c r="M477" s="172"/>
      <c r="N477" s="173"/>
      <c r="O477" s="173"/>
      <c r="P477" s="173"/>
      <c r="Q477" s="173"/>
      <c r="R477" s="173"/>
      <c r="S477" s="173"/>
      <c r="T477" s="174"/>
      <c r="AT477" s="175" t="s">
        <v>150</v>
      </c>
      <c r="AU477" s="175" t="s">
        <v>86</v>
      </c>
      <c r="AV477" s="13" t="s">
        <v>86</v>
      </c>
      <c r="AW477" s="13" t="s">
        <v>32</v>
      </c>
      <c r="AX477" s="13" t="s">
        <v>84</v>
      </c>
      <c r="AY477" s="175" t="s">
        <v>141</v>
      </c>
    </row>
    <row r="478" spans="1:65" s="2" customFormat="1" ht="33" customHeight="1">
      <c r="A478" s="36"/>
      <c r="B478" s="35"/>
      <c r="C478" s="151" t="s">
        <v>991</v>
      </c>
      <c r="D478" s="151" t="s">
        <v>143</v>
      </c>
      <c r="E478" s="152" t="s">
        <v>992</v>
      </c>
      <c r="F478" s="153" t="s">
        <v>993</v>
      </c>
      <c r="G478" s="154" t="s">
        <v>193</v>
      </c>
      <c r="H478" s="155">
        <v>315.951</v>
      </c>
      <c r="I478" s="156"/>
      <c r="J478" s="157">
        <f>ROUND(I478*H478,2)</f>
        <v>0</v>
      </c>
      <c r="K478" s="153" t="s">
        <v>147</v>
      </c>
      <c r="L478" s="39"/>
      <c r="M478" s="158" t="s">
        <v>1</v>
      </c>
      <c r="N478" s="159" t="s">
        <v>41</v>
      </c>
      <c r="O478" s="72"/>
      <c r="P478" s="160">
        <f>O478*H478</f>
        <v>0</v>
      </c>
      <c r="Q478" s="160">
        <v>0.00028</v>
      </c>
      <c r="R478" s="160">
        <f>Q478*H478</f>
        <v>0.08846628</v>
      </c>
      <c r="S478" s="160">
        <v>0</v>
      </c>
      <c r="T478" s="161">
        <f>S478*H478</f>
        <v>0</v>
      </c>
      <c r="U478" s="34"/>
      <c r="V478" s="34"/>
      <c r="W478" s="34"/>
      <c r="X478" s="34"/>
      <c r="Y478" s="34"/>
      <c r="Z478" s="34"/>
      <c r="AA478" s="34"/>
      <c r="AB478" s="34"/>
      <c r="AC478" s="34"/>
      <c r="AD478" s="34"/>
      <c r="AE478" s="34"/>
      <c r="AR478" s="162" t="s">
        <v>221</v>
      </c>
      <c r="AT478" s="162" t="s">
        <v>143</v>
      </c>
      <c r="AU478" s="162" t="s">
        <v>86</v>
      </c>
      <c r="AY478" s="17" t="s">
        <v>141</v>
      </c>
      <c r="BE478" s="163">
        <f>IF(N478="základní",J478,0)</f>
        <v>0</v>
      </c>
      <c r="BF478" s="163">
        <f>IF(N478="snížená",J478,0)</f>
        <v>0</v>
      </c>
      <c r="BG478" s="163">
        <f>IF(N478="zákl. přenesená",J478,0)</f>
        <v>0</v>
      </c>
      <c r="BH478" s="163">
        <f>IF(N478="sníž. přenesená",J478,0)</f>
        <v>0</v>
      </c>
      <c r="BI478" s="163">
        <f>IF(N478="nulová",J478,0)</f>
        <v>0</v>
      </c>
      <c r="BJ478" s="17" t="s">
        <v>84</v>
      </c>
      <c r="BK478" s="163">
        <f>ROUND(I478*H478,2)</f>
        <v>0</v>
      </c>
      <c r="BL478" s="17" t="s">
        <v>221</v>
      </c>
      <c r="BM478" s="162" t="s">
        <v>994</v>
      </c>
    </row>
    <row r="479" spans="1:63" s="12" customFormat="1" ht="25.9" customHeight="1">
      <c r="A479" s="136"/>
      <c r="B479" s="135"/>
      <c r="C479" s="136"/>
      <c r="D479" s="137" t="s">
        <v>75</v>
      </c>
      <c r="E479" s="138" t="s">
        <v>995</v>
      </c>
      <c r="F479" s="138" t="s">
        <v>996</v>
      </c>
      <c r="G479" s="136"/>
      <c r="H479" s="136"/>
      <c r="I479" s="136"/>
      <c r="J479" s="140">
        <f>BK479</f>
        <v>0</v>
      </c>
      <c r="K479" s="136"/>
      <c r="L479" s="141"/>
      <c r="M479" s="142"/>
      <c r="N479" s="143"/>
      <c r="O479" s="143"/>
      <c r="P479" s="144">
        <f>P480+P489+P494</f>
        <v>0</v>
      </c>
      <c r="Q479" s="143"/>
      <c r="R479" s="144">
        <f>R480+R489+R494</f>
        <v>0</v>
      </c>
      <c r="S479" s="143"/>
      <c r="T479" s="145">
        <f>T480+T489+T494</f>
        <v>0</v>
      </c>
      <c r="AR479" s="146" t="s">
        <v>165</v>
      </c>
      <c r="AT479" s="147" t="s">
        <v>75</v>
      </c>
      <c r="AU479" s="147" t="s">
        <v>76</v>
      </c>
      <c r="AY479" s="146" t="s">
        <v>141</v>
      </c>
      <c r="BK479" s="148">
        <f>BK480+BK489+BK494</f>
        <v>0</v>
      </c>
    </row>
    <row r="480" spans="1:63" s="12" customFormat="1" ht="22.9" customHeight="1">
      <c r="A480" s="136"/>
      <c r="B480" s="135"/>
      <c r="C480" s="136"/>
      <c r="D480" s="137" t="s">
        <v>75</v>
      </c>
      <c r="E480" s="149" t="s">
        <v>997</v>
      </c>
      <c r="F480" s="149" t="s">
        <v>998</v>
      </c>
      <c r="G480" s="136"/>
      <c r="H480" s="136"/>
      <c r="I480" s="136"/>
      <c r="J480" s="150">
        <f>BK480</f>
        <v>0</v>
      </c>
      <c r="K480" s="136"/>
      <c r="L480" s="141"/>
      <c r="M480" s="142"/>
      <c r="N480" s="143"/>
      <c r="O480" s="143"/>
      <c r="P480" s="144">
        <f>SUM(P481:P482)</f>
        <v>0</v>
      </c>
      <c r="Q480" s="143"/>
      <c r="R480" s="144">
        <f>SUM(R481:R482)</f>
        <v>0</v>
      </c>
      <c r="S480" s="143"/>
      <c r="T480" s="145">
        <f>SUM(T481:T482)</f>
        <v>0</v>
      </c>
      <c r="AR480" s="146" t="s">
        <v>165</v>
      </c>
      <c r="AT480" s="147" t="s">
        <v>75</v>
      </c>
      <c r="AU480" s="147" t="s">
        <v>84</v>
      </c>
      <c r="AY480" s="146" t="s">
        <v>141</v>
      </c>
      <c r="BK480" s="148">
        <f>SUM(BK481:BK488)</f>
        <v>0</v>
      </c>
    </row>
    <row r="481" spans="1:65" s="2" customFormat="1" ht="24">
      <c r="A481" s="36"/>
      <c r="B481" s="35"/>
      <c r="C481" s="151" t="s">
        <v>999</v>
      </c>
      <c r="D481" s="151" t="s">
        <v>143</v>
      </c>
      <c r="E481" s="152" t="s">
        <v>1000</v>
      </c>
      <c r="F481" s="153" t="s">
        <v>1001</v>
      </c>
      <c r="G481" s="154" t="s">
        <v>1002</v>
      </c>
      <c r="H481" s="155">
        <v>1</v>
      </c>
      <c r="I481" s="156"/>
      <c r="J481" s="157">
        <f>ROUND(I481*H481,2)</f>
        <v>0</v>
      </c>
      <c r="K481" s="153" t="s">
        <v>147</v>
      </c>
      <c r="L481" s="39"/>
      <c r="M481" s="158" t="s">
        <v>1</v>
      </c>
      <c r="N481" s="159" t="s">
        <v>41</v>
      </c>
      <c r="O481" s="72"/>
      <c r="P481" s="160">
        <f>O481*H481</f>
        <v>0</v>
      </c>
      <c r="Q481" s="160">
        <v>0</v>
      </c>
      <c r="R481" s="160">
        <f>Q481*H481</f>
        <v>0</v>
      </c>
      <c r="S481" s="160">
        <v>0</v>
      </c>
      <c r="T481" s="161">
        <f>S481*H481</f>
        <v>0</v>
      </c>
      <c r="U481" s="34"/>
      <c r="V481" s="34"/>
      <c r="W481" s="34"/>
      <c r="X481" s="34"/>
      <c r="Y481" s="34"/>
      <c r="Z481" s="34"/>
      <c r="AA481" s="34"/>
      <c r="AB481" s="34"/>
      <c r="AC481" s="34"/>
      <c r="AD481" s="34"/>
      <c r="AE481" s="34"/>
      <c r="AR481" s="162" t="s">
        <v>1003</v>
      </c>
      <c r="AT481" s="162" t="s">
        <v>143</v>
      </c>
      <c r="AU481" s="162" t="s">
        <v>86</v>
      </c>
      <c r="AY481" s="17" t="s">
        <v>141</v>
      </c>
      <c r="BE481" s="163">
        <f>IF(N481="základní",J481,0)</f>
        <v>0</v>
      </c>
      <c r="BF481" s="163">
        <f>IF(N481="snížená",J481,0)</f>
        <v>0</v>
      </c>
      <c r="BG481" s="163">
        <f>IF(N481="zákl. přenesená",J481,0)</f>
        <v>0</v>
      </c>
      <c r="BH481" s="163">
        <f>IF(N481="sníž. přenesená",J481,0)</f>
        <v>0</v>
      </c>
      <c r="BI481" s="163">
        <f>IF(N481="nulová",J481,0)</f>
        <v>0</v>
      </c>
      <c r="BJ481" s="17" t="s">
        <v>84</v>
      </c>
      <c r="BK481" s="163">
        <f>ROUND(I481*H481,2)</f>
        <v>0</v>
      </c>
      <c r="BL481" s="17" t="s">
        <v>1003</v>
      </c>
      <c r="BM481" s="162" t="s">
        <v>1004</v>
      </c>
    </row>
    <row r="482" spans="1:65" s="2" customFormat="1" ht="24">
      <c r="A482" s="36"/>
      <c r="B482" s="35"/>
      <c r="C482" s="151" t="s">
        <v>1005</v>
      </c>
      <c r="D482" s="151" t="s">
        <v>143</v>
      </c>
      <c r="E482" s="152" t="s">
        <v>1006</v>
      </c>
      <c r="F482" s="153" t="s">
        <v>1007</v>
      </c>
      <c r="G482" s="154" t="s">
        <v>1002</v>
      </c>
      <c r="H482" s="155">
        <v>1</v>
      </c>
      <c r="I482" s="156"/>
      <c r="J482" s="157">
        <f>ROUND(I482*H482,2)</f>
        <v>0</v>
      </c>
      <c r="K482" s="153" t="s">
        <v>147</v>
      </c>
      <c r="L482" s="39"/>
      <c r="M482" s="158" t="s">
        <v>1</v>
      </c>
      <c r="N482" s="159" t="s">
        <v>41</v>
      </c>
      <c r="O482" s="72"/>
      <c r="P482" s="160">
        <f>O482*H482</f>
        <v>0</v>
      </c>
      <c r="Q482" s="160">
        <v>0</v>
      </c>
      <c r="R482" s="160">
        <f>Q482*H482</f>
        <v>0</v>
      </c>
      <c r="S482" s="160">
        <v>0</v>
      </c>
      <c r="T482" s="161">
        <f>S482*H482</f>
        <v>0</v>
      </c>
      <c r="U482" s="34"/>
      <c r="V482" s="34"/>
      <c r="W482" s="34"/>
      <c r="X482" s="34"/>
      <c r="Y482" s="34"/>
      <c r="Z482" s="34"/>
      <c r="AA482" s="34"/>
      <c r="AB482" s="34"/>
      <c r="AC482" s="34"/>
      <c r="AD482" s="34"/>
      <c r="AE482" s="34"/>
      <c r="AR482" s="162" t="s">
        <v>1003</v>
      </c>
      <c r="AT482" s="162" t="s">
        <v>143</v>
      </c>
      <c r="AU482" s="162" t="s">
        <v>86</v>
      </c>
      <c r="AY482" s="17" t="s">
        <v>141</v>
      </c>
      <c r="BE482" s="163">
        <f>IF(N482="základní",J482,0)</f>
        <v>0</v>
      </c>
      <c r="BF482" s="163">
        <f>IF(N482="snížená",J482,0)</f>
        <v>0</v>
      </c>
      <c r="BG482" s="163">
        <f>IF(N482="zákl. přenesená",J482,0)</f>
        <v>0</v>
      </c>
      <c r="BH482" s="163">
        <f>IF(N482="sníž. přenesená",J482,0)</f>
        <v>0</v>
      </c>
      <c r="BI482" s="163">
        <f>IF(N482="nulová",J482,0)</f>
        <v>0</v>
      </c>
      <c r="BJ482" s="17" t="s">
        <v>84</v>
      </c>
      <c r="BK482" s="163">
        <f>ROUND(I482*H482,2)</f>
        <v>0</v>
      </c>
      <c r="BL482" s="17" t="s">
        <v>1003</v>
      </c>
      <c r="BM482" s="162" t="s">
        <v>1008</v>
      </c>
    </row>
    <row r="483" spans="1:65" s="2" customFormat="1" ht="36">
      <c r="A483" s="499"/>
      <c r="B483" s="35"/>
      <c r="C483" s="151" t="s">
        <v>1011</v>
      </c>
      <c r="D483" s="151" t="s">
        <v>143</v>
      </c>
      <c r="E483" s="152" t="s">
        <v>1356</v>
      </c>
      <c r="F483" s="153" t="s">
        <v>1357</v>
      </c>
      <c r="G483" s="154" t="s">
        <v>1002</v>
      </c>
      <c r="H483" s="155">
        <v>1</v>
      </c>
      <c r="I483" s="156"/>
      <c r="J483" s="157">
        <f aca="true" t="shared" si="10" ref="J483:J488">ROUND(I483*H483,2)</f>
        <v>0</v>
      </c>
      <c r="K483" s="153" t="s">
        <v>147</v>
      </c>
      <c r="L483" s="39"/>
      <c r="M483" s="158"/>
      <c r="N483" s="159"/>
      <c r="O483" s="72"/>
      <c r="P483" s="160"/>
      <c r="Q483" s="160"/>
      <c r="R483" s="160"/>
      <c r="S483" s="160"/>
      <c r="T483" s="161"/>
      <c r="U483" s="34"/>
      <c r="V483" s="34"/>
      <c r="W483" s="34"/>
      <c r="X483" s="34"/>
      <c r="Y483" s="34"/>
      <c r="Z483" s="34"/>
      <c r="AA483" s="34"/>
      <c r="AB483" s="34"/>
      <c r="AC483" s="34"/>
      <c r="AD483" s="34"/>
      <c r="AE483" s="34"/>
      <c r="AR483" s="162"/>
      <c r="AT483" s="162"/>
      <c r="AU483" s="162"/>
      <c r="AY483" s="17"/>
      <c r="BE483" s="163"/>
      <c r="BF483" s="163"/>
      <c r="BG483" s="163"/>
      <c r="BH483" s="163"/>
      <c r="BI483" s="163"/>
      <c r="BJ483" s="17"/>
      <c r="BK483" s="163">
        <f aca="true" t="shared" si="11" ref="BK483:BK488">ROUND(I483*H483,2)</f>
        <v>0</v>
      </c>
      <c r="BL483" s="17"/>
      <c r="BM483" s="162"/>
    </row>
    <row r="484" spans="1:65" s="2" customFormat="1" ht="48">
      <c r="A484" s="499"/>
      <c r="B484" s="35"/>
      <c r="C484" s="151" t="s">
        <v>1015</v>
      </c>
      <c r="D484" s="151" t="s">
        <v>143</v>
      </c>
      <c r="E484" s="152" t="s">
        <v>1358</v>
      </c>
      <c r="F484" s="153" t="s">
        <v>1359</v>
      </c>
      <c r="G484" s="154" t="s">
        <v>1002</v>
      </c>
      <c r="H484" s="155">
        <v>1</v>
      </c>
      <c r="I484" s="156"/>
      <c r="J484" s="157">
        <f t="shared" si="10"/>
        <v>0</v>
      </c>
      <c r="K484" s="153" t="s">
        <v>147</v>
      </c>
      <c r="L484" s="39"/>
      <c r="M484" s="158"/>
      <c r="N484" s="159"/>
      <c r="O484" s="72"/>
      <c r="P484" s="160"/>
      <c r="Q484" s="160"/>
      <c r="R484" s="160"/>
      <c r="S484" s="160"/>
      <c r="T484" s="161"/>
      <c r="U484" s="34"/>
      <c r="V484" s="34"/>
      <c r="W484" s="34"/>
      <c r="X484" s="34"/>
      <c r="Y484" s="34"/>
      <c r="Z484" s="34"/>
      <c r="AA484" s="34"/>
      <c r="AB484" s="34"/>
      <c r="AC484" s="34"/>
      <c r="AD484" s="34"/>
      <c r="AE484" s="34"/>
      <c r="AR484" s="162"/>
      <c r="AT484" s="162"/>
      <c r="AU484" s="162"/>
      <c r="AY484" s="17"/>
      <c r="BE484" s="163"/>
      <c r="BF484" s="163"/>
      <c r="BG484" s="163"/>
      <c r="BH484" s="163"/>
      <c r="BI484" s="163"/>
      <c r="BJ484" s="17"/>
      <c r="BK484" s="163">
        <f t="shared" si="11"/>
        <v>0</v>
      </c>
      <c r="BL484" s="17"/>
      <c r="BM484" s="162"/>
    </row>
    <row r="485" spans="1:65" s="2" customFormat="1" ht="24">
      <c r="A485" s="499"/>
      <c r="B485" s="35"/>
      <c r="C485" s="151" t="s">
        <v>1019</v>
      </c>
      <c r="D485" s="151" t="s">
        <v>143</v>
      </c>
      <c r="E485" s="152" t="s">
        <v>1360</v>
      </c>
      <c r="F485" s="153" t="s">
        <v>1361</v>
      </c>
      <c r="G485" s="154" t="s">
        <v>1002</v>
      </c>
      <c r="H485" s="155">
        <v>1</v>
      </c>
      <c r="I485" s="156"/>
      <c r="J485" s="157">
        <f t="shared" si="10"/>
        <v>0</v>
      </c>
      <c r="K485" s="153" t="s">
        <v>147</v>
      </c>
      <c r="L485" s="39"/>
      <c r="M485" s="158"/>
      <c r="N485" s="159"/>
      <c r="O485" s="72"/>
      <c r="P485" s="160"/>
      <c r="Q485" s="160"/>
      <c r="R485" s="160"/>
      <c r="S485" s="160"/>
      <c r="T485" s="161"/>
      <c r="U485" s="34"/>
      <c r="V485" s="34"/>
      <c r="W485" s="34"/>
      <c r="X485" s="34"/>
      <c r="Y485" s="34"/>
      <c r="Z485" s="34"/>
      <c r="AA485" s="34"/>
      <c r="AB485" s="34"/>
      <c r="AC485" s="34"/>
      <c r="AD485" s="34"/>
      <c r="AE485" s="34"/>
      <c r="AR485" s="162"/>
      <c r="AT485" s="162"/>
      <c r="AU485" s="162"/>
      <c r="AY485" s="17"/>
      <c r="BE485" s="163"/>
      <c r="BF485" s="163"/>
      <c r="BG485" s="163"/>
      <c r="BH485" s="163"/>
      <c r="BI485" s="163"/>
      <c r="BJ485" s="17"/>
      <c r="BK485" s="163">
        <f t="shared" si="11"/>
        <v>0</v>
      </c>
      <c r="BL485" s="17"/>
      <c r="BM485" s="162"/>
    </row>
    <row r="486" spans="1:65" s="2" customFormat="1" ht="24">
      <c r="A486" s="499"/>
      <c r="B486" s="35"/>
      <c r="C486" s="151" t="s">
        <v>1023</v>
      </c>
      <c r="D486" s="151" t="s">
        <v>143</v>
      </c>
      <c r="E486" s="152" t="s">
        <v>1362</v>
      </c>
      <c r="F486" s="153" t="s">
        <v>1363</v>
      </c>
      <c r="G486" s="154" t="s">
        <v>1002</v>
      </c>
      <c r="H486" s="155">
        <v>1</v>
      </c>
      <c r="I486" s="156"/>
      <c r="J486" s="157">
        <f t="shared" si="10"/>
        <v>0</v>
      </c>
      <c r="K486" s="153" t="s">
        <v>147</v>
      </c>
      <c r="L486" s="39"/>
      <c r="M486" s="158"/>
      <c r="N486" s="159"/>
      <c r="O486" s="72"/>
      <c r="P486" s="160"/>
      <c r="Q486" s="160"/>
      <c r="R486" s="160"/>
      <c r="S486" s="160"/>
      <c r="T486" s="161"/>
      <c r="U486" s="34"/>
      <c r="V486" s="34"/>
      <c r="W486" s="34"/>
      <c r="X486" s="34"/>
      <c r="Y486" s="34"/>
      <c r="Z486" s="34"/>
      <c r="AA486" s="34"/>
      <c r="AB486" s="34"/>
      <c r="AC486" s="34"/>
      <c r="AD486" s="34"/>
      <c r="AE486" s="34"/>
      <c r="AR486" s="162"/>
      <c r="AT486" s="162"/>
      <c r="AU486" s="162"/>
      <c r="AY486" s="17"/>
      <c r="BE486" s="163"/>
      <c r="BF486" s="163"/>
      <c r="BG486" s="163"/>
      <c r="BH486" s="163"/>
      <c r="BI486" s="163"/>
      <c r="BJ486" s="17"/>
      <c r="BK486" s="163">
        <f t="shared" si="11"/>
        <v>0</v>
      </c>
      <c r="BL486" s="17"/>
      <c r="BM486" s="162"/>
    </row>
    <row r="487" spans="1:65" s="2" customFormat="1" ht="24">
      <c r="A487" s="499"/>
      <c r="B487" s="35"/>
      <c r="C487" s="151" t="s">
        <v>1029</v>
      </c>
      <c r="D487" s="151" t="s">
        <v>143</v>
      </c>
      <c r="E487" s="152" t="s">
        <v>1364</v>
      </c>
      <c r="F487" s="153" t="s">
        <v>1365</v>
      </c>
      <c r="G487" s="154" t="s">
        <v>1002</v>
      </c>
      <c r="H487" s="155">
        <v>1</v>
      </c>
      <c r="I487" s="156"/>
      <c r="J487" s="157">
        <f t="shared" si="10"/>
        <v>0</v>
      </c>
      <c r="K487" s="153" t="s">
        <v>147</v>
      </c>
      <c r="L487" s="39"/>
      <c r="M487" s="158"/>
      <c r="N487" s="159"/>
      <c r="O487" s="72"/>
      <c r="P487" s="160"/>
      <c r="Q487" s="160"/>
      <c r="R487" s="160"/>
      <c r="S487" s="160"/>
      <c r="T487" s="161"/>
      <c r="U487" s="34"/>
      <c r="V487" s="34"/>
      <c r="W487" s="34"/>
      <c r="X487" s="34"/>
      <c r="Y487" s="34"/>
      <c r="Z487" s="34"/>
      <c r="AA487" s="34"/>
      <c r="AB487" s="34"/>
      <c r="AC487" s="34"/>
      <c r="AD487" s="34"/>
      <c r="AE487" s="34"/>
      <c r="AR487" s="162"/>
      <c r="AT487" s="162"/>
      <c r="AU487" s="162"/>
      <c r="AY487" s="17"/>
      <c r="BE487" s="163"/>
      <c r="BF487" s="163"/>
      <c r="BG487" s="163"/>
      <c r="BH487" s="163"/>
      <c r="BI487" s="163"/>
      <c r="BJ487" s="17"/>
      <c r="BK487" s="163">
        <f t="shared" si="11"/>
        <v>0</v>
      </c>
      <c r="BL487" s="17"/>
      <c r="BM487" s="162"/>
    </row>
    <row r="488" spans="1:65" s="2" customFormat="1" ht="24">
      <c r="A488" s="499"/>
      <c r="B488" s="35"/>
      <c r="C488" s="151" t="s">
        <v>1366</v>
      </c>
      <c r="D488" s="151" t="s">
        <v>143</v>
      </c>
      <c r="E488" s="152" t="s">
        <v>1367</v>
      </c>
      <c r="F488" s="153" t="s">
        <v>1368</v>
      </c>
      <c r="G488" s="154" t="s">
        <v>1002</v>
      </c>
      <c r="H488" s="155">
        <v>1</v>
      </c>
      <c r="I488" s="156"/>
      <c r="J488" s="157">
        <f t="shared" si="10"/>
        <v>0</v>
      </c>
      <c r="K488" s="153" t="s">
        <v>147</v>
      </c>
      <c r="L488" s="39"/>
      <c r="M488" s="158"/>
      <c r="N488" s="159"/>
      <c r="O488" s="72"/>
      <c r="P488" s="160"/>
      <c r="Q488" s="160"/>
      <c r="R488" s="160"/>
      <c r="S488" s="160"/>
      <c r="T488" s="161"/>
      <c r="U488" s="34"/>
      <c r="V488" s="34"/>
      <c r="W488" s="34"/>
      <c r="X488" s="34"/>
      <c r="Y488" s="34"/>
      <c r="Z488" s="34"/>
      <c r="AA488" s="34"/>
      <c r="AB488" s="34"/>
      <c r="AC488" s="34"/>
      <c r="AD488" s="34"/>
      <c r="AE488" s="34"/>
      <c r="AR488" s="162"/>
      <c r="AT488" s="162"/>
      <c r="AU488" s="162"/>
      <c r="AY488" s="17"/>
      <c r="BE488" s="163"/>
      <c r="BF488" s="163"/>
      <c r="BG488" s="163"/>
      <c r="BH488" s="163"/>
      <c r="BI488" s="163"/>
      <c r="BJ488" s="17"/>
      <c r="BK488" s="163">
        <f t="shared" si="11"/>
        <v>0</v>
      </c>
      <c r="BL488" s="17"/>
      <c r="BM488" s="162"/>
    </row>
    <row r="489" spans="1:63" s="12" customFormat="1" ht="12.75">
      <c r="A489" s="136"/>
      <c r="B489" s="135"/>
      <c r="C489" s="136"/>
      <c r="D489" s="137" t="s">
        <v>75</v>
      </c>
      <c r="E489" s="149" t="s">
        <v>1009</v>
      </c>
      <c r="F489" s="149" t="s">
        <v>1010</v>
      </c>
      <c r="G489" s="136"/>
      <c r="H489" s="136"/>
      <c r="I489" s="136"/>
      <c r="J489" s="150">
        <f>BK489</f>
        <v>0</v>
      </c>
      <c r="K489" s="136"/>
      <c r="L489" s="141"/>
      <c r="M489" s="142"/>
      <c r="N489" s="143"/>
      <c r="O489" s="143"/>
      <c r="P489" s="144">
        <f>SUM(P490:P493)</f>
        <v>0</v>
      </c>
      <c r="Q489" s="143"/>
      <c r="R489" s="144">
        <f>SUM(R490:R493)</f>
        <v>0</v>
      </c>
      <c r="S489" s="143"/>
      <c r="T489" s="145">
        <f>SUM(T490:T493)</f>
        <v>0</v>
      </c>
      <c r="AR489" s="146" t="s">
        <v>165</v>
      </c>
      <c r="AT489" s="147" t="s">
        <v>75</v>
      </c>
      <c r="AU489" s="147" t="s">
        <v>84</v>
      </c>
      <c r="AY489" s="146" t="s">
        <v>141</v>
      </c>
      <c r="BK489" s="148">
        <f>SUM(BK490:BK493)</f>
        <v>0</v>
      </c>
    </row>
    <row r="490" spans="1:65" s="2" customFormat="1" ht="24">
      <c r="A490" s="36"/>
      <c r="B490" s="35"/>
      <c r="C490" s="151">
        <v>182</v>
      </c>
      <c r="D490" s="151" t="s">
        <v>143</v>
      </c>
      <c r="E490" s="152" t="s">
        <v>1012</v>
      </c>
      <c r="F490" s="153" t="s">
        <v>1013</v>
      </c>
      <c r="G490" s="154" t="s">
        <v>1002</v>
      </c>
      <c r="H490" s="155">
        <v>1</v>
      </c>
      <c r="I490" s="156"/>
      <c r="J490" s="157">
        <f>ROUND(I490*H490,2)</f>
        <v>0</v>
      </c>
      <c r="K490" s="153" t="s">
        <v>147</v>
      </c>
      <c r="L490" s="39"/>
      <c r="M490" s="158" t="s">
        <v>1</v>
      </c>
      <c r="N490" s="159" t="s">
        <v>41</v>
      </c>
      <c r="O490" s="72"/>
      <c r="P490" s="160">
        <f>O490*H490</f>
        <v>0</v>
      </c>
      <c r="Q490" s="160">
        <v>0</v>
      </c>
      <c r="R490" s="160">
        <f>Q490*H490</f>
        <v>0</v>
      </c>
      <c r="S490" s="160">
        <v>0</v>
      </c>
      <c r="T490" s="161">
        <f>S490*H490</f>
        <v>0</v>
      </c>
      <c r="U490" s="34"/>
      <c r="V490" s="34"/>
      <c r="W490" s="34"/>
      <c r="X490" s="34"/>
      <c r="Y490" s="34"/>
      <c r="Z490" s="34"/>
      <c r="AA490" s="34"/>
      <c r="AB490" s="34"/>
      <c r="AC490" s="34"/>
      <c r="AD490" s="34"/>
      <c r="AE490" s="34"/>
      <c r="AR490" s="162" t="s">
        <v>1003</v>
      </c>
      <c r="AT490" s="162" t="s">
        <v>143</v>
      </c>
      <c r="AU490" s="162" t="s">
        <v>86</v>
      </c>
      <c r="AY490" s="17" t="s">
        <v>141</v>
      </c>
      <c r="BE490" s="163">
        <f>IF(N490="základní",J490,0)</f>
        <v>0</v>
      </c>
      <c r="BF490" s="163">
        <f>IF(N490="snížená",J490,0)</f>
        <v>0</v>
      </c>
      <c r="BG490" s="163">
        <f>IF(N490="zákl. přenesená",J490,0)</f>
        <v>0</v>
      </c>
      <c r="BH490" s="163">
        <f>IF(N490="sníž. přenesená",J490,0)</f>
        <v>0</v>
      </c>
      <c r="BI490" s="163">
        <f>IF(N490="nulová",J490,0)</f>
        <v>0</v>
      </c>
      <c r="BJ490" s="17" t="s">
        <v>84</v>
      </c>
      <c r="BK490" s="163">
        <f>ROUND(I490*H490,2)</f>
        <v>0</v>
      </c>
      <c r="BL490" s="17" t="s">
        <v>1003</v>
      </c>
      <c r="BM490" s="162" t="s">
        <v>1014</v>
      </c>
    </row>
    <row r="491" spans="1:65" s="2" customFormat="1" ht="24">
      <c r="A491" s="36"/>
      <c r="B491" s="35"/>
      <c r="C491" s="151">
        <v>183</v>
      </c>
      <c r="D491" s="151" t="s">
        <v>143</v>
      </c>
      <c r="E491" s="152" t="s">
        <v>1016</v>
      </c>
      <c r="F491" s="153" t="s">
        <v>1017</v>
      </c>
      <c r="G491" s="154" t="s">
        <v>1002</v>
      </c>
      <c r="H491" s="155">
        <v>1</v>
      </c>
      <c r="I491" s="156"/>
      <c r="J491" s="157">
        <f>ROUND(I491*H491,2)</f>
        <v>0</v>
      </c>
      <c r="K491" s="153" t="s">
        <v>147</v>
      </c>
      <c r="L491" s="39"/>
      <c r="M491" s="158" t="s">
        <v>1</v>
      </c>
      <c r="N491" s="159" t="s">
        <v>41</v>
      </c>
      <c r="O491" s="72"/>
      <c r="P491" s="160">
        <f>O491*H491</f>
        <v>0</v>
      </c>
      <c r="Q491" s="160">
        <v>0</v>
      </c>
      <c r="R491" s="160">
        <f>Q491*H491</f>
        <v>0</v>
      </c>
      <c r="S491" s="160">
        <v>0</v>
      </c>
      <c r="T491" s="161">
        <f>S491*H491</f>
        <v>0</v>
      </c>
      <c r="U491" s="34"/>
      <c r="V491" s="34"/>
      <c r="W491" s="34"/>
      <c r="X491" s="34"/>
      <c r="Y491" s="34"/>
      <c r="Z491" s="34"/>
      <c r="AA491" s="34"/>
      <c r="AB491" s="34"/>
      <c r="AC491" s="34"/>
      <c r="AD491" s="34"/>
      <c r="AE491" s="34"/>
      <c r="AR491" s="162" t="s">
        <v>1003</v>
      </c>
      <c r="AT491" s="162" t="s">
        <v>143</v>
      </c>
      <c r="AU491" s="162" t="s">
        <v>86</v>
      </c>
      <c r="AY491" s="17" t="s">
        <v>141</v>
      </c>
      <c r="BE491" s="163">
        <f>IF(N491="základní",J491,0)</f>
        <v>0</v>
      </c>
      <c r="BF491" s="163">
        <f>IF(N491="snížená",J491,0)</f>
        <v>0</v>
      </c>
      <c r="BG491" s="163">
        <f>IF(N491="zákl. přenesená",J491,0)</f>
        <v>0</v>
      </c>
      <c r="BH491" s="163">
        <f>IF(N491="sníž. přenesená",J491,0)</f>
        <v>0</v>
      </c>
      <c r="BI491" s="163">
        <f>IF(N491="nulová",J491,0)</f>
        <v>0</v>
      </c>
      <c r="BJ491" s="17" t="s">
        <v>84</v>
      </c>
      <c r="BK491" s="163">
        <f>ROUND(I491*H491,2)</f>
        <v>0</v>
      </c>
      <c r="BL491" s="17" t="s">
        <v>1003</v>
      </c>
      <c r="BM491" s="162" t="s">
        <v>1018</v>
      </c>
    </row>
    <row r="492" spans="1:65" s="2" customFormat="1" ht="24">
      <c r="A492" s="36"/>
      <c r="B492" s="35"/>
      <c r="C492" s="151">
        <v>184</v>
      </c>
      <c r="D492" s="151" t="s">
        <v>143</v>
      </c>
      <c r="E492" s="152" t="s">
        <v>1020</v>
      </c>
      <c r="F492" s="153" t="s">
        <v>1021</v>
      </c>
      <c r="G492" s="154" t="s">
        <v>1002</v>
      </c>
      <c r="H492" s="155">
        <v>1</v>
      </c>
      <c r="I492" s="156"/>
      <c r="J492" s="157">
        <f>ROUND(I492*H492,2)</f>
        <v>0</v>
      </c>
      <c r="K492" s="153" t="s">
        <v>147</v>
      </c>
      <c r="L492" s="39"/>
      <c r="M492" s="158" t="s">
        <v>1</v>
      </c>
      <c r="N492" s="159" t="s">
        <v>41</v>
      </c>
      <c r="O492" s="72"/>
      <c r="P492" s="160">
        <f>O492*H492</f>
        <v>0</v>
      </c>
      <c r="Q492" s="160">
        <v>0</v>
      </c>
      <c r="R492" s="160">
        <f>Q492*H492</f>
        <v>0</v>
      </c>
      <c r="S492" s="160">
        <v>0</v>
      </c>
      <c r="T492" s="161">
        <f>S492*H492</f>
        <v>0</v>
      </c>
      <c r="U492" s="34"/>
      <c r="V492" s="34"/>
      <c r="W492" s="34"/>
      <c r="X492" s="34"/>
      <c r="Y492" s="34"/>
      <c r="Z492" s="34"/>
      <c r="AA492" s="34"/>
      <c r="AB492" s="34"/>
      <c r="AC492" s="34"/>
      <c r="AD492" s="34"/>
      <c r="AE492" s="34"/>
      <c r="AR492" s="162" t="s">
        <v>1003</v>
      </c>
      <c r="AT492" s="162" t="s">
        <v>143</v>
      </c>
      <c r="AU492" s="162" t="s">
        <v>86</v>
      </c>
      <c r="AY492" s="17" t="s">
        <v>141</v>
      </c>
      <c r="BE492" s="163">
        <f>IF(N492="základní",J492,0)</f>
        <v>0</v>
      </c>
      <c r="BF492" s="163">
        <f>IF(N492="snížená",J492,0)</f>
        <v>0</v>
      </c>
      <c r="BG492" s="163">
        <f>IF(N492="zákl. přenesená",J492,0)</f>
        <v>0</v>
      </c>
      <c r="BH492" s="163">
        <f>IF(N492="sníž. přenesená",J492,0)</f>
        <v>0</v>
      </c>
      <c r="BI492" s="163">
        <f>IF(N492="nulová",J492,0)</f>
        <v>0</v>
      </c>
      <c r="BJ492" s="17" t="s">
        <v>84</v>
      </c>
      <c r="BK492" s="163">
        <f>ROUND(I492*H492,2)</f>
        <v>0</v>
      </c>
      <c r="BL492" s="17" t="s">
        <v>1003</v>
      </c>
      <c r="BM492" s="162" t="s">
        <v>1022</v>
      </c>
    </row>
    <row r="493" spans="1:65" s="2" customFormat="1" ht="24">
      <c r="A493" s="36"/>
      <c r="B493" s="35"/>
      <c r="C493" s="151">
        <v>185</v>
      </c>
      <c r="D493" s="151" t="s">
        <v>143</v>
      </c>
      <c r="E493" s="152" t="s">
        <v>1024</v>
      </c>
      <c r="F493" s="153" t="s">
        <v>1025</v>
      </c>
      <c r="G493" s="154" t="s">
        <v>1002</v>
      </c>
      <c r="H493" s="155">
        <v>1</v>
      </c>
      <c r="I493" s="156"/>
      <c r="J493" s="157">
        <f>ROUND(I493*H493,2)</f>
        <v>0</v>
      </c>
      <c r="K493" s="153" t="s">
        <v>147</v>
      </c>
      <c r="L493" s="39"/>
      <c r="M493" s="158" t="s">
        <v>1</v>
      </c>
      <c r="N493" s="159" t="s">
        <v>41</v>
      </c>
      <c r="O493" s="72"/>
      <c r="P493" s="160">
        <f>O493*H493</f>
        <v>0</v>
      </c>
      <c r="Q493" s="160">
        <v>0</v>
      </c>
      <c r="R493" s="160">
        <f>Q493*H493</f>
        <v>0</v>
      </c>
      <c r="S493" s="160">
        <v>0</v>
      </c>
      <c r="T493" s="161">
        <f>S493*H493</f>
        <v>0</v>
      </c>
      <c r="U493" s="34"/>
      <c r="V493" s="34"/>
      <c r="W493" s="34"/>
      <c r="X493" s="34"/>
      <c r="Y493" s="34"/>
      <c r="Z493" s="34"/>
      <c r="AA493" s="34"/>
      <c r="AB493" s="34"/>
      <c r="AC493" s="34"/>
      <c r="AD493" s="34"/>
      <c r="AE493" s="34"/>
      <c r="AR493" s="162" t="s">
        <v>1003</v>
      </c>
      <c r="AT493" s="162" t="s">
        <v>143</v>
      </c>
      <c r="AU493" s="162" t="s">
        <v>86</v>
      </c>
      <c r="AY493" s="17" t="s">
        <v>141</v>
      </c>
      <c r="BE493" s="163">
        <f>IF(N493="základní",J493,0)</f>
        <v>0</v>
      </c>
      <c r="BF493" s="163">
        <f>IF(N493="snížená",J493,0)</f>
        <v>0</v>
      </c>
      <c r="BG493" s="163">
        <f>IF(N493="zákl. přenesená",J493,0)</f>
        <v>0</v>
      </c>
      <c r="BH493" s="163">
        <f>IF(N493="sníž. přenesená",J493,0)</f>
        <v>0</v>
      </c>
      <c r="BI493" s="163">
        <f>IF(N493="nulová",J493,0)</f>
        <v>0</v>
      </c>
      <c r="BJ493" s="17" t="s">
        <v>84</v>
      </c>
      <c r="BK493" s="163">
        <f>ROUND(I493*H493,2)</f>
        <v>0</v>
      </c>
      <c r="BL493" s="17" t="s">
        <v>1003</v>
      </c>
      <c r="BM493" s="162" t="s">
        <v>1026</v>
      </c>
    </row>
    <row r="494" spans="1:63" s="12" customFormat="1" ht="12.75">
      <c r="A494" s="136"/>
      <c r="B494" s="135"/>
      <c r="C494" s="136"/>
      <c r="D494" s="137" t="s">
        <v>75</v>
      </c>
      <c r="E494" s="149" t="s">
        <v>1027</v>
      </c>
      <c r="F494" s="149" t="s">
        <v>1028</v>
      </c>
      <c r="G494" s="136"/>
      <c r="H494" s="136"/>
      <c r="I494" s="136"/>
      <c r="J494" s="150">
        <f>BK494</f>
        <v>0</v>
      </c>
      <c r="K494" s="136"/>
      <c r="L494" s="141"/>
      <c r="M494" s="142"/>
      <c r="N494" s="143"/>
      <c r="O494" s="143"/>
      <c r="P494" s="144">
        <f>P495</f>
        <v>0</v>
      </c>
      <c r="Q494" s="143"/>
      <c r="R494" s="144">
        <f>R495</f>
        <v>0</v>
      </c>
      <c r="S494" s="143"/>
      <c r="T494" s="145">
        <f>T495</f>
        <v>0</v>
      </c>
      <c r="AR494" s="146" t="s">
        <v>165</v>
      </c>
      <c r="AT494" s="147" t="s">
        <v>75</v>
      </c>
      <c r="AU494" s="147" t="s">
        <v>84</v>
      </c>
      <c r="AY494" s="146" t="s">
        <v>141</v>
      </c>
      <c r="BK494" s="148">
        <f>BK495</f>
        <v>0</v>
      </c>
    </row>
    <row r="495" spans="1:65" s="2" customFormat="1" ht="24">
      <c r="A495" s="36"/>
      <c r="B495" s="35"/>
      <c r="C495" s="151">
        <v>186</v>
      </c>
      <c r="D495" s="151" t="s">
        <v>143</v>
      </c>
      <c r="E495" s="152" t="s">
        <v>1369</v>
      </c>
      <c r="F495" s="153" t="s">
        <v>1370</v>
      </c>
      <c r="G495" s="154" t="s">
        <v>1002</v>
      </c>
      <c r="H495" s="155">
        <v>1</v>
      </c>
      <c r="I495" s="156"/>
      <c r="J495" s="157">
        <f>ROUND(I495*H495,2)</f>
        <v>0</v>
      </c>
      <c r="K495" s="153" t="s">
        <v>147</v>
      </c>
      <c r="L495" s="39"/>
      <c r="M495" s="206" t="s">
        <v>1</v>
      </c>
      <c r="N495" s="207" t="s">
        <v>41</v>
      </c>
      <c r="O495" s="208"/>
      <c r="P495" s="209">
        <f>O495*H495</f>
        <v>0</v>
      </c>
      <c r="Q495" s="209">
        <v>0</v>
      </c>
      <c r="R495" s="209">
        <f>Q495*H495</f>
        <v>0</v>
      </c>
      <c r="S495" s="209">
        <v>0</v>
      </c>
      <c r="T495" s="210">
        <f>S495*H495</f>
        <v>0</v>
      </c>
      <c r="U495" s="34"/>
      <c r="V495" s="34"/>
      <c r="W495" s="34"/>
      <c r="X495" s="34"/>
      <c r="Y495" s="34"/>
      <c r="Z495" s="34"/>
      <c r="AA495" s="34"/>
      <c r="AB495" s="34"/>
      <c r="AC495" s="34"/>
      <c r="AD495" s="34"/>
      <c r="AE495" s="34"/>
      <c r="AR495" s="162" t="s">
        <v>1003</v>
      </c>
      <c r="AT495" s="162" t="s">
        <v>143</v>
      </c>
      <c r="AU495" s="162" t="s">
        <v>86</v>
      </c>
      <c r="AY495" s="17" t="s">
        <v>141</v>
      </c>
      <c r="BE495" s="163">
        <f>IF(N495="základní",J495,0)</f>
        <v>0</v>
      </c>
      <c r="BF495" s="163">
        <f>IF(N495="snížená",J495,0)</f>
        <v>0</v>
      </c>
      <c r="BG495" s="163">
        <f>IF(N495="zákl. přenesená",J495,0)</f>
        <v>0</v>
      </c>
      <c r="BH495" s="163">
        <f>IF(N495="sníž. přenesená",J495,0)</f>
        <v>0</v>
      </c>
      <c r="BI495" s="163">
        <f>IF(N495="nulová",J495,0)</f>
        <v>0</v>
      </c>
      <c r="BJ495" s="17" t="s">
        <v>84</v>
      </c>
      <c r="BK495" s="163">
        <f>ROUND(I495*H495,2)</f>
        <v>0</v>
      </c>
      <c r="BL495" s="17" t="s">
        <v>1003</v>
      </c>
      <c r="BM495" s="162" t="s">
        <v>1030</v>
      </c>
    </row>
    <row r="496" spans="1:31" s="2" customFormat="1" ht="6.95" customHeight="1">
      <c r="A496" s="36"/>
      <c r="B496" s="55"/>
      <c r="C496" s="56"/>
      <c r="D496" s="56"/>
      <c r="E496" s="56"/>
      <c r="F496" s="56"/>
      <c r="G496" s="56"/>
      <c r="H496" s="56"/>
      <c r="I496" s="56"/>
      <c r="J496" s="56"/>
      <c r="K496" s="56"/>
      <c r="L496" s="39"/>
      <c r="M496" s="34"/>
      <c r="O496" s="34"/>
      <c r="P496" s="34"/>
      <c r="Q496" s="34"/>
      <c r="R496" s="34"/>
      <c r="S496" s="34"/>
      <c r="T496" s="34"/>
      <c r="U496" s="34"/>
      <c r="V496" s="34"/>
      <c r="W496" s="34"/>
      <c r="X496" s="34"/>
      <c r="Y496" s="34"/>
      <c r="Z496" s="34"/>
      <c r="AA496" s="34"/>
      <c r="AB496" s="34"/>
      <c r="AC496" s="34"/>
      <c r="AD496" s="34"/>
      <c r="AE496" s="34"/>
    </row>
    <row r="497" spans="1:11" ht="12">
      <c r="A497" s="22"/>
      <c r="B497" s="22"/>
      <c r="C497" s="22"/>
      <c r="D497" s="22"/>
      <c r="E497" s="22"/>
      <c r="F497" s="22"/>
      <c r="G497" s="22"/>
      <c r="H497" s="22"/>
      <c r="I497" s="22"/>
      <c r="J497" s="22"/>
      <c r="K497" s="22"/>
    </row>
    <row r="498" spans="1:11" ht="12">
      <c r="A498" s="22"/>
      <c r="B498" s="22"/>
      <c r="C498" s="22"/>
      <c r="D498" s="22"/>
      <c r="E498" s="22"/>
      <c r="F498" s="22"/>
      <c r="G498" s="22"/>
      <c r="H498" s="22"/>
      <c r="I498" s="22"/>
      <c r="J498" s="22"/>
      <c r="K498" s="22"/>
    </row>
    <row r="499" spans="1:11" ht="12">
      <c r="A499" s="22"/>
      <c r="B499" s="22"/>
      <c r="C499" s="22"/>
      <c r="D499" s="22"/>
      <c r="E499" s="22"/>
      <c r="F499" s="22"/>
      <c r="G499" s="22"/>
      <c r="H499" s="22"/>
      <c r="I499" s="22"/>
      <c r="J499" s="22"/>
      <c r="K499" s="22"/>
    </row>
  </sheetData>
  <sheetProtection algorithmName="SHA-512" hashValue="nyyHzF3yEJkKdWKPWrHsKOrtBQM1G5qG5gPnx4WypKu5RjCKOJUPPyogiiVqTx9JGd5dmGiVeoNxr5xnMbF7ng==" saltValue="og7MbMDUwtVsONaAj4+DWw==" spinCount="100000" sheet="1" objects="1" scenarios="1" formatColumns="0" formatRows="0" autoFilter="0"/>
  <autoFilter ref="C146:K495"/>
  <mergeCells count="9">
    <mergeCell ref="E87:H87"/>
    <mergeCell ref="E137:H137"/>
    <mergeCell ref="E139:H139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49"/>
  <sheetViews>
    <sheetView showGridLines="0" view="pageBreakPreview" zoomScaleSheetLayoutView="100" workbookViewId="0" topLeftCell="A1"/>
  </sheetViews>
  <sheetFormatPr defaultColWidth="9.140625" defaultRowHeight="12"/>
  <cols>
    <col min="1" max="1" width="2.28125" style="214" customWidth="1"/>
    <col min="2" max="2" width="17.421875" style="214" customWidth="1"/>
    <col min="3" max="3" width="18.421875" style="214" customWidth="1"/>
    <col min="4" max="4" width="17.00390625" style="214" customWidth="1"/>
    <col min="5" max="5" width="15.8515625" style="214" customWidth="1"/>
    <col min="6" max="6" width="19.28125" style="214" customWidth="1"/>
    <col min="7" max="7" width="17.8515625" style="214" customWidth="1"/>
    <col min="8" max="16384" width="9.28125" style="214" customWidth="1"/>
  </cols>
  <sheetData>
    <row r="1" spans="1:7" ht="21.75" customHeight="1">
      <c r="A1" s="211" t="s">
        <v>1031</v>
      </c>
      <c r="B1" s="212"/>
      <c r="C1" s="212"/>
      <c r="D1" s="212"/>
      <c r="E1" s="212"/>
      <c r="F1" s="212"/>
      <c r="G1" s="213"/>
    </row>
    <row r="2" spans="1:7" ht="15" customHeight="1" thickBot="1">
      <c r="A2" s="215"/>
      <c r="B2" s="216"/>
      <c r="C2" s="216"/>
      <c r="D2" s="216"/>
      <c r="E2" s="216"/>
      <c r="F2" s="216"/>
      <c r="G2" s="217"/>
    </row>
    <row r="3" spans="1:7" ht="12.95" customHeight="1">
      <c r="A3" s="218" t="s">
        <v>1032</v>
      </c>
      <c r="B3" s="219"/>
      <c r="C3" s="220" t="s">
        <v>1033</v>
      </c>
      <c r="D3" s="220"/>
      <c r="E3" s="220"/>
      <c r="F3" s="220" t="s">
        <v>1034</v>
      </c>
      <c r="G3" s="221"/>
    </row>
    <row r="4" spans="1:7" ht="12.95" customHeight="1">
      <c r="A4" s="222"/>
      <c r="B4" s="223"/>
      <c r="C4" s="224" t="s">
        <v>1035</v>
      </c>
      <c r="D4" s="216"/>
      <c r="E4" s="216"/>
      <c r="F4" s="216"/>
      <c r="G4" s="217"/>
    </row>
    <row r="5" spans="1:7" ht="12.95" customHeight="1">
      <c r="A5" s="225" t="s">
        <v>1036</v>
      </c>
      <c r="B5" s="226"/>
      <c r="C5" s="227" t="s">
        <v>1037</v>
      </c>
      <c r="D5" s="227"/>
      <c r="E5" s="227"/>
      <c r="F5" s="228" t="s">
        <v>1038</v>
      </c>
      <c r="G5" s="229"/>
    </row>
    <row r="6" spans="1:7" ht="12.95" customHeight="1">
      <c r="A6" s="230"/>
      <c r="B6" s="223"/>
      <c r="C6" s="231" t="s">
        <v>1039</v>
      </c>
      <c r="D6" s="216"/>
      <c r="E6" s="216"/>
      <c r="F6" s="232"/>
      <c r="G6" s="217"/>
    </row>
    <row r="7" spans="1:9" ht="12">
      <c r="A7" s="225" t="s">
        <v>1040</v>
      </c>
      <c r="B7" s="227"/>
      <c r="C7" s="546" t="s">
        <v>1041</v>
      </c>
      <c r="D7" s="547"/>
      <c r="E7" s="233" t="s">
        <v>1042</v>
      </c>
      <c r="F7" s="234"/>
      <c r="G7" s="235"/>
      <c r="H7" s="236"/>
      <c r="I7" s="236"/>
    </row>
    <row r="8" spans="1:7" ht="12">
      <c r="A8" s="225" t="s">
        <v>1043</v>
      </c>
      <c r="B8" s="227"/>
      <c r="C8" s="237" t="s">
        <v>1044</v>
      </c>
      <c r="D8" s="237"/>
      <c r="E8" s="228" t="s">
        <v>1045</v>
      </c>
      <c r="F8" s="227"/>
      <c r="G8" s="238"/>
    </row>
    <row r="9" spans="1:7" ht="12">
      <c r="A9" s="239" t="s">
        <v>1046</v>
      </c>
      <c r="B9" s="237"/>
      <c r="C9" s="237"/>
      <c r="D9" s="237"/>
      <c r="E9" s="240" t="s">
        <v>1047</v>
      </c>
      <c r="F9" s="237"/>
      <c r="G9" s="241"/>
    </row>
    <row r="10" spans="1:57" ht="12">
      <c r="A10" s="215" t="s">
        <v>1048</v>
      </c>
      <c r="B10" s="216"/>
      <c r="C10" s="216"/>
      <c r="D10" s="216"/>
      <c r="E10" s="242" t="s">
        <v>1049</v>
      </c>
      <c r="F10" s="216"/>
      <c r="G10" s="217"/>
      <c r="BA10" s="243"/>
      <c r="BB10" s="243"/>
      <c r="BC10" s="243"/>
      <c r="BD10" s="243"/>
      <c r="BE10" s="243"/>
    </row>
    <row r="11" spans="1:7" ht="12">
      <c r="A11" s="215" t="s">
        <v>1050</v>
      </c>
      <c r="B11" s="216"/>
      <c r="C11" s="216"/>
      <c r="D11" s="216"/>
      <c r="E11" s="548" t="s">
        <v>1051</v>
      </c>
      <c r="F11" s="549"/>
      <c r="G11" s="550"/>
    </row>
    <row r="12" spans="1:7" ht="28.5" customHeight="1" thickBot="1">
      <c r="A12" s="244" t="s">
        <v>1052</v>
      </c>
      <c r="B12" s="245"/>
      <c r="C12" s="245"/>
      <c r="D12" s="245"/>
      <c r="E12" s="246"/>
      <c r="F12" s="246"/>
      <c r="G12" s="247"/>
    </row>
    <row r="13" spans="1:7" ht="17.25" customHeight="1" thickBot="1">
      <c r="A13" s="248" t="s">
        <v>1053</v>
      </c>
      <c r="B13" s="249"/>
      <c r="C13" s="250"/>
      <c r="D13" s="251" t="s">
        <v>996</v>
      </c>
      <c r="E13" s="252"/>
      <c r="F13" s="252"/>
      <c r="G13" s="250"/>
    </row>
    <row r="14" spans="1:7" ht="15.95" customHeight="1">
      <c r="A14" s="253"/>
      <c r="B14" s="254" t="s">
        <v>1054</v>
      </c>
      <c r="C14" s="255"/>
      <c r="D14" s="256"/>
      <c r="E14" s="257"/>
      <c r="F14" s="258"/>
      <c r="G14" s="255"/>
    </row>
    <row r="15" spans="1:7" ht="15.95" customHeight="1">
      <c r="A15" s="253" t="s">
        <v>1055</v>
      </c>
      <c r="B15" s="254" t="s">
        <v>1056</v>
      </c>
      <c r="C15" s="255"/>
      <c r="D15" s="239"/>
      <c r="E15" s="259"/>
      <c r="F15" s="260"/>
      <c r="G15" s="255"/>
    </row>
    <row r="16" spans="1:7" ht="15.95" customHeight="1">
      <c r="A16" s="253" t="s">
        <v>1057</v>
      </c>
      <c r="B16" s="254" t="s">
        <v>1058</v>
      </c>
      <c r="C16" s="255"/>
      <c r="D16" s="239"/>
      <c r="E16" s="259"/>
      <c r="F16" s="260"/>
      <c r="G16" s="255"/>
    </row>
    <row r="17" spans="1:7" ht="15.95" customHeight="1">
      <c r="A17" s="261" t="s">
        <v>1059</v>
      </c>
      <c r="B17" s="254" t="s">
        <v>1060</v>
      </c>
      <c r="C17" s="255"/>
      <c r="D17" s="239"/>
      <c r="E17" s="259"/>
      <c r="F17" s="260"/>
      <c r="G17" s="255"/>
    </row>
    <row r="18" spans="1:7" ht="15.95" customHeight="1">
      <c r="A18" s="262" t="s">
        <v>1061</v>
      </c>
      <c r="B18" s="254"/>
      <c r="C18" s="255"/>
      <c r="D18" s="239"/>
      <c r="E18" s="259"/>
      <c r="F18" s="260"/>
      <c r="G18" s="255"/>
    </row>
    <row r="19" spans="1:7" ht="15.95" customHeight="1">
      <c r="A19" s="262"/>
      <c r="B19" s="254"/>
      <c r="C19" s="255"/>
      <c r="D19" s="239"/>
      <c r="E19" s="259"/>
      <c r="F19" s="260"/>
      <c r="G19" s="255"/>
    </row>
    <row r="20" spans="1:7" ht="15.95" customHeight="1">
      <c r="A20" s="262" t="s">
        <v>1062</v>
      </c>
      <c r="B20" s="254"/>
      <c r="C20" s="255"/>
      <c r="D20" s="239"/>
      <c r="E20" s="259"/>
      <c r="F20" s="260"/>
      <c r="G20" s="255"/>
    </row>
    <row r="21" spans="1:7" ht="15.95" customHeight="1">
      <c r="A21" s="215" t="s">
        <v>1063</v>
      </c>
      <c r="B21" s="216"/>
      <c r="C21" s="255"/>
      <c r="D21" s="239" t="s">
        <v>1064</v>
      </c>
      <c r="E21" s="259"/>
      <c r="F21" s="260"/>
      <c r="G21" s="255"/>
    </row>
    <row r="22" spans="1:7" ht="15.95" customHeight="1" thickBot="1">
      <c r="A22" s="239" t="s">
        <v>1065</v>
      </c>
      <c r="B22" s="237"/>
      <c r="C22" s="263"/>
      <c r="D22" s="264" t="s">
        <v>1066</v>
      </c>
      <c r="E22" s="265"/>
      <c r="F22" s="266"/>
      <c r="G22" s="255"/>
    </row>
    <row r="23" spans="1:7" ht="12">
      <c r="A23" s="218" t="s">
        <v>1067</v>
      </c>
      <c r="B23" s="220"/>
      <c r="C23" s="267" t="s">
        <v>1068</v>
      </c>
      <c r="D23" s="220"/>
      <c r="E23" s="267" t="s">
        <v>1069</v>
      </c>
      <c r="F23" s="220"/>
      <c r="G23" s="221"/>
    </row>
    <row r="24" spans="1:7" ht="12">
      <c r="A24" s="225"/>
      <c r="B24" s="227"/>
      <c r="C24" s="228" t="s">
        <v>1070</v>
      </c>
      <c r="D24" s="227"/>
      <c r="E24" s="228" t="s">
        <v>1070</v>
      </c>
      <c r="F24" s="227"/>
      <c r="G24" s="229"/>
    </row>
    <row r="25" spans="1:7" ht="12">
      <c r="A25" s="215" t="s">
        <v>1071</v>
      </c>
      <c r="B25" s="268"/>
      <c r="C25" s="242" t="s">
        <v>1071</v>
      </c>
      <c r="D25" s="216"/>
      <c r="E25" s="242" t="s">
        <v>1071</v>
      </c>
      <c r="F25" s="216"/>
      <c r="G25" s="217"/>
    </row>
    <row r="26" spans="1:7" ht="12">
      <c r="A26" s="215"/>
      <c r="B26" s="269"/>
      <c r="C26" s="242" t="s">
        <v>1072</v>
      </c>
      <c r="D26" s="216"/>
      <c r="E26" s="242" t="s">
        <v>1073</v>
      </c>
      <c r="F26" s="216"/>
      <c r="G26" s="217"/>
    </row>
    <row r="27" spans="1:7" ht="12">
      <c r="A27" s="215"/>
      <c r="B27" s="216"/>
      <c r="C27" s="242"/>
      <c r="D27" s="216"/>
      <c r="E27" s="242"/>
      <c r="F27" s="216"/>
      <c r="G27" s="217"/>
    </row>
    <row r="28" spans="1:7" ht="97.5" customHeight="1" thickBot="1">
      <c r="A28" s="215"/>
      <c r="B28" s="216"/>
      <c r="C28" s="242"/>
      <c r="D28" s="216"/>
      <c r="E28" s="242"/>
      <c r="F28" s="216"/>
      <c r="G28" s="217"/>
    </row>
    <row r="29" spans="1:7" s="275" customFormat="1" ht="19.5" customHeight="1" thickBot="1">
      <c r="A29" s="270" t="s">
        <v>1074</v>
      </c>
      <c r="B29" s="271"/>
      <c r="C29" s="271"/>
      <c r="D29" s="271"/>
      <c r="E29" s="272"/>
      <c r="F29" s="273">
        <f>'RR - UT2'!H25</f>
        <v>0</v>
      </c>
      <c r="G29" s="274"/>
    </row>
    <row r="30" spans="1:7" ht="12">
      <c r="A30" s="215"/>
      <c r="B30" s="216"/>
      <c r="C30" s="216"/>
      <c r="D30" s="216"/>
      <c r="E30" s="216"/>
      <c r="F30" s="216"/>
      <c r="G30" s="217"/>
    </row>
    <row r="31" spans="1:8" ht="12">
      <c r="A31" s="276" t="s">
        <v>1075</v>
      </c>
      <c r="B31" s="277"/>
      <c r="C31" s="277"/>
      <c r="D31" s="277"/>
      <c r="E31" s="277"/>
      <c r="F31" s="277"/>
      <c r="G31" s="278"/>
      <c r="H31" s="214" t="s">
        <v>1076</v>
      </c>
    </row>
    <row r="32" spans="1:8" ht="14.25" customHeight="1">
      <c r="A32" s="276"/>
      <c r="B32" s="551"/>
      <c r="C32" s="551"/>
      <c r="D32" s="551"/>
      <c r="E32" s="551"/>
      <c r="F32" s="551"/>
      <c r="G32" s="552"/>
      <c r="H32" s="214" t="s">
        <v>1076</v>
      </c>
    </row>
    <row r="33" spans="1:8" ht="12.75" customHeight="1">
      <c r="A33" s="279"/>
      <c r="B33" s="551"/>
      <c r="C33" s="551"/>
      <c r="D33" s="551"/>
      <c r="E33" s="551"/>
      <c r="F33" s="551"/>
      <c r="G33" s="552"/>
      <c r="H33" s="214" t="s">
        <v>1076</v>
      </c>
    </row>
    <row r="34" spans="1:8" ht="12">
      <c r="A34" s="279"/>
      <c r="B34" s="551"/>
      <c r="C34" s="551"/>
      <c r="D34" s="551"/>
      <c r="E34" s="551"/>
      <c r="F34" s="551"/>
      <c r="G34" s="552"/>
      <c r="H34" s="214" t="s">
        <v>1076</v>
      </c>
    </row>
    <row r="35" spans="1:8" ht="12">
      <c r="A35" s="279"/>
      <c r="B35" s="551"/>
      <c r="C35" s="551"/>
      <c r="D35" s="551"/>
      <c r="E35" s="551"/>
      <c r="F35" s="551"/>
      <c r="G35" s="552"/>
      <c r="H35" s="214" t="s">
        <v>1076</v>
      </c>
    </row>
    <row r="36" spans="1:8" ht="12">
      <c r="A36" s="279"/>
      <c r="B36" s="551"/>
      <c r="C36" s="551"/>
      <c r="D36" s="551"/>
      <c r="E36" s="551"/>
      <c r="F36" s="551"/>
      <c r="G36" s="552"/>
      <c r="H36" s="214" t="s">
        <v>1076</v>
      </c>
    </row>
    <row r="37" spans="1:8" ht="12">
      <c r="A37" s="279"/>
      <c r="B37" s="551"/>
      <c r="C37" s="551"/>
      <c r="D37" s="551"/>
      <c r="E37" s="551"/>
      <c r="F37" s="551"/>
      <c r="G37" s="552"/>
      <c r="H37" s="214" t="s">
        <v>1076</v>
      </c>
    </row>
    <row r="38" spans="1:8" ht="12">
      <c r="A38" s="279"/>
      <c r="B38" s="551"/>
      <c r="C38" s="551"/>
      <c r="D38" s="551"/>
      <c r="E38" s="551"/>
      <c r="F38" s="551"/>
      <c r="G38" s="552"/>
      <c r="H38" s="214" t="s">
        <v>1076</v>
      </c>
    </row>
    <row r="39" spans="1:8" ht="13.5" thickBot="1">
      <c r="A39" s="280"/>
      <c r="B39" s="553"/>
      <c r="C39" s="553"/>
      <c r="D39" s="553"/>
      <c r="E39" s="553"/>
      <c r="F39" s="553"/>
      <c r="G39" s="554"/>
      <c r="H39" s="214" t="s">
        <v>1076</v>
      </c>
    </row>
    <row r="40" spans="2:7" ht="12">
      <c r="B40" s="545"/>
      <c r="C40" s="545"/>
      <c r="D40" s="545"/>
      <c r="E40" s="545"/>
      <c r="F40" s="545"/>
      <c r="G40" s="545"/>
    </row>
    <row r="41" spans="2:7" ht="12">
      <c r="B41" s="545"/>
      <c r="C41" s="545"/>
      <c r="D41" s="545"/>
      <c r="E41" s="545"/>
      <c r="F41" s="545"/>
      <c r="G41" s="545"/>
    </row>
    <row r="42" spans="2:7" ht="12">
      <c r="B42" s="545"/>
      <c r="C42" s="545"/>
      <c r="D42" s="545"/>
      <c r="E42" s="545"/>
      <c r="F42" s="545"/>
      <c r="G42" s="545"/>
    </row>
    <row r="43" spans="2:7" ht="12">
      <c r="B43" s="545"/>
      <c r="C43" s="545"/>
      <c r="D43" s="545"/>
      <c r="E43" s="545"/>
      <c r="F43" s="545"/>
      <c r="G43" s="545"/>
    </row>
    <row r="44" spans="2:7" ht="12">
      <c r="B44" s="545"/>
      <c r="C44" s="545"/>
      <c r="D44" s="545"/>
      <c r="E44" s="545"/>
      <c r="F44" s="545"/>
      <c r="G44" s="545"/>
    </row>
    <row r="45" spans="2:7" ht="12">
      <c r="B45" s="545"/>
      <c r="C45" s="545"/>
      <c r="D45" s="545"/>
      <c r="E45" s="545"/>
      <c r="F45" s="545"/>
      <c r="G45" s="545"/>
    </row>
    <row r="46" spans="2:7" ht="12">
      <c r="B46" s="545"/>
      <c r="C46" s="545"/>
      <c r="D46" s="545"/>
      <c r="E46" s="545"/>
      <c r="F46" s="545"/>
      <c r="G46" s="545"/>
    </row>
    <row r="47" spans="2:7" ht="12">
      <c r="B47" s="545"/>
      <c r="C47" s="545"/>
      <c r="D47" s="545"/>
      <c r="E47" s="545"/>
      <c r="F47" s="545"/>
      <c r="G47" s="545"/>
    </row>
    <row r="48" spans="2:7" ht="12">
      <c r="B48" s="545"/>
      <c r="C48" s="545"/>
      <c r="D48" s="545"/>
      <c r="E48" s="545"/>
      <c r="F48" s="545"/>
      <c r="G48" s="545"/>
    </row>
    <row r="49" spans="2:7" ht="12">
      <c r="B49" s="545"/>
      <c r="C49" s="545"/>
      <c r="D49" s="545"/>
      <c r="E49" s="545"/>
      <c r="F49" s="545"/>
      <c r="G49" s="545"/>
    </row>
  </sheetData>
  <sheetProtection password="DAFF" sheet="1" objects="1" scenarios="1"/>
  <mergeCells count="13">
    <mergeCell ref="B49:G49"/>
    <mergeCell ref="B43:G43"/>
    <mergeCell ref="B44:G44"/>
    <mergeCell ref="B45:G45"/>
    <mergeCell ref="B46:G46"/>
    <mergeCell ref="B47:G47"/>
    <mergeCell ref="B48:G48"/>
    <mergeCell ref="B42:G42"/>
    <mergeCell ref="C7:D7"/>
    <mergeCell ref="E11:G11"/>
    <mergeCell ref="B32:G39"/>
    <mergeCell ref="B40:G40"/>
    <mergeCell ref="B41:G41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U96"/>
  <sheetViews>
    <sheetView showGridLines="0" showZeros="0" zoomScaleSheetLayoutView="130" workbookViewId="0" topLeftCell="A1">
      <selection activeCell="G10" sqref="G10"/>
    </sheetView>
  </sheetViews>
  <sheetFormatPr defaultColWidth="9.140625" defaultRowHeight="12"/>
  <cols>
    <col min="1" max="1" width="5.28125" style="282" customWidth="1"/>
    <col min="2" max="2" width="4.421875" style="282" customWidth="1"/>
    <col min="3" max="3" width="14.140625" style="282" customWidth="1"/>
    <col min="4" max="4" width="121.421875" style="282" customWidth="1"/>
    <col min="5" max="5" width="5.28125" style="282" customWidth="1"/>
    <col min="6" max="6" width="10.7109375" style="352" customWidth="1"/>
    <col min="7" max="7" width="11.421875" style="282" customWidth="1"/>
    <col min="8" max="8" width="14.8515625" style="282" customWidth="1"/>
    <col min="9" max="16384" width="9.28125" style="282" customWidth="1"/>
  </cols>
  <sheetData>
    <row r="1" spans="1:8" ht="15.75">
      <c r="A1" s="281"/>
      <c r="B1" s="555" t="s">
        <v>1077</v>
      </c>
      <c r="C1" s="556"/>
      <c r="D1" s="556"/>
      <c r="E1" s="556"/>
      <c r="F1" s="556"/>
      <c r="G1" s="556"/>
      <c r="H1" s="557"/>
    </row>
    <row r="2" spans="1:8" ht="15.75" thickBot="1">
      <c r="A2" s="281"/>
      <c r="B2" s="558" t="s">
        <v>1078</v>
      </c>
      <c r="C2" s="559"/>
      <c r="D2" s="559"/>
      <c r="E2" s="559"/>
      <c r="F2" s="559"/>
      <c r="G2" s="559"/>
      <c r="H2" s="560"/>
    </row>
    <row r="3" spans="1:8" ht="13.5" thickTop="1">
      <c r="A3" s="281"/>
      <c r="B3" s="561" t="s">
        <v>1036</v>
      </c>
      <c r="C3" s="562"/>
      <c r="D3" s="283" t="str">
        <f>'RR - UT1'!C6</f>
        <v>VD ROZKOŠ - REKONSTRUKCE PROVOZNÍ BUDOVY - k.ú.Lhota u Nahořan, p.č.382, p.č.383/1</v>
      </c>
      <c r="E3" s="284"/>
      <c r="F3" s="285"/>
      <c r="G3" s="286"/>
      <c r="H3" s="287"/>
    </row>
    <row r="4" spans="1:8" ht="13.5" thickBot="1">
      <c r="A4" s="281"/>
      <c r="B4" s="563" t="s">
        <v>1032</v>
      </c>
      <c r="C4" s="564"/>
      <c r="D4" s="288" t="str">
        <f>nazevobjektu</f>
        <v>D.1.4.a) - ZAŘÍZENÍ PRO VYTÁPĚNÍ STAVEB</v>
      </c>
      <c r="E4" s="289"/>
      <c r="F4" s="565"/>
      <c r="G4" s="565"/>
      <c r="H4" s="566"/>
    </row>
    <row r="5" spans="1:8" ht="13.5" thickTop="1">
      <c r="A5" s="281"/>
      <c r="B5" s="290"/>
      <c r="C5" s="291"/>
      <c r="D5" s="291"/>
      <c r="E5" s="292"/>
      <c r="F5" s="293"/>
      <c r="G5" s="292"/>
      <c r="H5" s="294"/>
    </row>
    <row r="6" spans="1:8" ht="12.95" customHeight="1">
      <c r="A6" s="295" t="s">
        <v>1079</v>
      </c>
      <c r="B6" s="296" t="s">
        <v>1080</v>
      </c>
      <c r="C6" s="297" t="s">
        <v>1081</v>
      </c>
      <c r="D6" s="297" t="s">
        <v>1082</v>
      </c>
      <c r="E6" s="297" t="s">
        <v>128</v>
      </c>
      <c r="F6" s="298" t="s">
        <v>1083</v>
      </c>
      <c r="G6" s="297" t="s">
        <v>1084</v>
      </c>
      <c r="H6" s="299" t="s">
        <v>1085</v>
      </c>
    </row>
    <row r="7" spans="1:8" ht="12.95" customHeight="1">
      <c r="A7" s="295"/>
      <c r="B7" s="300"/>
      <c r="C7" s="301" t="s">
        <v>139</v>
      </c>
      <c r="D7" s="302" t="s">
        <v>140</v>
      </c>
      <c r="E7" s="303"/>
      <c r="F7" s="304"/>
      <c r="G7" s="303"/>
      <c r="H7" s="305"/>
    </row>
    <row r="8" spans="1:9" ht="12.95" customHeight="1">
      <c r="A8" s="295">
        <v>1</v>
      </c>
      <c r="B8" s="306" t="s">
        <v>1086</v>
      </c>
      <c r="C8" s="307" t="s">
        <v>84</v>
      </c>
      <c r="D8" s="308" t="s">
        <v>1087</v>
      </c>
      <c r="E8" s="309"/>
      <c r="F8" s="310"/>
      <c r="G8" s="310"/>
      <c r="H8" s="311"/>
      <c r="I8" s="312"/>
    </row>
    <row r="9" spans="1:99" ht="12.95" customHeight="1">
      <c r="A9" s="295">
        <f>A8+1</f>
        <v>2</v>
      </c>
      <c r="B9" s="313"/>
      <c r="C9" s="314"/>
      <c r="D9" s="315" t="s">
        <v>1088</v>
      </c>
      <c r="E9" s="316" t="s">
        <v>231</v>
      </c>
      <c r="F9" s="317">
        <v>1</v>
      </c>
      <c r="G9" s="472"/>
      <c r="H9" s="318">
        <f>G9*F9</f>
        <v>0</v>
      </c>
      <c r="AU9" s="282">
        <v>1</v>
      </c>
      <c r="AV9" s="282">
        <f>IF(AU9=1,H9,0)</f>
        <v>0</v>
      </c>
      <c r="AW9" s="282">
        <f>IF(AU9=2,H9,0)</f>
        <v>0</v>
      </c>
      <c r="AX9" s="282">
        <f>IF(AU9=3,H9,0)</f>
        <v>0</v>
      </c>
      <c r="AY9" s="282">
        <f>IF(AU9=4,H9,0)</f>
        <v>0</v>
      </c>
      <c r="AZ9" s="282">
        <f>IF(AU9=5,H9,0)</f>
        <v>0</v>
      </c>
      <c r="CU9" s="282">
        <v>0</v>
      </c>
    </row>
    <row r="10" spans="1:8" ht="12.75" customHeight="1">
      <c r="A10" s="295">
        <f aca="true" t="shared" si="0" ref="A10:A27">A9+1</f>
        <v>3</v>
      </c>
      <c r="B10" s="313"/>
      <c r="C10" s="319" t="s">
        <v>1089</v>
      </c>
      <c r="D10" s="320" t="str">
        <f>CONCATENATE(C8," ",D8)</f>
        <v>1 Bourací práce prostupy</v>
      </c>
      <c r="E10" s="321"/>
      <c r="F10" s="322"/>
      <c r="G10" s="468"/>
      <c r="H10" s="323">
        <f>SUM(H9:H9)</f>
        <v>0</v>
      </c>
    </row>
    <row r="11" spans="1:52" ht="12.95" customHeight="1">
      <c r="A11" s="295">
        <f t="shared" si="0"/>
        <v>4</v>
      </c>
      <c r="B11" s="324"/>
      <c r="C11" s="325" t="s">
        <v>139</v>
      </c>
      <c r="D11" s="326" t="s">
        <v>1090</v>
      </c>
      <c r="E11" s="327"/>
      <c r="F11" s="328"/>
      <c r="G11" s="469"/>
      <c r="H11" s="329">
        <f>H10</f>
        <v>0</v>
      </c>
      <c r="AV11" s="330"/>
      <c r="AW11" s="330"/>
      <c r="AX11" s="330"/>
      <c r="AY11" s="330"/>
      <c r="AZ11" s="330"/>
    </row>
    <row r="12" spans="1:52" ht="12.95" customHeight="1">
      <c r="A12" s="295">
        <f t="shared" si="0"/>
        <v>5</v>
      </c>
      <c r="B12" s="331"/>
      <c r="C12" s="301" t="s">
        <v>529</v>
      </c>
      <c r="D12" s="302" t="s">
        <v>530</v>
      </c>
      <c r="E12" s="332"/>
      <c r="F12" s="333"/>
      <c r="G12" s="470"/>
      <c r="H12" s="334"/>
      <c r="AV12" s="330"/>
      <c r="AW12" s="330"/>
      <c r="AX12" s="330"/>
      <c r="AY12" s="330"/>
      <c r="AZ12" s="330"/>
    </row>
    <row r="13" spans="1:9" ht="12.95" customHeight="1">
      <c r="A13" s="295">
        <f t="shared" si="0"/>
        <v>6</v>
      </c>
      <c r="B13" s="306"/>
      <c r="C13" s="307" t="s">
        <v>170</v>
      </c>
      <c r="D13" s="308" t="s">
        <v>1091</v>
      </c>
      <c r="E13" s="309"/>
      <c r="F13" s="310"/>
      <c r="G13" s="471"/>
      <c r="H13" s="311"/>
      <c r="I13" s="312"/>
    </row>
    <row r="14" spans="1:9" ht="12.95" customHeight="1">
      <c r="A14" s="295">
        <f t="shared" si="0"/>
        <v>7</v>
      </c>
      <c r="B14" s="306"/>
      <c r="C14" s="307"/>
      <c r="D14" s="315" t="s">
        <v>1092</v>
      </c>
      <c r="E14" s="316" t="s">
        <v>231</v>
      </c>
      <c r="F14" s="317">
        <f>SUM(F15:F17)</f>
        <v>5</v>
      </c>
      <c r="G14" s="472"/>
      <c r="H14" s="318">
        <f>G14*F14</f>
        <v>0</v>
      </c>
      <c r="I14" s="312"/>
    </row>
    <row r="15" spans="1:9" ht="12.95" customHeight="1">
      <c r="A15" s="295">
        <f t="shared" si="0"/>
        <v>8</v>
      </c>
      <c r="B15" s="306"/>
      <c r="C15" s="307"/>
      <c r="D15" s="315" t="s">
        <v>1093</v>
      </c>
      <c r="E15" s="316" t="s">
        <v>231</v>
      </c>
      <c r="F15" s="317">
        <v>3</v>
      </c>
      <c r="G15" s="472"/>
      <c r="H15" s="318">
        <f>G15*F15</f>
        <v>0</v>
      </c>
      <c r="I15" s="312"/>
    </row>
    <row r="16" spans="1:9" ht="12.95" customHeight="1">
      <c r="A16" s="295">
        <f t="shared" si="0"/>
        <v>9</v>
      </c>
      <c r="B16" s="306"/>
      <c r="C16" s="307"/>
      <c r="D16" s="315" t="s">
        <v>1094</v>
      </c>
      <c r="E16" s="316" t="s">
        <v>231</v>
      </c>
      <c r="F16" s="317">
        <v>1</v>
      </c>
      <c r="G16" s="472"/>
      <c r="H16" s="318">
        <f>G16*F16</f>
        <v>0</v>
      </c>
      <c r="I16" s="312"/>
    </row>
    <row r="17" spans="1:9" ht="12.95" customHeight="1">
      <c r="A17" s="295">
        <f t="shared" si="0"/>
        <v>10</v>
      </c>
      <c r="B17" s="306"/>
      <c r="C17" s="307"/>
      <c r="D17" s="315" t="s">
        <v>1095</v>
      </c>
      <c r="E17" s="316" t="s">
        <v>231</v>
      </c>
      <c r="F17" s="317">
        <v>1</v>
      </c>
      <c r="G17" s="472"/>
      <c r="H17" s="318">
        <f>G17*F17</f>
        <v>0</v>
      </c>
      <c r="I17" s="312"/>
    </row>
    <row r="18" spans="1:9" ht="12.95" customHeight="1">
      <c r="A18" s="295">
        <f t="shared" si="0"/>
        <v>11</v>
      </c>
      <c r="B18" s="306"/>
      <c r="C18" s="307"/>
      <c r="D18" s="315" t="s">
        <v>1096</v>
      </c>
      <c r="E18" s="316" t="s">
        <v>575</v>
      </c>
      <c r="F18" s="317">
        <v>2</v>
      </c>
      <c r="G18" s="472"/>
      <c r="H18" s="318">
        <f>G18*F18</f>
        <v>0</v>
      </c>
      <c r="I18" s="312"/>
    </row>
    <row r="19" spans="1:9" ht="12.95" customHeight="1">
      <c r="A19" s="295">
        <f t="shared" si="0"/>
        <v>12</v>
      </c>
      <c r="B19" s="306"/>
      <c r="C19" s="319" t="s">
        <v>1089</v>
      </c>
      <c r="D19" s="320" t="str">
        <f>CONCATENATE(C13," ",D13)</f>
        <v>6 Otopná tělesa</v>
      </c>
      <c r="E19" s="321"/>
      <c r="F19" s="322"/>
      <c r="G19" s="468"/>
      <c r="H19" s="323">
        <f>SUM(H14:H18)</f>
        <v>0</v>
      </c>
      <c r="I19" s="312"/>
    </row>
    <row r="20" spans="1:9" ht="12.95" customHeight="1">
      <c r="A20" s="295">
        <f t="shared" si="0"/>
        <v>13</v>
      </c>
      <c r="B20" s="331"/>
      <c r="C20" s="301" t="s">
        <v>529</v>
      </c>
      <c r="D20" s="335" t="s">
        <v>1097</v>
      </c>
      <c r="E20" s="332"/>
      <c r="F20" s="333"/>
      <c r="G20" s="470"/>
      <c r="H20" s="334">
        <f>H19</f>
        <v>0</v>
      </c>
      <c r="I20" s="312"/>
    </row>
    <row r="21" spans="1:8" ht="12">
      <c r="A21" s="295">
        <f t="shared" si="0"/>
        <v>14</v>
      </c>
      <c r="B21" s="306" t="s">
        <v>1086</v>
      </c>
      <c r="C21" s="307"/>
      <c r="D21" s="308" t="s">
        <v>1098</v>
      </c>
      <c r="E21" s="309"/>
      <c r="F21" s="310"/>
      <c r="G21" s="471"/>
      <c r="H21" s="311"/>
    </row>
    <row r="22" spans="1:8" ht="12">
      <c r="A22" s="295">
        <f t="shared" si="0"/>
        <v>15</v>
      </c>
      <c r="B22" s="313"/>
      <c r="C22" s="314"/>
      <c r="D22" s="315" t="s">
        <v>1099</v>
      </c>
      <c r="E22" s="316" t="s">
        <v>231</v>
      </c>
      <c r="F22" s="317">
        <v>1</v>
      </c>
      <c r="G22" s="472"/>
      <c r="H22" s="318">
        <f>F22*G22</f>
        <v>0</v>
      </c>
    </row>
    <row r="23" spans="1:8" ht="12">
      <c r="A23" s="295">
        <f t="shared" si="0"/>
        <v>16</v>
      </c>
      <c r="B23" s="313"/>
      <c r="C23" s="314"/>
      <c r="D23" s="315" t="s">
        <v>1100</v>
      </c>
      <c r="E23" s="316" t="s">
        <v>231</v>
      </c>
      <c r="F23" s="317">
        <v>1</v>
      </c>
      <c r="G23" s="472"/>
      <c r="H23" s="318">
        <f>F23*G23</f>
        <v>0</v>
      </c>
    </row>
    <row r="24" spans="1:8" ht="13.5" thickBot="1">
      <c r="A24" s="295">
        <f t="shared" si="0"/>
        <v>17</v>
      </c>
      <c r="B24" s="336"/>
      <c r="C24" s="319" t="s">
        <v>1089</v>
      </c>
      <c r="D24" s="320" t="str">
        <f>CONCATENATE(C21," ",D21)</f>
        <v xml:space="preserve"> VRN + práce</v>
      </c>
      <c r="E24" s="321"/>
      <c r="F24" s="322"/>
      <c r="G24" s="322"/>
      <c r="H24" s="323">
        <f>SUM(H22:H23)</f>
        <v>0</v>
      </c>
    </row>
    <row r="25" spans="1:8" ht="13.5" thickBot="1">
      <c r="A25" s="295">
        <f t="shared" si="0"/>
        <v>18</v>
      </c>
      <c r="B25" s="337"/>
      <c r="C25" s="338"/>
      <c r="D25" s="339"/>
      <c r="E25" s="340"/>
      <c r="F25" s="341"/>
      <c r="G25" s="341"/>
      <c r="H25" s="342">
        <f>H20+H11+H24</f>
        <v>0</v>
      </c>
    </row>
    <row r="26" spans="1:8" ht="12">
      <c r="A26" s="295">
        <f t="shared" si="0"/>
        <v>19</v>
      </c>
      <c r="B26" s="337"/>
      <c r="C26" s="343"/>
      <c r="D26" s="339"/>
      <c r="E26" s="340"/>
      <c r="F26" s="341"/>
      <c r="G26" s="341"/>
      <c r="H26" s="344"/>
    </row>
    <row r="27" spans="1:8" ht="13.5" thickBot="1">
      <c r="A27" s="295">
        <f t="shared" si="0"/>
        <v>20</v>
      </c>
      <c r="B27" s="345"/>
      <c r="C27" s="346" t="s">
        <v>1101</v>
      </c>
      <c r="D27" s="346"/>
      <c r="E27" s="346"/>
      <c r="F27" s="346"/>
      <c r="G27" s="346"/>
      <c r="H27" s="347"/>
    </row>
    <row r="28" spans="1:6" ht="12">
      <c r="A28" s="348"/>
      <c r="D28" s="349"/>
      <c r="F28" s="282"/>
    </row>
    <row r="29" spans="1:6" ht="12">
      <c r="A29" s="348"/>
      <c r="F29" s="282"/>
    </row>
    <row r="30" spans="1:6" ht="12">
      <c r="A30" s="348"/>
      <c r="F30" s="282"/>
    </row>
    <row r="31" spans="1:6" ht="12">
      <c r="A31" s="348"/>
      <c r="F31" s="282"/>
    </row>
    <row r="32" spans="1:6" ht="12">
      <c r="A32" s="348"/>
      <c r="F32" s="282"/>
    </row>
    <row r="33" spans="1:6" ht="12">
      <c r="A33" s="348"/>
      <c r="F33" s="282"/>
    </row>
    <row r="34" spans="1:6" ht="12">
      <c r="A34" s="348"/>
      <c r="F34" s="282"/>
    </row>
    <row r="35" spans="1:6" ht="12">
      <c r="A35" s="348"/>
      <c r="F35" s="282"/>
    </row>
    <row r="36" spans="1:6" ht="12">
      <c r="A36" s="348"/>
      <c r="F36" s="282"/>
    </row>
    <row r="37" spans="1:6" ht="12">
      <c r="A37" s="348"/>
      <c r="F37" s="282"/>
    </row>
    <row r="38" spans="1:6" ht="12">
      <c r="A38" s="348"/>
      <c r="F38" s="282"/>
    </row>
    <row r="39" spans="1:6" ht="12">
      <c r="A39" s="348"/>
      <c r="F39" s="282"/>
    </row>
    <row r="40" spans="1:6" ht="12">
      <c r="A40" s="348"/>
      <c r="F40" s="282"/>
    </row>
    <row r="41" spans="1:6" ht="12">
      <c r="A41" s="348"/>
      <c r="F41" s="282"/>
    </row>
    <row r="42" spans="1:6" ht="12">
      <c r="A42" s="348"/>
      <c r="F42" s="282"/>
    </row>
    <row r="43" spans="1:6" ht="12">
      <c r="A43" s="348"/>
      <c r="F43" s="282"/>
    </row>
    <row r="44" spans="1:6" ht="12">
      <c r="A44" s="348"/>
      <c r="F44" s="282"/>
    </row>
    <row r="45" spans="1:6" ht="12">
      <c r="A45" s="348"/>
      <c r="F45" s="282"/>
    </row>
    <row r="46" spans="1:6" ht="12">
      <c r="A46" s="348"/>
      <c r="F46" s="282"/>
    </row>
    <row r="47" spans="1:8" ht="12">
      <c r="A47" s="348"/>
      <c r="B47" s="350"/>
      <c r="C47" s="350"/>
      <c r="D47" s="350"/>
      <c r="E47" s="350"/>
      <c r="F47" s="350"/>
      <c r="G47" s="350"/>
      <c r="H47" s="350"/>
    </row>
    <row r="48" spans="1:8" ht="12">
      <c r="A48" s="348"/>
      <c r="B48" s="350"/>
      <c r="C48" s="350"/>
      <c r="D48" s="350"/>
      <c r="E48" s="350"/>
      <c r="F48" s="350"/>
      <c r="G48" s="350"/>
      <c r="H48" s="350"/>
    </row>
    <row r="49" spans="2:8" ht="12">
      <c r="B49" s="350"/>
      <c r="C49" s="350"/>
      <c r="D49" s="350"/>
      <c r="E49" s="350"/>
      <c r="F49" s="350"/>
      <c r="G49" s="350"/>
      <c r="H49" s="350"/>
    </row>
    <row r="50" spans="2:8" ht="12">
      <c r="B50" s="350"/>
      <c r="C50" s="350"/>
      <c r="D50" s="350"/>
      <c r="E50" s="350"/>
      <c r="F50" s="350"/>
      <c r="G50" s="350"/>
      <c r="H50" s="350"/>
    </row>
    <row r="51" ht="12">
      <c r="F51" s="282"/>
    </row>
    <row r="52" ht="12">
      <c r="F52" s="282"/>
    </row>
    <row r="53" ht="12">
      <c r="F53" s="282"/>
    </row>
    <row r="54" ht="12">
      <c r="F54" s="282"/>
    </row>
    <row r="55" ht="12">
      <c r="F55" s="282"/>
    </row>
    <row r="56" ht="12">
      <c r="F56" s="282"/>
    </row>
    <row r="57" ht="12">
      <c r="F57" s="282"/>
    </row>
    <row r="58" ht="12">
      <c r="F58" s="282"/>
    </row>
    <row r="59" ht="12">
      <c r="F59" s="282"/>
    </row>
    <row r="60" ht="12">
      <c r="F60" s="282"/>
    </row>
    <row r="61" ht="12">
      <c r="F61" s="282"/>
    </row>
    <row r="62" ht="12">
      <c r="F62" s="282"/>
    </row>
    <row r="63" ht="12">
      <c r="F63" s="282"/>
    </row>
    <row r="64" ht="12">
      <c r="F64" s="282"/>
    </row>
    <row r="65" ht="12">
      <c r="F65" s="282"/>
    </row>
    <row r="66" ht="12">
      <c r="F66" s="282"/>
    </row>
    <row r="67" ht="12">
      <c r="F67" s="282"/>
    </row>
    <row r="68" ht="12">
      <c r="F68" s="282"/>
    </row>
    <row r="69" ht="12">
      <c r="F69" s="282"/>
    </row>
    <row r="70" ht="12">
      <c r="F70" s="282"/>
    </row>
    <row r="71" ht="12">
      <c r="F71" s="282"/>
    </row>
    <row r="72" ht="12">
      <c r="F72" s="282"/>
    </row>
    <row r="73" ht="12">
      <c r="F73" s="282"/>
    </row>
    <row r="74" ht="12">
      <c r="F74" s="282"/>
    </row>
    <row r="75" ht="12">
      <c r="F75" s="282"/>
    </row>
    <row r="76" ht="12">
      <c r="F76" s="282"/>
    </row>
    <row r="77" ht="12">
      <c r="F77" s="282"/>
    </row>
    <row r="78" ht="12">
      <c r="F78" s="282"/>
    </row>
    <row r="79" ht="12">
      <c r="F79" s="282"/>
    </row>
    <row r="80" ht="12">
      <c r="F80" s="282"/>
    </row>
    <row r="81" ht="12">
      <c r="F81" s="282"/>
    </row>
    <row r="82" spans="2:3" ht="12">
      <c r="B82" s="351"/>
      <c r="C82" s="351"/>
    </row>
    <row r="83" spans="2:8" ht="12">
      <c r="B83" s="350"/>
      <c r="C83" s="350"/>
      <c r="D83" s="353"/>
      <c r="E83" s="353"/>
      <c r="F83" s="354"/>
      <c r="G83" s="353"/>
      <c r="H83" s="355"/>
    </row>
    <row r="84" spans="2:8" ht="12">
      <c r="B84" s="356"/>
      <c r="C84" s="356"/>
      <c r="D84" s="350"/>
      <c r="E84" s="350"/>
      <c r="F84" s="357"/>
      <c r="G84" s="350"/>
      <c r="H84" s="350"/>
    </row>
    <row r="85" spans="2:8" ht="12">
      <c r="B85" s="350"/>
      <c r="C85" s="350"/>
      <c r="D85" s="350"/>
      <c r="E85" s="350"/>
      <c r="F85" s="357"/>
      <c r="G85" s="350"/>
      <c r="H85" s="350"/>
    </row>
    <row r="86" spans="2:8" ht="12">
      <c r="B86" s="350"/>
      <c r="C86" s="350"/>
      <c r="D86" s="350"/>
      <c r="E86" s="350"/>
      <c r="F86" s="357"/>
      <c r="G86" s="350"/>
      <c r="H86" s="350"/>
    </row>
    <row r="87" spans="2:8" ht="12">
      <c r="B87" s="350"/>
      <c r="C87" s="350"/>
      <c r="D87" s="350"/>
      <c r="E87" s="350"/>
      <c r="F87" s="357"/>
      <c r="G87" s="350"/>
      <c r="H87" s="350"/>
    </row>
    <row r="88" spans="2:8" ht="12">
      <c r="B88" s="350"/>
      <c r="C88" s="350"/>
      <c r="D88" s="350"/>
      <c r="E88" s="350"/>
      <c r="F88" s="357"/>
      <c r="G88" s="350"/>
      <c r="H88" s="350"/>
    </row>
    <row r="89" spans="2:8" ht="12">
      <c r="B89" s="350"/>
      <c r="C89" s="350"/>
      <c r="D89" s="350"/>
      <c r="E89" s="350"/>
      <c r="F89" s="357"/>
      <c r="G89" s="350"/>
      <c r="H89" s="350"/>
    </row>
    <row r="90" spans="2:8" ht="12">
      <c r="B90" s="350"/>
      <c r="C90" s="350"/>
      <c r="D90" s="350"/>
      <c r="E90" s="350"/>
      <c r="F90" s="357"/>
      <c r="G90" s="350"/>
      <c r="H90" s="350"/>
    </row>
    <row r="91" spans="2:8" ht="12">
      <c r="B91" s="350"/>
      <c r="C91" s="350"/>
      <c r="D91" s="350"/>
      <c r="E91" s="350"/>
      <c r="F91" s="357"/>
      <c r="G91" s="350"/>
      <c r="H91" s="350"/>
    </row>
    <row r="92" spans="2:8" ht="12">
      <c r="B92" s="350"/>
      <c r="C92" s="350"/>
      <c r="D92" s="350"/>
      <c r="E92" s="350"/>
      <c r="F92" s="357"/>
      <c r="G92" s="350"/>
      <c r="H92" s="350"/>
    </row>
    <row r="93" spans="2:8" ht="12">
      <c r="B93" s="350"/>
      <c r="C93" s="350"/>
      <c r="D93" s="350"/>
      <c r="E93" s="350"/>
      <c r="F93" s="357"/>
      <c r="G93" s="350"/>
      <c r="H93" s="350"/>
    </row>
    <row r="94" spans="2:8" ht="12">
      <c r="B94" s="350"/>
      <c r="C94" s="350"/>
      <c r="D94" s="350"/>
      <c r="E94" s="350"/>
      <c r="F94" s="357"/>
      <c r="G94" s="350"/>
      <c r="H94" s="350"/>
    </row>
    <row r="95" spans="2:8" ht="12">
      <c r="B95" s="350"/>
      <c r="C95" s="350"/>
      <c r="D95" s="350"/>
      <c r="E95" s="350"/>
      <c r="F95" s="357"/>
      <c r="G95" s="350"/>
      <c r="H95" s="350"/>
    </row>
    <row r="96" spans="2:8" ht="12">
      <c r="B96" s="350"/>
      <c r="C96" s="350"/>
      <c r="D96" s="350"/>
      <c r="E96" s="350"/>
      <c r="F96" s="357"/>
      <c r="G96" s="350"/>
      <c r="H96" s="350"/>
    </row>
  </sheetData>
  <sheetProtection password="DAFF" sheet="1" objects="1" scenarios="1"/>
  <mergeCells count="5">
    <mergeCell ref="B1:H1"/>
    <mergeCell ref="B2:H2"/>
    <mergeCell ref="B3:C3"/>
    <mergeCell ref="B4:C4"/>
    <mergeCell ref="F4:H4"/>
  </mergeCells>
  <printOptions/>
  <pageMargins left="0.5905511811023623" right="0.3937007874015748" top="0.1968503937007874" bottom="0.1968503937007874" header="0" footer="0.1968503937007874"/>
  <pageSetup fitToHeight="3" fitToWidth="1" horizontalDpi="300" verticalDpi="300" orientation="landscape" paperSize="9" scale="92" r:id="rId1"/>
  <headerFooter alignWithMargins="0">
    <oddFooter>&amp;CStránka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49"/>
  <sheetViews>
    <sheetView showGridLines="0" view="pageBreakPreview" zoomScaleSheetLayoutView="100" workbookViewId="0" topLeftCell="A1"/>
  </sheetViews>
  <sheetFormatPr defaultColWidth="9.140625" defaultRowHeight="12"/>
  <cols>
    <col min="1" max="1" width="2.28125" style="214" customWidth="1"/>
    <col min="2" max="2" width="17.421875" style="214" customWidth="1"/>
    <col min="3" max="3" width="18.421875" style="214" customWidth="1"/>
    <col min="4" max="4" width="17.00390625" style="214" customWidth="1"/>
    <col min="5" max="5" width="15.8515625" style="214" customWidth="1"/>
    <col min="6" max="6" width="19.28125" style="214" customWidth="1"/>
    <col min="7" max="7" width="17.8515625" style="214" customWidth="1"/>
    <col min="8" max="16384" width="9.28125" style="214" customWidth="1"/>
  </cols>
  <sheetData>
    <row r="1" spans="1:7" ht="21.75" customHeight="1">
      <c r="A1" s="211" t="s">
        <v>1031</v>
      </c>
      <c r="B1" s="212"/>
      <c r="C1" s="212"/>
      <c r="D1" s="212"/>
      <c r="E1" s="212"/>
      <c r="F1" s="212"/>
      <c r="G1" s="213"/>
    </row>
    <row r="2" spans="1:7" ht="15" customHeight="1" thickBot="1">
      <c r="A2" s="215"/>
      <c r="B2" s="216"/>
      <c r="C2" s="216"/>
      <c r="D2" s="216"/>
      <c r="E2" s="216"/>
      <c r="F2" s="216"/>
      <c r="G2" s="217"/>
    </row>
    <row r="3" spans="1:7" ht="12.95" customHeight="1">
      <c r="A3" s="218" t="s">
        <v>1032</v>
      </c>
      <c r="B3" s="219"/>
      <c r="C3" s="220" t="s">
        <v>1033</v>
      </c>
      <c r="D3" s="220"/>
      <c r="E3" s="220"/>
      <c r="F3" s="220" t="s">
        <v>1034</v>
      </c>
      <c r="G3" s="221"/>
    </row>
    <row r="4" spans="1:7" ht="12.95" customHeight="1">
      <c r="A4" s="222"/>
      <c r="B4" s="223"/>
      <c r="C4" s="224" t="s">
        <v>1102</v>
      </c>
      <c r="D4" s="216"/>
      <c r="E4" s="216"/>
      <c r="F4" s="216"/>
      <c r="G4" s="217"/>
    </row>
    <row r="5" spans="1:7" ht="12.95" customHeight="1">
      <c r="A5" s="225" t="s">
        <v>1036</v>
      </c>
      <c r="B5" s="226"/>
      <c r="C5" s="227" t="s">
        <v>1037</v>
      </c>
      <c r="D5" s="227"/>
      <c r="E5" s="227"/>
      <c r="F5" s="228" t="s">
        <v>1038</v>
      </c>
      <c r="G5" s="229"/>
    </row>
    <row r="6" spans="1:7" ht="12.95" customHeight="1">
      <c r="A6" s="230"/>
      <c r="B6" s="223"/>
      <c r="C6" s="231" t="s">
        <v>1039</v>
      </c>
      <c r="D6" s="216"/>
      <c r="E6" s="216"/>
      <c r="F6" s="232"/>
      <c r="G6" s="217"/>
    </row>
    <row r="7" spans="1:9" ht="12">
      <c r="A7" s="225" t="s">
        <v>1040</v>
      </c>
      <c r="B7" s="227"/>
      <c r="C7" s="546" t="s">
        <v>1041</v>
      </c>
      <c r="D7" s="547"/>
      <c r="E7" s="233" t="s">
        <v>1042</v>
      </c>
      <c r="F7" s="234"/>
      <c r="G7" s="235"/>
      <c r="H7" s="236"/>
      <c r="I7" s="236"/>
    </row>
    <row r="8" spans="1:7" ht="12">
      <c r="A8" s="225" t="s">
        <v>1043</v>
      </c>
      <c r="B8" s="227"/>
      <c r="C8" s="237" t="s">
        <v>1044</v>
      </c>
      <c r="D8" s="237"/>
      <c r="E8" s="228" t="s">
        <v>1045</v>
      </c>
      <c r="F8" s="227"/>
      <c r="G8" s="238"/>
    </row>
    <row r="9" spans="1:7" ht="12">
      <c r="A9" s="239" t="s">
        <v>1046</v>
      </c>
      <c r="B9" s="237"/>
      <c r="C9" s="237"/>
      <c r="D9" s="237"/>
      <c r="E9" s="240" t="s">
        <v>1047</v>
      </c>
      <c r="F9" s="237"/>
      <c r="G9" s="241"/>
    </row>
    <row r="10" spans="1:57" ht="12">
      <c r="A10" s="215" t="s">
        <v>1048</v>
      </c>
      <c r="B10" s="216"/>
      <c r="C10" s="216"/>
      <c r="D10" s="216"/>
      <c r="E10" s="242" t="s">
        <v>1049</v>
      </c>
      <c r="F10" s="216"/>
      <c r="G10" s="217"/>
      <c r="BA10" s="243"/>
      <c r="BB10" s="243"/>
      <c r="BC10" s="243"/>
      <c r="BD10" s="243"/>
      <c r="BE10" s="243"/>
    </row>
    <row r="11" spans="1:7" ht="12">
      <c r="A11" s="215" t="s">
        <v>1050</v>
      </c>
      <c r="B11" s="216"/>
      <c r="C11" s="216"/>
      <c r="D11" s="216"/>
      <c r="E11" s="548" t="s">
        <v>1051</v>
      </c>
      <c r="F11" s="549"/>
      <c r="G11" s="550"/>
    </row>
    <row r="12" spans="1:7" ht="28.5" customHeight="1" thickBot="1">
      <c r="A12" s="244" t="s">
        <v>1052</v>
      </c>
      <c r="B12" s="245"/>
      <c r="C12" s="245"/>
      <c r="D12" s="245"/>
      <c r="E12" s="246"/>
      <c r="F12" s="246"/>
      <c r="G12" s="247"/>
    </row>
    <row r="13" spans="1:7" ht="17.25" customHeight="1" thickBot="1">
      <c r="A13" s="248" t="s">
        <v>1053</v>
      </c>
      <c r="B13" s="249"/>
      <c r="C13" s="250"/>
      <c r="D13" s="251" t="s">
        <v>996</v>
      </c>
      <c r="E13" s="252"/>
      <c r="F13" s="252"/>
      <c r="G13" s="250"/>
    </row>
    <row r="14" spans="1:7" ht="15.95" customHeight="1">
      <c r="A14" s="253"/>
      <c r="B14" s="254" t="s">
        <v>1054</v>
      </c>
      <c r="C14" s="255"/>
      <c r="D14" s="256"/>
      <c r="E14" s="257"/>
      <c r="F14" s="258"/>
      <c r="G14" s="255"/>
    </row>
    <row r="15" spans="1:7" ht="15.95" customHeight="1">
      <c r="A15" s="253" t="s">
        <v>1055</v>
      </c>
      <c r="B15" s="254" t="s">
        <v>1056</v>
      </c>
      <c r="C15" s="255"/>
      <c r="D15" s="239"/>
      <c r="E15" s="259"/>
      <c r="F15" s="260"/>
      <c r="G15" s="255"/>
    </row>
    <row r="16" spans="1:7" ht="15.95" customHeight="1">
      <c r="A16" s="253" t="s">
        <v>1057</v>
      </c>
      <c r="B16" s="254" t="s">
        <v>1058</v>
      </c>
      <c r="C16" s="255"/>
      <c r="D16" s="239"/>
      <c r="E16" s="259"/>
      <c r="F16" s="260"/>
      <c r="G16" s="255"/>
    </row>
    <row r="17" spans="1:7" ht="15.95" customHeight="1">
      <c r="A17" s="261" t="s">
        <v>1059</v>
      </c>
      <c r="B17" s="254" t="s">
        <v>1060</v>
      </c>
      <c r="C17" s="255"/>
      <c r="D17" s="239"/>
      <c r="E17" s="259"/>
      <c r="F17" s="260"/>
      <c r="G17" s="255"/>
    </row>
    <row r="18" spans="1:7" ht="15.95" customHeight="1">
      <c r="A18" s="262" t="s">
        <v>1061</v>
      </c>
      <c r="B18" s="254"/>
      <c r="C18" s="255"/>
      <c r="D18" s="239"/>
      <c r="E18" s="259"/>
      <c r="F18" s="260"/>
      <c r="G18" s="255"/>
    </row>
    <row r="19" spans="1:7" ht="15.95" customHeight="1">
      <c r="A19" s="262"/>
      <c r="B19" s="254"/>
      <c r="C19" s="255"/>
      <c r="D19" s="239"/>
      <c r="E19" s="259"/>
      <c r="F19" s="260"/>
      <c r="G19" s="255"/>
    </row>
    <row r="20" spans="1:7" ht="15.95" customHeight="1">
      <c r="A20" s="262" t="s">
        <v>1062</v>
      </c>
      <c r="B20" s="254"/>
      <c r="C20" s="255"/>
      <c r="D20" s="239"/>
      <c r="E20" s="259"/>
      <c r="F20" s="260"/>
      <c r="G20" s="255"/>
    </row>
    <row r="21" spans="1:7" ht="15.95" customHeight="1">
      <c r="A21" s="215" t="s">
        <v>1063</v>
      </c>
      <c r="B21" s="216"/>
      <c r="C21" s="255"/>
      <c r="D21" s="239" t="s">
        <v>1064</v>
      </c>
      <c r="E21" s="259"/>
      <c r="F21" s="260"/>
      <c r="G21" s="255"/>
    </row>
    <row r="22" spans="1:7" ht="15.95" customHeight="1" thickBot="1">
      <c r="A22" s="239" t="s">
        <v>1065</v>
      </c>
      <c r="B22" s="237"/>
      <c r="C22" s="263"/>
      <c r="D22" s="264" t="s">
        <v>1066</v>
      </c>
      <c r="E22" s="265"/>
      <c r="F22" s="266"/>
      <c r="G22" s="255"/>
    </row>
    <row r="23" spans="1:7" ht="12">
      <c r="A23" s="218" t="s">
        <v>1067</v>
      </c>
      <c r="B23" s="220"/>
      <c r="C23" s="267" t="s">
        <v>1068</v>
      </c>
      <c r="D23" s="220"/>
      <c r="E23" s="267" t="s">
        <v>1069</v>
      </c>
      <c r="F23" s="220"/>
      <c r="G23" s="221"/>
    </row>
    <row r="24" spans="1:7" ht="12">
      <c r="A24" s="225"/>
      <c r="B24" s="227"/>
      <c r="C24" s="228" t="s">
        <v>1070</v>
      </c>
      <c r="D24" s="227"/>
      <c r="E24" s="228" t="s">
        <v>1070</v>
      </c>
      <c r="F24" s="227"/>
      <c r="G24" s="229"/>
    </row>
    <row r="25" spans="1:7" ht="12">
      <c r="A25" s="215" t="s">
        <v>1071</v>
      </c>
      <c r="B25" s="268"/>
      <c r="C25" s="242" t="s">
        <v>1071</v>
      </c>
      <c r="D25" s="216"/>
      <c r="E25" s="242" t="s">
        <v>1071</v>
      </c>
      <c r="F25" s="216"/>
      <c r="G25" s="217"/>
    </row>
    <row r="26" spans="1:7" ht="12">
      <c r="A26" s="215"/>
      <c r="B26" s="269"/>
      <c r="C26" s="242" t="s">
        <v>1072</v>
      </c>
      <c r="D26" s="216"/>
      <c r="E26" s="242" t="s">
        <v>1073</v>
      </c>
      <c r="F26" s="216"/>
      <c r="G26" s="217"/>
    </row>
    <row r="27" spans="1:7" ht="12">
      <c r="A27" s="215"/>
      <c r="B27" s="216"/>
      <c r="C27" s="242"/>
      <c r="D27" s="216"/>
      <c r="E27" s="242"/>
      <c r="F27" s="216"/>
      <c r="G27" s="217"/>
    </row>
    <row r="28" spans="1:7" ht="97.5" customHeight="1" thickBot="1">
      <c r="A28" s="215"/>
      <c r="B28" s="216"/>
      <c r="C28" s="242"/>
      <c r="D28" s="216"/>
      <c r="E28" s="242"/>
      <c r="F28" s="216"/>
      <c r="G28" s="217"/>
    </row>
    <row r="29" spans="1:7" s="275" customFormat="1" ht="19.5" customHeight="1" thickBot="1">
      <c r="A29" s="270" t="s">
        <v>1074</v>
      </c>
      <c r="B29" s="271"/>
      <c r="C29" s="271"/>
      <c r="D29" s="271"/>
      <c r="E29" s="272"/>
      <c r="F29" s="273">
        <f>'RR - VZT2'!H29</f>
        <v>0</v>
      </c>
      <c r="G29" s="274"/>
    </row>
    <row r="30" spans="1:7" ht="12">
      <c r="A30" s="215"/>
      <c r="B30" s="216"/>
      <c r="C30" s="216"/>
      <c r="D30" s="216"/>
      <c r="E30" s="216"/>
      <c r="F30" s="216"/>
      <c r="G30" s="217"/>
    </row>
    <row r="31" spans="1:8" ht="12">
      <c r="A31" s="276" t="s">
        <v>1075</v>
      </c>
      <c r="B31" s="277"/>
      <c r="C31" s="277"/>
      <c r="D31" s="277"/>
      <c r="E31" s="277"/>
      <c r="F31" s="277"/>
      <c r="G31" s="278"/>
      <c r="H31" s="214" t="s">
        <v>1076</v>
      </c>
    </row>
    <row r="32" spans="1:8" ht="14.25" customHeight="1">
      <c r="A32" s="276"/>
      <c r="B32" s="551"/>
      <c r="C32" s="551"/>
      <c r="D32" s="551"/>
      <c r="E32" s="551"/>
      <c r="F32" s="551"/>
      <c r="G32" s="552"/>
      <c r="H32" s="214" t="s">
        <v>1076</v>
      </c>
    </row>
    <row r="33" spans="1:8" ht="12.75" customHeight="1">
      <c r="A33" s="279"/>
      <c r="B33" s="551"/>
      <c r="C33" s="551"/>
      <c r="D33" s="551"/>
      <c r="E33" s="551"/>
      <c r="F33" s="551"/>
      <c r="G33" s="552"/>
      <c r="H33" s="214" t="s">
        <v>1076</v>
      </c>
    </row>
    <row r="34" spans="1:8" ht="12">
      <c r="A34" s="279"/>
      <c r="B34" s="551"/>
      <c r="C34" s="551"/>
      <c r="D34" s="551"/>
      <c r="E34" s="551"/>
      <c r="F34" s="551"/>
      <c r="G34" s="552"/>
      <c r="H34" s="214" t="s">
        <v>1076</v>
      </c>
    </row>
    <row r="35" spans="1:8" ht="12">
      <c r="A35" s="279"/>
      <c r="B35" s="551"/>
      <c r="C35" s="551"/>
      <c r="D35" s="551"/>
      <c r="E35" s="551"/>
      <c r="F35" s="551"/>
      <c r="G35" s="552"/>
      <c r="H35" s="214" t="s">
        <v>1076</v>
      </c>
    </row>
    <row r="36" spans="1:8" ht="12">
      <c r="A36" s="279"/>
      <c r="B36" s="551"/>
      <c r="C36" s="551"/>
      <c r="D36" s="551"/>
      <c r="E36" s="551"/>
      <c r="F36" s="551"/>
      <c r="G36" s="552"/>
      <c r="H36" s="214" t="s">
        <v>1076</v>
      </c>
    </row>
    <row r="37" spans="1:8" ht="12">
      <c r="A37" s="279"/>
      <c r="B37" s="551"/>
      <c r="C37" s="551"/>
      <c r="D37" s="551"/>
      <c r="E37" s="551"/>
      <c r="F37" s="551"/>
      <c r="G37" s="552"/>
      <c r="H37" s="214" t="s">
        <v>1076</v>
      </c>
    </row>
    <row r="38" spans="1:8" ht="12">
      <c r="A38" s="279"/>
      <c r="B38" s="551"/>
      <c r="C38" s="551"/>
      <c r="D38" s="551"/>
      <c r="E38" s="551"/>
      <c r="F38" s="551"/>
      <c r="G38" s="552"/>
      <c r="H38" s="214" t="s">
        <v>1076</v>
      </c>
    </row>
    <row r="39" spans="1:8" ht="13.5" thickBot="1">
      <c r="A39" s="280"/>
      <c r="B39" s="553"/>
      <c r="C39" s="553"/>
      <c r="D39" s="553"/>
      <c r="E39" s="553"/>
      <c r="F39" s="553"/>
      <c r="G39" s="554"/>
      <c r="H39" s="214" t="s">
        <v>1076</v>
      </c>
    </row>
    <row r="40" spans="2:7" ht="12">
      <c r="B40" s="545"/>
      <c r="C40" s="545"/>
      <c r="D40" s="545"/>
      <c r="E40" s="545"/>
      <c r="F40" s="545"/>
      <c r="G40" s="545"/>
    </row>
    <row r="41" spans="2:7" ht="12">
      <c r="B41" s="545"/>
      <c r="C41" s="545"/>
      <c r="D41" s="545"/>
      <c r="E41" s="545"/>
      <c r="F41" s="545"/>
      <c r="G41" s="545"/>
    </row>
    <row r="42" spans="2:7" ht="12">
      <c r="B42" s="545"/>
      <c r="C42" s="545"/>
      <c r="D42" s="545"/>
      <c r="E42" s="545"/>
      <c r="F42" s="545"/>
      <c r="G42" s="545"/>
    </row>
    <row r="43" spans="2:7" ht="12">
      <c r="B43" s="545"/>
      <c r="C43" s="545"/>
      <c r="D43" s="545"/>
      <c r="E43" s="545"/>
      <c r="F43" s="545"/>
      <c r="G43" s="545"/>
    </row>
    <row r="44" spans="2:7" ht="12">
      <c r="B44" s="545"/>
      <c r="C44" s="545"/>
      <c r="D44" s="545"/>
      <c r="E44" s="545"/>
      <c r="F44" s="545"/>
      <c r="G44" s="545"/>
    </row>
    <row r="45" spans="2:7" ht="12">
      <c r="B45" s="545"/>
      <c r="C45" s="545"/>
      <c r="D45" s="545"/>
      <c r="E45" s="545"/>
      <c r="F45" s="545"/>
      <c r="G45" s="545"/>
    </row>
    <row r="46" spans="2:7" ht="12">
      <c r="B46" s="545"/>
      <c r="C46" s="545"/>
      <c r="D46" s="545"/>
      <c r="E46" s="545"/>
      <c r="F46" s="545"/>
      <c r="G46" s="545"/>
    </row>
    <row r="47" spans="2:7" ht="12">
      <c r="B47" s="545"/>
      <c r="C47" s="545"/>
      <c r="D47" s="545"/>
      <c r="E47" s="545"/>
      <c r="F47" s="545"/>
      <c r="G47" s="545"/>
    </row>
    <row r="48" spans="2:7" ht="12">
      <c r="B48" s="545"/>
      <c r="C48" s="545"/>
      <c r="D48" s="545"/>
      <c r="E48" s="545"/>
      <c r="F48" s="545"/>
      <c r="G48" s="545"/>
    </row>
    <row r="49" spans="2:7" ht="12">
      <c r="B49" s="545"/>
      <c r="C49" s="545"/>
      <c r="D49" s="545"/>
      <c r="E49" s="545"/>
      <c r="F49" s="545"/>
      <c r="G49" s="545"/>
    </row>
  </sheetData>
  <sheetProtection password="DAFF" sheet="1" objects="1" scenarios="1"/>
  <mergeCells count="13">
    <mergeCell ref="B49:G49"/>
    <mergeCell ref="B43:G43"/>
    <mergeCell ref="B44:G44"/>
    <mergeCell ref="B45:G45"/>
    <mergeCell ref="B46:G46"/>
    <mergeCell ref="B47:G47"/>
    <mergeCell ref="B48:G48"/>
    <mergeCell ref="B42:G42"/>
    <mergeCell ref="C7:D7"/>
    <mergeCell ref="E11:G11"/>
    <mergeCell ref="B32:G39"/>
    <mergeCell ref="B40:G40"/>
    <mergeCell ref="B41:G41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U100"/>
  <sheetViews>
    <sheetView showGridLines="0" showZeros="0" zoomScaleSheetLayoutView="130" workbookViewId="0" topLeftCell="A1">
      <selection activeCell="G9" sqref="G9"/>
    </sheetView>
  </sheetViews>
  <sheetFormatPr defaultColWidth="9.140625" defaultRowHeight="12"/>
  <cols>
    <col min="1" max="1" width="5.28125" style="282" customWidth="1"/>
    <col min="2" max="2" width="4.421875" style="282" customWidth="1"/>
    <col min="3" max="3" width="14.140625" style="282" customWidth="1"/>
    <col min="4" max="4" width="121.421875" style="282" customWidth="1"/>
    <col min="5" max="5" width="5.28125" style="282" customWidth="1"/>
    <col min="6" max="6" width="10.7109375" style="352" customWidth="1"/>
    <col min="7" max="7" width="11.421875" style="282" customWidth="1"/>
    <col min="8" max="8" width="14.8515625" style="282" customWidth="1"/>
    <col min="9" max="16384" width="9.28125" style="282" customWidth="1"/>
  </cols>
  <sheetData>
    <row r="1" spans="1:8" ht="15.75">
      <c r="A1" s="281"/>
      <c r="B1" s="555" t="s">
        <v>1077</v>
      </c>
      <c r="C1" s="556"/>
      <c r="D1" s="556"/>
      <c r="E1" s="556"/>
      <c r="F1" s="556"/>
      <c r="G1" s="556"/>
      <c r="H1" s="557"/>
    </row>
    <row r="2" spans="1:8" ht="15.75" thickBot="1">
      <c r="A2" s="281"/>
      <c r="B2" s="558" t="s">
        <v>1078</v>
      </c>
      <c r="C2" s="559"/>
      <c r="D2" s="559"/>
      <c r="E2" s="559"/>
      <c r="F2" s="559"/>
      <c r="G2" s="559"/>
      <c r="H2" s="560"/>
    </row>
    <row r="3" spans="1:8" ht="13.5" thickTop="1">
      <c r="A3" s="281"/>
      <c r="B3" s="561" t="s">
        <v>1036</v>
      </c>
      <c r="C3" s="562"/>
      <c r="D3" s="283" t="str">
        <f>'RR - VZT1'!C6</f>
        <v>VD ROZKOŠ - REKONSTRUKCE PROVOZNÍ BUDOVY - k.ú.Lhota u Nahořan, p.č.382, p.č.383/1</v>
      </c>
      <c r="E3" s="284"/>
      <c r="F3" s="285"/>
      <c r="G3" s="286"/>
      <c r="H3" s="287"/>
    </row>
    <row r="4" spans="1:8" ht="13.5" thickBot="1">
      <c r="A4" s="281"/>
      <c r="B4" s="563" t="s">
        <v>1032</v>
      </c>
      <c r="C4" s="564"/>
      <c r="D4" s="288" t="s">
        <v>1102</v>
      </c>
      <c r="E4" s="289"/>
      <c r="F4" s="565"/>
      <c r="G4" s="565"/>
      <c r="H4" s="566"/>
    </row>
    <row r="5" spans="1:8" ht="13.5" thickTop="1">
      <c r="A5" s="281"/>
      <c r="B5" s="290"/>
      <c r="C5" s="291"/>
      <c r="D5" s="291"/>
      <c r="E5" s="292"/>
      <c r="F5" s="293"/>
      <c r="G5" s="292"/>
      <c r="H5" s="294"/>
    </row>
    <row r="6" spans="1:8" ht="12.95" customHeight="1">
      <c r="A6" s="295" t="s">
        <v>1079</v>
      </c>
      <c r="B6" s="296" t="s">
        <v>1080</v>
      </c>
      <c r="C6" s="297" t="s">
        <v>1081</v>
      </c>
      <c r="D6" s="297" t="s">
        <v>1082</v>
      </c>
      <c r="E6" s="297" t="s">
        <v>128</v>
      </c>
      <c r="F6" s="298" t="s">
        <v>1083</v>
      </c>
      <c r="G6" s="297" t="s">
        <v>1084</v>
      </c>
      <c r="H6" s="299" t="s">
        <v>1085</v>
      </c>
    </row>
    <row r="7" spans="1:8" ht="12.95" customHeight="1">
      <c r="A7" s="295"/>
      <c r="B7" s="300"/>
      <c r="C7" s="301" t="s">
        <v>139</v>
      </c>
      <c r="D7" s="302" t="s">
        <v>140</v>
      </c>
      <c r="E7" s="303"/>
      <c r="F7" s="304"/>
      <c r="G7" s="303"/>
      <c r="H7" s="305"/>
    </row>
    <row r="8" spans="1:9" ht="12.95" customHeight="1">
      <c r="A8" s="295">
        <v>1</v>
      </c>
      <c r="B8" s="306" t="s">
        <v>1086</v>
      </c>
      <c r="C8" s="307" t="s">
        <v>84</v>
      </c>
      <c r="D8" s="308" t="s">
        <v>1087</v>
      </c>
      <c r="E8" s="309"/>
      <c r="F8" s="310"/>
      <c r="G8" s="310"/>
      <c r="H8" s="311"/>
      <c r="I8" s="312"/>
    </row>
    <row r="9" spans="1:99" ht="12.95" customHeight="1">
      <c r="A9" s="295">
        <f>A8+1</f>
        <v>2</v>
      </c>
      <c r="B9" s="313"/>
      <c r="C9" s="314"/>
      <c r="D9" s="315" t="s">
        <v>1088</v>
      </c>
      <c r="E9" s="316" t="s">
        <v>231</v>
      </c>
      <c r="F9" s="317">
        <v>1</v>
      </c>
      <c r="G9" s="472"/>
      <c r="H9" s="318">
        <f>G9*F9</f>
        <v>0</v>
      </c>
      <c r="AU9" s="282">
        <v>1</v>
      </c>
      <c r="AV9" s="282">
        <f>IF(AU9=1,H9,0)</f>
        <v>0</v>
      </c>
      <c r="AW9" s="282">
        <f>IF(AU9=2,H9,0)</f>
        <v>0</v>
      </c>
      <c r="AX9" s="282">
        <f>IF(AU9=3,H9,0)</f>
        <v>0</v>
      </c>
      <c r="AY9" s="282">
        <f>IF(AU9=4,H9,0)</f>
        <v>0</v>
      </c>
      <c r="AZ9" s="282">
        <f>IF(AU9=5,H9,0)</f>
        <v>0</v>
      </c>
      <c r="CU9" s="282">
        <v>0</v>
      </c>
    </row>
    <row r="10" spans="1:8" ht="12.75" customHeight="1">
      <c r="A10" s="295">
        <f aca="true" t="shared" si="0" ref="A10:A31">A9+1</f>
        <v>3</v>
      </c>
      <c r="B10" s="313"/>
      <c r="C10" s="319" t="s">
        <v>1089</v>
      </c>
      <c r="D10" s="320" t="str">
        <f>CONCATENATE(C8," ",D8)</f>
        <v>1 Bourací práce prostupy</v>
      </c>
      <c r="E10" s="321"/>
      <c r="F10" s="322"/>
      <c r="G10" s="322"/>
      <c r="H10" s="323">
        <f>SUM(H9:H9)</f>
        <v>0</v>
      </c>
    </row>
    <row r="11" spans="1:52" ht="12.95" customHeight="1">
      <c r="A11" s="295">
        <f t="shared" si="0"/>
        <v>4</v>
      </c>
      <c r="B11" s="324"/>
      <c r="C11" s="325" t="s">
        <v>139</v>
      </c>
      <c r="D11" s="326" t="s">
        <v>1090</v>
      </c>
      <c r="E11" s="327"/>
      <c r="F11" s="328"/>
      <c r="G11" s="328"/>
      <c r="H11" s="329">
        <f>H10</f>
        <v>0</v>
      </c>
      <c r="AV11" s="330"/>
      <c r="AW11" s="330"/>
      <c r="AX11" s="330"/>
      <c r="AY11" s="330"/>
      <c r="AZ11" s="330"/>
    </row>
    <row r="12" spans="1:52" ht="12.95" customHeight="1">
      <c r="A12" s="295">
        <f t="shared" si="0"/>
        <v>5</v>
      </c>
      <c r="B12" s="331"/>
      <c r="C12" s="301" t="s">
        <v>529</v>
      </c>
      <c r="D12" s="302" t="s">
        <v>530</v>
      </c>
      <c r="E12" s="332"/>
      <c r="F12" s="333"/>
      <c r="G12" s="333"/>
      <c r="H12" s="334"/>
      <c r="AV12" s="330"/>
      <c r="AW12" s="330"/>
      <c r="AX12" s="330"/>
      <c r="AY12" s="330"/>
      <c r="AZ12" s="330"/>
    </row>
    <row r="13" spans="1:9" ht="12.95" customHeight="1">
      <c r="A13" s="295">
        <f t="shared" si="0"/>
        <v>6</v>
      </c>
      <c r="B13" s="306" t="s">
        <v>1086</v>
      </c>
      <c r="C13" s="307" t="s">
        <v>86</v>
      </c>
      <c r="D13" s="308" t="s">
        <v>1103</v>
      </c>
      <c r="E13" s="309"/>
      <c r="F13" s="310"/>
      <c r="G13" s="310"/>
      <c r="H13" s="311"/>
      <c r="I13" s="312"/>
    </row>
    <row r="14" spans="1:9" ht="12.95" customHeight="1">
      <c r="A14" s="295">
        <f t="shared" si="0"/>
        <v>7</v>
      </c>
      <c r="B14" s="306"/>
      <c r="C14" s="307"/>
      <c r="D14" s="315" t="s">
        <v>1104</v>
      </c>
      <c r="E14" s="316" t="s">
        <v>266</v>
      </c>
      <c r="F14" s="317">
        <v>7</v>
      </c>
      <c r="G14" s="472"/>
      <c r="H14" s="318">
        <f>F14*G14</f>
        <v>0</v>
      </c>
      <c r="I14" s="312"/>
    </row>
    <row r="15" spans="1:9" ht="12.95" customHeight="1">
      <c r="A15" s="295">
        <f t="shared" si="0"/>
        <v>8</v>
      </c>
      <c r="B15" s="306"/>
      <c r="C15" s="307"/>
      <c r="D15" s="315" t="s">
        <v>1105</v>
      </c>
      <c r="E15" s="316" t="s">
        <v>231</v>
      </c>
      <c r="F15" s="317">
        <v>1</v>
      </c>
      <c r="G15" s="472"/>
      <c r="H15" s="318">
        <f aca="true" t="shared" si="1" ref="H15:H26">F15*G15</f>
        <v>0</v>
      </c>
      <c r="I15" s="312"/>
    </row>
    <row r="16" spans="1:9" ht="12.95" customHeight="1">
      <c r="A16" s="295">
        <f t="shared" si="0"/>
        <v>9</v>
      </c>
      <c r="B16" s="306"/>
      <c r="C16" s="307"/>
      <c r="D16" s="315" t="s">
        <v>1106</v>
      </c>
      <c r="E16" s="316" t="s">
        <v>231</v>
      </c>
      <c r="F16" s="317">
        <v>2</v>
      </c>
      <c r="G16" s="472"/>
      <c r="H16" s="318">
        <f t="shared" si="1"/>
        <v>0</v>
      </c>
      <c r="I16" s="312"/>
    </row>
    <row r="17" spans="1:9" ht="12.95" customHeight="1">
      <c r="A17" s="295">
        <f t="shared" si="0"/>
        <v>10</v>
      </c>
      <c r="B17" s="306"/>
      <c r="C17" s="307"/>
      <c r="D17" s="315" t="s">
        <v>1107</v>
      </c>
      <c r="E17" s="316" t="s">
        <v>231</v>
      </c>
      <c r="F17" s="317">
        <v>1</v>
      </c>
      <c r="G17" s="472"/>
      <c r="H17" s="318">
        <f>F17*G17</f>
        <v>0</v>
      </c>
      <c r="I17" s="312"/>
    </row>
    <row r="18" spans="1:9" ht="12.95" customHeight="1">
      <c r="A18" s="295">
        <f t="shared" si="0"/>
        <v>11</v>
      </c>
      <c r="B18" s="306"/>
      <c r="C18" s="307"/>
      <c r="D18" s="315" t="s">
        <v>1108</v>
      </c>
      <c r="E18" s="316" t="s">
        <v>231</v>
      </c>
      <c r="F18" s="317">
        <v>1</v>
      </c>
      <c r="G18" s="472"/>
      <c r="H18" s="318">
        <f>F18*G18</f>
        <v>0</v>
      </c>
      <c r="I18" s="312"/>
    </row>
    <row r="19" spans="1:9" ht="12.95" customHeight="1">
      <c r="A19" s="295">
        <f t="shared" si="0"/>
        <v>12</v>
      </c>
      <c r="B19" s="306"/>
      <c r="C19" s="307"/>
      <c r="D19" s="315" t="s">
        <v>1109</v>
      </c>
      <c r="E19" s="316" t="s">
        <v>231</v>
      </c>
      <c r="F19" s="317">
        <v>1</v>
      </c>
      <c r="G19" s="472"/>
      <c r="H19" s="318">
        <f t="shared" si="1"/>
        <v>0</v>
      </c>
      <c r="I19" s="312"/>
    </row>
    <row r="20" spans="1:9" ht="12.95" customHeight="1">
      <c r="A20" s="295">
        <f t="shared" si="0"/>
        <v>13</v>
      </c>
      <c r="B20" s="306"/>
      <c r="C20" s="307"/>
      <c r="D20" s="315" t="s">
        <v>1110</v>
      </c>
      <c r="E20" s="316" t="s">
        <v>231</v>
      </c>
      <c r="F20" s="317">
        <v>2</v>
      </c>
      <c r="G20" s="472"/>
      <c r="H20" s="318">
        <f t="shared" si="1"/>
        <v>0</v>
      </c>
      <c r="I20" s="312"/>
    </row>
    <row r="21" spans="1:9" ht="12.95" customHeight="1">
      <c r="A21" s="295">
        <f t="shared" si="0"/>
        <v>14</v>
      </c>
      <c r="B21" s="306"/>
      <c r="C21" s="307"/>
      <c r="D21" s="315" t="s">
        <v>1111</v>
      </c>
      <c r="E21" s="316" t="s">
        <v>1112</v>
      </c>
      <c r="F21" s="317">
        <v>1</v>
      </c>
      <c r="G21" s="472"/>
      <c r="H21" s="318">
        <f t="shared" si="1"/>
        <v>0</v>
      </c>
      <c r="I21" s="312"/>
    </row>
    <row r="22" spans="1:9" ht="12.95" customHeight="1">
      <c r="A22" s="295">
        <f t="shared" si="0"/>
        <v>15</v>
      </c>
      <c r="B22" s="306"/>
      <c r="C22" s="307"/>
      <c r="D22" s="315" t="s">
        <v>1113</v>
      </c>
      <c r="E22" s="316" t="s">
        <v>1112</v>
      </c>
      <c r="F22" s="317">
        <v>1</v>
      </c>
      <c r="G22" s="472"/>
      <c r="H22" s="318">
        <f t="shared" si="1"/>
        <v>0</v>
      </c>
      <c r="I22" s="312"/>
    </row>
    <row r="23" spans="1:9" ht="12.95" customHeight="1">
      <c r="A23" s="295">
        <f t="shared" si="0"/>
        <v>16</v>
      </c>
      <c r="B23" s="306"/>
      <c r="C23" s="307"/>
      <c r="D23" s="315" t="s">
        <v>1114</v>
      </c>
      <c r="E23" s="316" t="s">
        <v>1112</v>
      </c>
      <c r="F23" s="317">
        <v>3</v>
      </c>
      <c r="G23" s="472"/>
      <c r="H23" s="318">
        <f t="shared" si="1"/>
        <v>0</v>
      </c>
      <c r="I23" s="312"/>
    </row>
    <row r="24" spans="1:9" ht="12.95" customHeight="1">
      <c r="A24" s="295">
        <f t="shared" si="0"/>
        <v>17</v>
      </c>
      <c r="B24" s="306"/>
      <c r="C24" s="307"/>
      <c r="D24" s="315" t="s">
        <v>1115</v>
      </c>
      <c r="E24" s="316" t="s">
        <v>1112</v>
      </c>
      <c r="F24" s="317">
        <v>2</v>
      </c>
      <c r="G24" s="472"/>
      <c r="H24" s="318">
        <f>F24*G24</f>
        <v>0</v>
      </c>
      <c r="I24" s="312"/>
    </row>
    <row r="25" spans="1:9" ht="12.95" customHeight="1">
      <c r="A25" s="295">
        <f t="shared" si="0"/>
        <v>18</v>
      </c>
      <c r="B25" s="306"/>
      <c r="C25" s="307"/>
      <c r="D25" s="315" t="s">
        <v>1116</v>
      </c>
      <c r="E25" s="316" t="s">
        <v>231</v>
      </c>
      <c r="F25" s="317">
        <v>4</v>
      </c>
      <c r="G25" s="472"/>
      <c r="H25" s="318">
        <f>F25*G25</f>
        <v>0</v>
      </c>
      <c r="I25" s="312"/>
    </row>
    <row r="26" spans="1:9" ht="12.95" customHeight="1">
      <c r="A26" s="295">
        <f t="shared" si="0"/>
        <v>19</v>
      </c>
      <c r="B26" s="306"/>
      <c r="C26" s="307"/>
      <c r="D26" s="315" t="s">
        <v>1117</v>
      </c>
      <c r="E26" s="316" t="s">
        <v>575</v>
      </c>
      <c r="F26" s="317">
        <v>2</v>
      </c>
      <c r="G26" s="472"/>
      <c r="H26" s="318">
        <f t="shared" si="1"/>
        <v>0</v>
      </c>
      <c r="I26" s="312"/>
    </row>
    <row r="27" spans="1:9" ht="12.95" customHeight="1">
      <c r="A27" s="295">
        <f t="shared" si="0"/>
        <v>20</v>
      </c>
      <c r="B27" s="306"/>
      <c r="C27" s="319" t="s">
        <v>1089</v>
      </c>
      <c r="D27" s="320" t="str">
        <f>CONCATENATE(C13," ",D13)</f>
        <v>2 Trubní vedení - VZT</v>
      </c>
      <c r="E27" s="321"/>
      <c r="F27" s="322"/>
      <c r="G27" s="322"/>
      <c r="H27" s="323">
        <f>SUM(H14:H26)</f>
        <v>0</v>
      </c>
      <c r="I27" s="312"/>
    </row>
    <row r="28" spans="1:9" ht="12.95" customHeight="1" thickBot="1">
      <c r="A28" s="295">
        <f t="shared" si="0"/>
        <v>21</v>
      </c>
      <c r="B28" s="331"/>
      <c r="C28" s="301" t="s">
        <v>529</v>
      </c>
      <c r="D28" s="335" t="s">
        <v>1097</v>
      </c>
      <c r="E28" s="332"/>
      <c r="F28" s="333"/>
      <c r="G28" s="333"/>
      <c r="H28" s="334">
        <f>H27</f>
        <v>0</v>
      </c>
      <c r="I28" s="312"/>
    </row>
    <row r="29" spans="1:8" ht="13.5" thickBot="1">
      <c r="A29" s="295">
        <f t="shared" si="0"/>
        <v>22</v>
      </c>
      <c r="B29" s="337"/>
      <c r="C29" s="338"/>
      <c r="D29" s="339"/>
      <c r="E29" s="340"/>
      <c r="F29" s="341"/>
      <c r="G29" s="341"/>
      <c r="H29" s="342">
        <f>H28+H11</f>
        <v>0</v>
      </c>
    </row>
    <row r="30" spans="1:8" ht="12">
      <c r="A30" s="295">
        <f t="shared" si="0"/>
        <v>23</v>
      </c>
      <c r="B30" s="337"/>
      <c r="C30" s="343"/>
      <c r="D30" s="339"/>
      <c r="E30" s="340"/>
      <c r="F30" s="341"/>
      <c r="G30" s="341"/>
      <c r="H30" s="344"/>
    </row>
    <row r="31" spans="1:8" ht="13.5" thickBot="1">
      <c r="A31" s="295">
        <f t="shared" si="0"/>
        <v>24</v>
      </c>
      <c r="B31" s="345"/>
      <c r="C31" s="346" t="s">
        <v>1101</v>
      </c>
      <c r="D31" s="346"/>
      <c r="E31" s="346"/>
      <c r="F31" s="346"/>
      <c r="G31" s="346"/>
      <c r="H31" s="347"/>
    </row>
    <row r="32" spans="1:6" ht="12">
      <c r="A32" s="348"/>
      <c r="D32" s="349"/>
      <c r="F32" s="282"/>
    </row>
    <row r="33" spans="1:6" ht="12">
      <c r="A33" s="348"/>
      <c r="F33" s="282"/>
    </row>
    <row r="34" spans="1:6" ht="12">
      <c r="A34" s="348"/>
      <c r="F34" s="282"/>
    </row>
    <row r="35" spans="1:6" ht="12">
      <c r="A35" s="348"/>
      <c r="F35" s="282"/>
    </row>
    <row r="36" spans="1:6" ht="12">
      <c r="A36" s="348"/>
      <c r="F36" s="282"/>
    </row>
    <row r="37" spans="1:6" ht="12">
      <c r="A37" s="348"/>
      <c r="F37" s="282"/>
    </row>
    <row r="38" spans="1:6" ht="12">
      <c r="A38" s="348"/>
      <c r="F38" s="282"/>
    </row>
    <row r="39" spans="1:6" ht="12">
      <c r="A39" s="348"/>
      <c r="F39" s="282"/>
    </row>
    <row r="40" spans="1:6" ht="12">
      <c r="A40" s="348"/>
      <c r="F40" s="282"/>
    </row>
    <row r="41" spans="1:6" ht="12">
      <c r="A41" s="348"/>
      <c r="F41" s="282"/>
    </row>
    <row r="42" spans="1:6" ht="12">
      <c r="A42" s="348"/>
      <c r="F42" s="282"/>
    </row>
    <row r="43" spans="1:6" ht="12">
      <c r="A43" s="348"/>
      <c r="F43" s="282"/>
    </row>
    <row r="44" spans="1:6" ht="12">
      <c r="A44" s="348"/>
      <c r="F44" s="282"/>
    </row>
    <row r="45" spans="1:6" ht="12">
      <c r="A45" s="348"/>
      <c r="F45" s="282"/>
    </row>
    <row r="46" spans="1:6" ht="12">
      <c r="A46" s="348"/>
      <c r="F46" s="282"/>
    </row>
    <row r="47" spans="1:6" ht="12">
      <c r="A47" s="348"/>
      <c r="F47" s="282"/>
    </row>
    <row r="48" spans="1:6" ht="12">
      <c r="A48" s="348"/>
      <c r="F48" s="282"/>
    </row>
    <row r="49" spans="1:6" ht="12">
      <c r="A49" s="348"/>
      <c r="F49" s="282"/>
    </row>
    <row r="50" spans="1:6" ht="12">
      <c r="A50" s="348"/>
      <c r="F50" s="282"/>
    </row>
    <row r="51" spans="1:8" ht="12">
      <c r="A51" s="348"/>
      <c r="B51" s="350"/>
      <c r="C51" s="350"/>
      <c r="D51" s="350"/>
      <c r="E51" s="350"/>
      <c r="F51" s="350"/>
      <c r="G51" s="350"/>
      <c r="H51" s="350"/>
    </row>
    <row r="52" spans="1:8" ht="12">
      <c r="A52" s="348"/>
      <c r="B52" s="350"/>
      <c r="C52" s="350"/>
      <c r="D52" s="350"/>
      <c r="E52" s="350"/>
      <c r="F52" s="350"/>
      <c r="G52" s="350"/>
      <c r="H52" s="350"/>
    </row>
    <row r="53" spans="2:8" ht="12">
      <c r="B53" s="350"/>
      <c r="C53" s="350"/>
      <c r="D53" s="350"/>
      <c r="E53" s="350"/>
      <c r="F53" s="350"/>
      <c r="G53" s="350"/>
      <c r="H53" s="350"/>
    </row>
    <row r="54" spans="2:8" ht="12">
      <c r="B54" s="350"/>
      <c r="C54" s="350"/>
      <c r="D54" s="350"/>
      <c r="E54" s="350"/>
      <c r="F54" s="350"/>
      <c r="G54" s="350"/>
      <c r="H54" s="350"/>
    </row>
    <row r="55" ht="12">
      <c r="F55" s="282"/>
    </row>
    <row r="56" ht="12">
      <c r="F56" s="282"/>
    </row>
    <row r="57" ht="12">
      <c r="F57" s="282"/>
    </row>
    <row r="58" ht="12">
      <c r="F58" s="282"/>
    </row>
    <row r="59" ht="12">
      <c r="F59" s="282"/>
    </row>
    <row r="60" ht="12">
      <c r="F60" s="282"/>
    </row>
    <row r="61" ht="12">
      <c r="F61" s="282"/>
    </row>
    <row r="62" ht="12">
      <c r="F62" s="282"/>
    </row>
    <row r="63" ht="12">
      <c r="F63" s="282"/>
    </row>
    <row r="64" ht="12">
      <c r="F64" s="282"/>
    </row>
    <row r="65" ht="12">
      <c r="F65" s="282"/>
    </row>
    <row r="66" ht="12">
      <c r="F66" s="282"/>
    </row>
    <row r="67" ht="12">
      <c r="F67" s="282"/>
    </row>
    <row r="68" ht="12">
      <c r="F68" s="282"/>
    </row>
    <row r="69" ht="12">
      <c r="F69" s="282"/>
    </row>
    <row r="70" ht="12">
      <c r="F70" s="282"/>
    </row>
    <row r="71" ht="12">
      <c r="F71" s="282"/>
    </row>
    <row r="72" ht="12">
      <c r="F72" s="282"/>
    </row>
    <row r="73" ht="12">
      <c r="F73" s="282"/>
    </row>
    <row r="74" ht="12">
      <c r="F74" s="282"/>
    </row>
    <row r="75" ht="12">
      <c r="F75" s="282"/>
    </row>
    <row r="76" ht="12">
      <c r="F76" s="282"/>
    </row>
    <row r="77" ht="12">
      <c r="F77" s="282"/>
    </row>
    <row r="78" ht="12">
      <c r="F78" s="282"/>
    </row>
    <row r="79" ht="12">
      <c r="F79" s="282"/>
    </row>
    <row r="80" ht="12">
      <c r="F80" s="282"/>
    </row>
    <row r="81" ht="12">
      <c r="F81" s="282"/>
    </row>
    <row r="82" ht="12">
      <c r="F82" s="282"/>
    </row>
    <row r="83" ht="12">
      <c r="F83" s="282"/>
    </row>
    <row r="84" ht="12">
      <c r="F84" s="282"/>
    </row>
    <row r="85" ht="12">
      <c r="F85" s="282"/>
    </row>
    <row r="86" spans="2:3" ht="12">
      <c r="B86" s="351"/>
      <c r="C86" s="351"/>
    </row>
    <row r="87" spans="2:8" ht="12">
      <c r="B87" s="350"/>
      <c r="C87" s="350"/>
      <c r="D87" s="353"/>
      <c r="E87" s="353"/>
      <c r="F87" s="354"/>
      <c r="G87" s="353"/>
      <c r="H87" s="355"/>
    </row>
    <row r="88" spans="2:8" ht="12">
      <c r="B88" s="356"/>
      <c r="C88" s="356"/>
      <c r="D88" s="350"/>
      <c r="E88" s="350"/>
      <c r="F88" s="357"/>
      <c r="G88" s="350"/>
      <c r="H88" s="350"/>
    </row>
    <row r="89" spans="2:8" ht="12">
      <c r="B89" s="350"/>
      <c r="C89" s="350"/>
      <c r="D89" s="350"/>
      <c r="E89" s="350"/>
      <c r="F89" s="357"/>
      <c r="G89" s="350"/>
      <c r="H89" s="350"/>
    </row>
    <row r="90" spans="2:8" ht="12">
      <c r="B90" s="350"/>
      <c r="C90" s="350"/>
      <c r="D90" s="350"/>
      <c r="E90" s="350"/>
      <c r="F90" s="357"/>
      <c r="G90" s="350"/>
      <c r="H90" s="350"/>
    </row>
    <row r="91" spans="2:8" ht="12">
      <c r="B91" s="350"/>
      <c r="C91" s="350"/>
      <c r="D91" s="350"/>
      <c r="E91" s="350"/>
      <c r="F91" s="357"/>
      <c r="G91" s="350"/>
      <c r="H91" s="350"/>
    </row>
    <row r="92" spans="2:8" ht="12">
      <c r="B92" s="350"/>
      <c r="C92" s="350"/>
      <c r="D92" s="350"/>
      <c r="E92" s="350"/>
      <c r="F92" s="357"/>
      <c r="G92" s="350"/>
      <c r="H92" s="350"/>
    </row>
    <row r="93" spans="2:8" ht="12">
      <c r="B93" s="350"/>
      <c r="C93" s="350"/>
      <c r="D93" s="350"/>
      <c r="E93" s="350"/>
      <c r="F93" s="357"/>
      <c r="G93" s="350"/>
      <c r="H93" s="350"/>
    </row>
    <row r="94" spans="2:8" ht="12">
      <c r="B94" s="350"/>
      <c r="C94" s="350"/>
      <c r="D94" s="350"/>
      <c r="E94" s="350"/>
      <c r="F94" s="357"/>
      <c r="G94" s="350"/>
      <c r="H94" s="350"/>
    </row>
    <row r="95" spans="2:8" ht="12">
      <c r="B95" s="350"/>
      <c r="C95" s="350"/>
      <c r="D95" s="350"/>
      <c r="E95" s="350"/>
      <c r="F95" s="357"/>
      <c r="G95" s="350"/>
      <c r="H95" s="350"/>
    </row>
    <row r="96" spans="2:8" ht="12">
      <c r="B96" s="350"/>
      <c r="C96" s="350"/>
      <c r="D96" s="350"/>
      <c r="E96" s="350"/>
      <c r="F96" s="357"/>
      <c r="G96" s="350"/>
      <c r="H96" s="350"/>
    </row>
    <row r="97" spans="2:8" ht="12">
      <c r="B97" s="350"/>
      <c r="C97" s="350"/>
      <c r="D97" s="350"/>
      <c r="E97" s="350"/>
      <c r="F97" s="357"/>
      <c r="G97" s="350"/>
      <c r="H97" s="350"/>
    </row>
    <row r="98" spans="2:8" ht="12">
      <c r="B98" s="350"/>
      <c r="C98" s="350"/>
      <c r="D98" s="350"/>
      <c r="E98" s="350"/>
      <c r="F98" s="357"/>
      <c r="G98" s="350"/>
      <c r="H98" s="350"/>
    </row>
    <row r="99" spans="2:8" ht="12">
      <c r="B99" s="350"/>
      <c r="C99" s="350"/>
      <c r="D99" s="350"/>
      <c r="E99" s="350"/>
      <c r="F99" s="357"/>
      <c r="G99" s="350"/>
      <c r="H99" s="350"/>
    </row>
    <row r="100" spans="2:8" ht="12">
      <c r="B100" s="350"/>
      <c r="C100" s="350"/>
      <c r="D100" s="350"/>
      <c r="E100" s="350"/>
      <c r="F100" s="357"/>
      <c r="G100" s="350"/>
      <c r="H100" s="350"/>
    </row>
  </sheetData>
  <sheetProtection password="DAFF" sheet="1" objects="1" scenarios="1"/>
  <mergeCells count="5">
    <mergeCell ref="B1:H1"/>
    <mergeCell ref="B2:H2"/>
    <mergeCell ref="B3:C3"/>
    <mergeCell ref="B4:C4"/>
    <mergeCell ref="F4:H4"/>
  </mergeCells>
  <printOptions/>
  <pageMargins left="0.5905511811023623" right="0.3937007874015748" top="0.1968503937007874" bottom="0.1968503937007874" header="0" footer="0.1968503937007874"/>
  <pageSetup fitToHeight="3" fitToWidth="1" horizontalDpi="300" verticalDpi="300" orientation="landscape" paperSize="9" scale="92" r:id="rId1"/>
  <headerFooter alignWithMargins="0">
    <oddFooter>&amp;CStránka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T44"/>
  <sheetViews>
    <sheetView showGridLines="0" view="pageBreakPreview" zoomScaleSheetLayoutView="100" workbookViewId="0" topLeftCell="A1">
      <selection activeCell="F16" sqref="F16"/>
    </sheetView>
  </sheetViews>
  <sheetFormatPr defaultColWidth="9.28125" defaultRowHeight="12"/>
  <cols>
    <col min="1" max="1" width="5.140625" style="359" customWidth="1"/>
    <col min="2" max="5" width="12.421875" style="359" customWidth="1"/>
    <col min="6" max="10" width="12.140625" style="359" customWidth="1"/>
    <col min="11" max="11" width="9.28125" style="359" hidden="1" customWidth="1"/>
    <col min="12" max="12" width="11.00390625" style="359" hidden="1" customWidth="1"/>
    <col min="13" max="13" width="9.28125" style="359" hidden="1" customWidth="1"/>
    <col min="14" max="14" width="5.7109375" style="359" customWidth="1"/>
    <col min="15" max="15" width="10.7109375" style="359" hidden="1" customWidth="1"/>
    <col min="16" max="18" width="11.8515625" style="359" hidden="1" customWidth="1"/>
    <col min="19" max="19" width="9.28125" style="359" customWidth="1"/>
    <col min="20" max="20" width="11.8515625" style="359" hidden="1" customWidth="1"/>
    <col min="21" max="256" width="9.28125" style="359" customWidth="1"/>
    <col min="257" max="257" width="5.140625" style="359" customWidth="1"/>
    <col min="258" max="261" width="12.421875" style="359" customWidth="1"/>
    <col min="262" max="266" width="12.140625" style="359" customWidth="1"/>
    <col min="267" max="269" width="9.28125" style="359" hidden="1" customWidth="1"/>
    <col min="270" max="270" width="5.7109375" style="359" customWidth="1"/>
    <col min="271" max="274" width="9.28125" style="359" hidden="1" customWidth="1"/>
    <col min="275" max="512" width="9.28125" style="359" customWidth="1"/>
    <col min="513" max="513" width="5.140625" style="359" customWidth="1"/>
    <col min="514" max="517" width="12.421875" style="359" customWidth="1"/>
    <col min="518" max="522" width="12.140625" style="359" customWidth="1"/>
    <col min="523" max="525" width="9.28125" style="359" hidden="1" customWidth="1"/>
    <col min="526" max="526" width="5.7109375" style="359" customWidth="1"/>
    <col min="527" max="530" width="9.28125" style="359" hidden="1" customWidth="1"/>
    <col min="531" max="768" width="9.28125" style="359" customWidth="1"/>
    <col min="769" max="769" width="5.140625" style="359" customWidth="1"/>
    <col min="770" max="773" width="12.421875" style="359" customWidth="1"/>
    <col min="774" max="778" width="12.140625" style="359" customWidth="1"/>
    <col min="779" max="781" width="9.28125" style="359" hidden="1" customWidth="1"/>
    <col min="782" max="782" width="5.7109375" style="359" customWidth="1"/>
    <col min="783" max="786" width="9.28125" style="359" hidden="1" customWidth="1"/>
    <col min="787" max="1024" width="9.28125" style="359" customWidth="1"/>
    <col min="1025" max="1025" width="5.140625" style="359" customWidth="1"/>
    <col min="1026" max="1029" width="12.421875" style="359" customWidth="1"/>
    <col min="1030" max="1034" width="12.140625" style="359" customWidth="1"/>
    <col min="1035" max="1037" width="9.28125" style="359" hidden="1" customWidth="1"/>
    <col min="1038" max="1038" width="5.7109375" style="359" customWidth="1"/>
    <col min="1039" max="1042" width="9.28125" style="359" hidden="1" customWidth="1"/>
    <col min="1043" max="1280" width="9.28125" style="359" customWidth="1"/>
    <col min="1281" max="1281" width="5.140625" style="359" customWidth="1"/>
    <col min="1282" max="1285" width="12.421875" style="359" customWidth="1"/>
    <col min="1286" max="1290" width="12.140625" style="359" customWidth="1"/>
    <col min="1291" max="1293" width="9.28125" style="359" hidden="1" customWidth="1"/>
    <col min="1294" max="1294" width="5.7109375" style="359" customWidth="1"/>
    <col min="1295" max="1298" width="9.28125" style="359" hidden="1" customWidth="1"/>
    <col min="1299" max="1536" width="9.28125" style="359" customWidth="1"/>
    <col min="1537" max="1537" width="5.140625" style="359" customWidth="1"/>
    <col min="1538" max="1541" width="12.421875" style="359" customWidth="1"/>
    <col min="1542" max="1546" width="12.140625" style="359" customWidth="1"/>
    <col min="1547" max="1549" width="9.28125" style="359" hidden="1" customWidth="1"/>
    <col min="1550" max="1550" width="5.7109375" style="359" customWidth="1"/>
    <col min="1551" max="1554" width="9.28125" style="359" hidden="1" customWidth="1"/>
    <col min="1555" max="1792" width="9.28125" style="359" customWidth="1"/>
    <col min="1793" max="1793" width="5.140625" style="359" customWidth="1"/>
    <col min="1794" max="1797" width="12.421875" style="359" customWidth="1"/>
    <col min="1798" max="1802" width="12.140625" style="359" customWidth="1"/>
    <col min="1803" max="1805" width="9.28125" style="359" hidden="1" customWidth="1"/>
    <col min="1806" max="1806" width="5.7109375" style="359" customWidth="1"/>
    <col min="1807" max="1810" width="9.28125" style="359" hidden="1" customWidth="1"/>
    <col min="1811" max="2048" width="9.28125" style="359" customWidth="1"/>
    <col min="2049" max="2049" width="5.140625" style="359" customWidth="1"/>
    <col min="2050" max="2053" width="12.421875" style="359" customWidth="1"/>
    <col min="2054" max="2058" width="12.140625" style="359" customWidth="1"/>
    <col min="2059" max="2061" width="9.28125" style="359" hidden="1" customWidth="1"/>
    <col min="2062" max="2062" width="5.7109375" style="359" customWidth="1"/>
    <col min="2063" max="2066" width="9.28125" style="359" hidden="1" customWidth="1"/>
    <col min="2067" max="2304" width="9.28125" style="359" customWidth="1"/>
    <col min="2305" max="2305" width="5.140625" style="359" customWidth="1"/>
    <col min="2306" max="2309" width="12.421875" style="359" customWidth="1"/>
    <col min="2310" max="2314" width="12.140625" style="359" customWidth="1"/>
    <col min="2315" max="2317" width="9.28125" style="359" hidden="1" customWidth="1"/>
    <col min="2318" max="2318" width="5.7109375" style="359" customWidth="1"/>
    <col min="2319" max="2322" width="9.28125" style="359" hidden="1" customWidth="1"/>
    <col min="2323" max="2560" width="9.28125" style="359" customWidth="1"/>
    <col min="2561" max="2561" width="5.140625" style="359" customWidth="1"/>
    <col min="2562" max="2565" width="12.421875" style="359" customWidth="1"/>
    <col min="2566" max="2570" width="12.140625" style="359" customWidth="1"/>
    <col min="2571" max="2573" width="9.28125" style="359" hidden="1" customWidth="1"/>
    <col min="2574" max="2574" width="5.7109375" style="359" customWidth="1"/>
    <col min="2575" max="2578" width="9.28125" style="359" hidden="1" customWidth="1"/>
    <col min="2579" max="2816" width="9.28125" style="359" customWidth="1"/>
    <col min="2817" max="2817" width="5.140625" style="359" customWidth="1"/>
    <col min="2818" max="2821" width="12.421875" style="359" customWidth="1"/>
    <col min="2822" max="2826" width="12.140625" style="359" customWidth="1"/>
    <col min="2827" max="2829" width="9.28125" style="359" hidden="1" customWidth="1"/>
    <col min="2830" max="2830" width="5.7109375" style="359" customWidth="1"/>
    <col min="2831" max="2834" width="9.28125" style="359" hidden="1" customWidth="1"/>
    <col min="2835" max="3072" width="9.28125" style="359" customWidth="1"/>
    <col min="3073" max="3073" width="5.140625" style="359" customWidth="1"/>
    <col min="3074" max="3077" width="12.421875" style="359" customWidth="1"/>
    <col min="3078" max="3082" width="12.140625" style="359" customWidth="1"/>
    <col min="3083" max="3085" width="9.28125" style="359" hidden="1" customWidth="1"/>
    <col min="3086" max="3086" width="5.7109375" style="359" customWidth="1"/>
    <col min="3087" max="3090" width="9.28125" style="359" hidden="1" customWidth="1"/>
    <col min="3091" max="3328" width="9.28125" style="359" customWidth="1"/>
    <col min="3329" max="3329" width="5.140625" style="359" customWidth="1"/>
    <col min="3330" max="3333" width="12.421875" style="359" customWidth="1"/>
    <col min="3334" max="3338" width="12.140625" style="359" customWidth="1"/>
    <col min="3339" max="3341" width="9.28125" style="359" hidden="1" customWidth="1"/>
    <col min="3342" max="3342" width="5.7109375" style="359" customWidth="1"/>
    <col min="3343" max="3346" width="9.28125" style="359" hidden="1" customWidth="1"/>
    <col min="3347" max="3584" width="9.28125" style="359" customWidth="1"/>
    <col min="3585" max="3585" width="5.140625" style="359" customWidth="1"/>
    <col min="3586" max="3589" width="12.421875" style="359" customWidth="1"/>
    <col min="3590" max="3594" width="12.140625" style="359" customWidth="1"/>
    <col min="3595" max="3597" width="9.28125" style="359" hidden="1" customWidth="1"/>
    <col min="3598" max="3598" width="5.7109375" style="359" customWidth="1"/>
    <col min="3599" max="3602" width="9.28125" style="359" hidden="1" customWidth="1"/>
    <col min="3603" max="3840" width="9.28125" style="359" customWidth="1"/>
    <col min="3841" max="3841" width="5.140625" style="359" customWidth="1"/>
    <col min="3842" max="3845" width="12.421875" style="359" customWidth="1"/>
    <col min="3846" max="3850" width="12.140625" style="359" customWidth="1"/>
    <col min="3851" max="3853" width="9.28125" style="359" hidden="1" customWidth="1"/>
    <col min="3854" max="3854" width="5.7109375" style="359" customWidth="1"/>
    <col min="3855" max="3858" width="9.28125" style="359" hidden="1" customWidth="1"/>
    <col min="3859" max="4096" width="9.28125" style="359" customWidth="1"/>
    <col min="4097" max="4097" width="5.140625" style="359" customWidth="1"/>
    <col min="4098" max="4101" width="12.421875" style="359" customWidth="1"/>
    <col min="4102" max="4106" width="12.140625" style="359" customWidth="1"/>
    <col min="4107" max="4109" width="9.28125" style="359" hidden="1" customWidth="1"/>
    <col min="4110" max="4110" width="5.7109375" style="359" customWidth="1"/>
    <col min="4111" max="4114" width="9.28125" style="359" hidden="1" customWidth="1"/>
    <col min="4115" max="4352" width="9.28125" style="359" customWidth="1"/>
    <col min="4353" max="4353" width="5.140625" style="359" customWidth="1"/>
    <col min="4354" max="4357" width="12.421875" style="359" customWidth="1"/>
    <col min="4358" max="4362" width="12.140625" style="359" customWidth="1"/>
    <col min="4363" max="4365" width="9.28125" style="359" hidden="1" customWidth="1"/>
    <col min="4366" max="4366" width="5.7109375" style="359" customWidth="1"/>
    <col min="4367" max="4370" width="9.28125" style="359" hidden="1" customWidth="1"/>
    <col min="4371" max="4608" width="9.28125" style="359" customWidth="1"/>
    <col min="4609" max="4609" width="5.140625" style="359" customWidth="1"/>
    <col min="4610" max="4613" width="12.421875" style="359" customWidth="1"/>
    <col min="4614" max="4618" width="12.140625" style="359" customWidth="1"/>
    <col min="4619" max="4621" width="9.28125" style="359" hidden="1" customWidth="1"/>
    <col min="4622" max="4622" width="5.7109375" style="359" customWidth="1"/>
    <col min="4623" max="4626" width="9.28125" style="359" hidden="1" customWidth="1"/>
    <col min="4627" max="4864" width="9.28125" style="359" customWidth="1"/>
    <col min="4865" max="4865" width="5.140625" style="359" customWidth="1"/>
    <col min="4866" max="4869" width="12.421875" style="359" customWidth="1"/>
    <col min="4870" max="4874" width="12.140625" style="359" customWidth="1"/>
    <col min="4875" max="4877" width="9.28125" style="359" hidden="1" customWidth="1"/>
    <col min="4878" max="4878" width="5.7109375" style="359" customWidth="1"/>
    <col min="4879" max="4882" width="9.28125" style="359" hidden="1" customWidth="1"/>
    <col min="4883" max="5120" width="9.28125" style="359" customWidth="1"/>
    <col min="5121" max="5121" width="5.140625" style="359" customWidth="1"/>
    <col min="5122" max="5125" width="12.421875" style="359" customWidth="1"/>
    <col min="5126" max="5130" width="12.140625" style="359" customWidth="1"/>
    <col min="5131" max="5133" width="9.28125" style="359" hidden="1" customWidth="1"/>
    <col min="5134" max="5134" width="5.7109375" style="359" customWidth="1"/>
    <col min="5135" max="5138" width="9.28125" style="359" hidden="1" customWidth="1"/>
    <col min="5139" max="5376" width="9.28125" style="359" customWidth="1"/>
    <col min="5377" max="5377" width="5.140625" style="359" customWidth="1"/>
    <col min="5378" max="5381" width="12.421875" style="359" customWidth="1"/>
    <col min="5382" max="5386" width="12.140625" style="359" customWidth="1"/>
    <col min="5387" max="5389" width="9.28125" style="359" hidden="1" customWidth="1"/>
    <col min="5390" max="5390" width="5.7109375" style="359" customWidth="1"/>
    <col min="5391" max="5394" width="9.28125" style="359" hidden="1" customWidth="1"/>
    <col min="5395" max="5632" width="9.28125" style="359" customWidth="1"/>
    <col min="5633" max="5633" width="5.140625" style="359" customWidth="1"/>
    <col min="5634" max="5637" width="12.421875" style="359" customWidth="1"/>
    <col min="5638" max="5642" width="12.140625" style="359" customWidth="1"/>
    <col min="5643" max="5645" width="9.28125" style="359" hidden="1" customWidth="1"/>
    <col min="5646" max="5646" width="5.7109375" style="359" customWidth="1"/>
    <col min="5647" max="5650" width="9.28125" style="359" hidden="1" customWidth="1"/>
    <col min="5651" max="5888" width="9.28125" style="359" customWidth="1"/>
    <col min="5889" max="5889" width="5.140625" style="359" customWidth="1"/>
    <col min="5890" max="5893" width="12.421875" style="359" customWidth="1"/>
    <col min="5894" max="5898" width="12.140625" style="359" customWidth="1"/>
    <col min="5899" max="5901" width="9.28125" style="359" hidden="1" customWidth="1"/>
    <col min="5902" max="5902" width="5.7109375" style="359" customWidth="1"/>
    <col min="5903" max="5906" width="9.28125" style="359" hidden="1" customWidth="1"/>
    <col min="5907" max="6144" width="9.28125" style="359" customWidth="1"/>
    <col min="6145" max="6145" width="5.140625" style="359" customWidth="1"/>
    <col min="6146" max="6149" width="12.421875" style="359" customWidth="1"/>
    <col min="6150" max="6154" width="12.140625" style="359" customWidth="1"/>
    <col min="6155" max="6157" width="9.28125" style="359" hidden="1" customWidth="1"/>
    <col min="6158" max="6158" width="5.7109375" style="359" customWidth="1"/>
    <col min="6159" max="6162" width="9.28125" style="359" hidden="1" customWidth="1"/>
    <col min="6163" max="6400" width="9.28125" style="359" customWidth="1"/>
    <col min="6401" max="6401" width="5.140625" style="359" customWidth="1"/>
    <col min="6402" max="6405" width="12.421875" style="359" customWidth="1"/>
    <col min="6406" max="6410" width="12.140625" style="359" customWidth="1"/>
    <col min="6411" max="6413" width="9.28125" style="359" hidden="1" customWidth="1"/>
    <col min="6414" max="6414" width="5.7109375" style="359" customWidth="1"/>
    <col min="6415" max="6418" width="9.28125" style="359" hidden="1" customWidth="1"/>
    <col min="6419" max="6656" width="9.28125" style="359" customWidth="1"/>
    <col min="6657" max="6657" width="5.140625" style="359" customWidth="1"/>
    <col min="6658" max="6661" width="12.421875" style="359" customWidth="1"/>
    <col min="6662" max="6666" width="12.140625" style="359" customWidth="1"/>
    <col min="6667" max="6669" width="9.28125" style="359" hidden="1" customWidth="1"/>
    <col min="6670" max="6670" width="5.7109375" style="359" customWidth="1"/>
    <col min="6671" max="6674" width="9.28125" style="359" hidden="1" customWidth="1"/>
    <col min="6675" max="6912" width="9.28125" style="359" customWidth="1"/>
    <col min="6913" max="6913" width="5.140625" style="359" customWidth="1"/>
    <col min="6914" max="6917" width="12.421875" style="359" customWidth="1"/>
    <col min="6918" max="6922" width="12.140625" style="359" customWidth="1"/>
    <col min="6923" max="6925" width="9.28125" style="359" hidden="1" customWidth="1"/>
    <col min="6926" max="6926" width="5.7109375" style="359" customWidth="1"/>
    <col min="6927" max="6930" width="9.28125" style="359" hidden="1" customWidth="1"/>
    <col min="6931" max="7168" width="9.28125" style="359" customWidth="1"/>
    <col min="7169" max="7169" width="5.140625" style="359" customWidth="1"/>
    <col min="7170" max="7173" width="12.421875" style="359" customWidth="1"/>
    <col min="7174" max="7178" width="12.140625" style="359" customWidth="1"/>
    <col min="7179" max="7181" width="9.28125" style="359" hidden="1" customWidth="1"/>
    <col min="7182" max="7182" width="5.7109375" style="359" customWidth="1"/>
    <col min="7183" max="7186" width="9.28125" style="359" hidden="1" customWidth="1"/>
    <col min="7187" max="7424" width="9.28125" style="359" customWidth="1"/>
    <col min="7425" max="7425" width="5.140625" style="359" customWidth="1"/>
    <col min="7426" max="7429" width="12.421875" style="359" customWidth="1"/>
    <col min="7430" max="7434" width="12.140625" style="359" customWidth="1"/>
    <col min="7435" max="7437" width="9.28125" style="359" hidden="1" customWidth="1"/>
    <col min="7438" max="7438" width="5.7109375" style="359" customWidth="1"/>
    <col min="7439" max="7442" width="9.28125" style="359" hidden="1" customWidth="1"/>
    <col min="7443" max="7680" width="9.28125" style="359" customWidth="1"/>
    <col min="7681" max="7681" width="5.140625" style="359" customWidth="1"/>
    <col min="7682" max="7685" width="12.421875" style="359" customWidth="1"/>
    <col min="7686" max="7690" width="12.140625" style="359" customWidth="1"/>
    <col min="7691" max="7693" width="9.28125" style="359" hidden="1" customWidth="1"/>
    <col min="7694" max="7694" width="5.7109375" style="359" customWidth="1"/>
    <col min="7695" max="7698" width="9.28125" style="359" hidden="1" customWidth="1"/>
    <col min="7699" max="7936" width="9.28125" style="359" customWidth="1"/>
    <col min="7937" max="7937" width="5.140625" style="359" customWidth="1"/>
    <col min="7938" max="7941" width="12.421875" style="359" customWidth="1"/>
    <col min="7942" max="7946" width="12.140625" style="359" customWidth="1"/>
    <col min="7947" max="7949" width="9.28125" style="359" hidden="1" customWidth="1"/>
    <col min="7950" max="7950" width="5.7109375" style="359" customWidth="1"/>
    <col min="7951" max="7954" width="9.28125" style="359" hidden="1" customWidth="1"/>
    <col min="7955" max="8192" width="9.28125" style="359" customWidth="1"/>
    <col min="8193" max="8193" width="5.140625" style="359" customWidth="1"/>
    <col min="8194" max="8197" width="12.421875" style="359" customWidth="1"/>
    <col min="8198" max="8202" width="12.140625" style="359" customWidth="1"/>
    <col min="8203" max="8205" width="9.28125" style="359" hidden="1" customWidth="1"/>
    <col min="8206" max="8206" width="5.7109375" style="359" customWidth="1"/>
    <col min="8207" max="8210" width="9.28125" style="359" hidden="1" customWidth="1"/>
    <col min="8211" max="8448" width="9.28125" style="359" customWidth="1"/>
    <col min="8449" max="8449" width="5.140625" style="359" customWidth="1"/>
    <col min="8450" max="8453" width="12.421875" style="359" customWidth="1"/>
    <col min="8454" max="8458" width="12.140625" style="359" customWidth="1"/>
    <col min="8459" max="8461" width="9.28125" style="359" hidden="1" customWidth="1"/>
    <col min="8462" max="8462" width="5.7109375" style="359" customWidth="1"/>
    <col min="8463" max="8466" width="9.28125" style="359" hidden="1" customWidth="1"/>
    <col min="8467" max="8704" width="9.28125" style="359" customWidth="1"/>
    <col min="8705" max="8705" width="5.140625" style="359" customWidth="1"/>
    <col min="8706" max="8709" width="12.421875" style="359" customWidth="1"/>
    <col min="8710" max="8714" width="12.140625" style="359" customWidth="1"/>
    <col min="8715" max="8717" width="9.28125" style="359" hidden="1" customWidth="1"/>
    <col min="8718" max="8718" width="5.7109375" style="359" customWidth="1"/>
    <col min="8719" max="8722" width="9.28125" style="359" hidden="1" customWidth="1"/>
    <col min="8723" max="8960" width="9.28125" style="359" customWidth="1"/>
    <col min="8961" max="8961" width="5.140625" style="359" customWidth="1"/>
    <col min="8962" max="8965" width="12.421875" style="359" customWidth="1"/>
    <col min="8966" max="8970" width="12.140625" style="359" customWidth="1"/>
    <col min="8971" max="8973" width="9.28125" style="359" hidden="1" customWidth="1"/>
    <col min="8974" max="8974" width="5.7109375" style="359" customWidth="1"/>
    <col min="8975" max="8978" width="9.28125" style="359" hidden="1" customWidth="1"/>
    <col min="8979" max="9216" width="9.28125" style="359" customWidth="1"/>
    <col min="9217" max="9217" width="5.140625" style="359" customWidth="1"/>
    <col min="9218" max="9221" width="12.421875" style="359" customWidth="1"/>
    <col min="9222" max="9226" width="12.140625" style="359" customWidth="1"/>
    <col min="9227" max="9229" width="9.28125" style="359" hidden="1" customWidth="1"/>
    <col min="9230" max="9230" width="5.7109375" style="359" customWidth="1"/>
    <col min="9231" max="9234" width="9.28125" style="359" hidden="1" customWidth="1"/>
    <col min="9235" max="9472" width="9.28125" style="359" customWidth="1"/>
    <col min="9473" max="9473" width="5.140625" style="359" customWidth="1"/>
    <col min="9474" max="9477" width="12.421875" style="359" customWidth="1"/>
    <col min="9478" max="9482" width="12.140625" style="359" customWidth="1"/>
    <col min="9483" max="9485" width="9.28125" style="359" hidden="1" customWidth="1"/>
    <col min="9486" max="9486" width="5.7109375" style="359" customWidth="1"/>
    <col min="9487" max="9490" width="9.28125" style="359" hidden="1" customWidth="1"/>
    <col min="9491" max="9728" width="9.28125" style="359" customWidth="1"/>
    <col min="9729" max="9729" width="5.140625" style="359" customWidth="1"/>
    <col min="9730" max="9733" width="12.421875" style="359" customWidth="1"/>
    <col min="9734" max="9738" width="12.140625" style="359" customWidth="1"/>
    <col min="9739" max="9741" width="9.28125" style="359" hidden="1" customWidth="1"/>
    <col min="9742" max="9742" width="5.7109375" style="359" customWidth="1"/>
    <col min="9743" max="9746" width="9.28125" style="359" hidden="1" customWidth="1"/>
    <col min="9747" max="9984" width="9.28125" style="359" customWidth="1"/>
    <col min="9985" max="9985" width="5.140625" style="359" customWidth="1"/>
    <col min="9986" max="9989" width="12.421875" style="359" customWidth="1"/>
    <col min="9990" max="9994" width="12.140625" style="359" customWidth="1"/>
    <col min="9995" max="9997" width="9.28125" style="359" hidden="1" customWidth="1"/>
    <col min="9998" max="9998" width="5.7109375" style="359" customWidth="1"/>
    <col min="9999" max="10002" width="9.28125" style="359" hidden="1" customWidth="1"/>
    <col min="10003" max="10240" width="9.28125" style="359" customWidth="1"/>
    <col min="10241" max="10241" width="5.140625" style="359" customWidth="1"/>
    <col min="10242" max="10245" width="12.421875" style="359" customWidth="1"/>
    <col min="10246" max="10250" width="12.140625" style="359" customWidth="1"/>
    <col min="10251" max="10253" width="9.28125" style="359" hidden="1" customWidth="1"/>
    <col min="10254" max="10254" width="5.7109375" style="359" customWidth="1"/>
    <col min="10255" max="10258" width="9.28125" style="359" hidden="1" customWidth="1"/>
    <col min="10259" max="10496" width="9.28125" style="359" customWidth="1"/>
    <col min="10497" max="10497" width="5.140625" style="359" customWidth="1"/>
    <col min="10498" max="10501" width="12.421875" style="359" customWidth="1"/>
    <col min="10502" max="10506" width="12.140625" style="359" customWidth="1"/>
    <col min="10507" max="10509" width="9.28125" style="359" hidden="1" customWidth="1"/>
    <col min="10510" max="10510" width="5.7109375" style="359" customWidth="1"/>
    <col min="10511" max="10514" width="9.28125" style="359" hidden="1" customWidth="1"/>
    <col min="10515" max="10752" width="9.28125" style="359" customWidth="1"/>
    <col min="10753" max="10753" width="5.140625" style="359" customWidth="1"/>
    <col min="10754" max="10757" width="12.421875" style="359" customWidth="1"/>
    <col min="10758" max="10762" width="12.140625" style="359" customWidth="1"/>
    <col min="10763" max="10765" width="9.28125" style="359" hidden="1" customWidth="1"/>
    <col min="10766" max="10766" width="5.7109375" style="359" customWidth="1"/>
    <col min="10767" max="10770" width="9.28125" style="359" hidden="1" customWidth="1"/>
    <col min="10771" max="11008" width="9.28125" style="359" customWidth="1"/>
    <col min="11009" max="11009" width="5.140625" style="359" customWidth="1"/>
    <col min="11010" max="11013" width="12.421875" style="359" customWidth="1"/>
    <col min="11014" max="11018" width="12.140625" style="359" customWidth="1"/>
    <col min="11019" max="11021" width="9.28125" style="359" hidden="1" customWidth="1"/>
    <col min="11022" max="11022" width="5.7109375" style="359" customWidth="1"/>
    <col min="11023" max="11026" width="9.28125" style="359" hidden="1" customWidth="1"/>
    <col min="11027" max="11264" width="9.28125" style="359" customWidth="1"/>
    <col min="11265" max="11265" width="5.140625" style="359" customWidth="1"/>
    <col min="11266" max="11269" width="12.421875" style="359" customWidth="1"/>
    <col min="11270" max="11274" width="12.140625" style="359" customWidth="1"/>
    <col min="11275" max="11277" width="9.28125" style="359" hidden="1" customWidth="1"/>
    <col min="11278" max="11278" width="5.7109375" style="359" customWidth="1"/>
    <col min="11279" max="11282" width="9.28125" style="359" hidden="1" customWidth="1"/>
    <col min="11283" max="11520" width="9.28125" style="359" customWidth="1"/>
    <col min="11521" max="11521" width="5.140625" style="359" customWidth="1"/>
    <col min="11522" max="11525" width="12.421875" style="359" customWidth="1"/>
    <col min="11526" max="11530" width="12.140625" style="359" customWidth="1"/>
    <col min="11531" max="11533" width="9.28125" style="359" hidden="1" customWidth="1"/>
    <col min="11534" max="11534" width="5.7109375" style="359" customWidth="1"/>
    <col min="11535" max="11538" width="9.28125" style="359" hidden="1" customWidth="1"/>
    <col min="11539" max="11776" width="9.28125" style="359" customWidth="1"/>
    <col min="11777" max="11777" width="5.140625" style="359" customWidth="1"/>
    <col min="11778" max="11781" width="12.421875" style="359" customWidth="1"/>
    <col min="11782" max="11786" width="12.140625" style="359" customWidth="1"/>
    <col min="11787" max="11789" width="9.28125" style="359" hidden="1" customWidth="1"/>
    <col min="11790" max="11790" width="5.7109375" style="359" customWidth="1"/>
    <col min="11791" max="11794" width="9.28125" style="359" hidden="1" customWidth="1"/>
    <col min="11795" max="12032" width="9.28125" style="359" customWidth="1"/>
    <col min="12033" max="12033" width="5.140625" style="359" customWidth="1"/>
    <col min="12034" max="12037" width="12.421875" style="359" customWidth="1"/>
    <col min="12038" max="12042" width="12.140625" style="359" customWidth="1"/>
    <col min="12043" max="12045" width="9.28125" style="359" hidden="1" customWidth="1"/>
    <col min="12046" max="12046" width="5.7109375" style="359" customWidth="1"/>
    <col min="12047" max="12050" width="9.28125" style="359" hidden="1" customWidth="1"/>
    <col min="12051" max="12288" width="9.28125" style="359" customWidth="1"/>
    <col min="12289" max="12289" width="5.140625" style="359" customWidth="1"/>
    <col min="12290" max="12293" width="12.421875" style="359" customWidth="1"/>
    <col min="12294" max="12298" width="12.140625" style="359" customWidth="1"/>
    <col min="12299" max="12301" width="9.28125" style="359" hidden="1" customWidth="1"/>
    <col min="12302" max="12302" width="5.7109375" style="359" customWidth="1"/>
    <col min="12303" max="12306" width="9.28125" style="359" hidden="1" customWidth="1"/>
    <col min="12307" max="12544" width="9.28125" style="359" customWidth="1"/>
    <col min="12545" max="12545" width="5.140625" style="359" customWidth="1"/>
    <col min="12546" max="12549" width="12.421875" style="359" customWidth="1"/>
    <col min="12550" max="12554" width="12.140625" style="359" customWidth="1"/>
    <col min="12555" max="12557" width="9.28125" style="359" hidden="1" customWidth="1"/>
    <col min="12558" max="12558" width="5.7109375" style="359" customWidth="1"/>
    <col min="12559" max="12562" width="9.28125" style="359" hidden="1" customWidth="1"/>
    <col min="12563" max="12800" width="9.28125" style="359" customWidth="1"/>
    <col min="12801" max="12801" width="5.140625" style="359" customWidth="1"/>
    <col min="12802" max="12805" width="12.421875" style="359" customWidth="1"/>
    <col min="12806" max="12810" width="12.140625" style="359" customWidth="1"/>
    <col min="12811" max="12813" width="9.28125" style="359" hidden="1" customWidth="1"/>
    <col min="12814" max="12814" width="5.7109375" style="359" customWidth="1"/>
    <col min="12815" max="12818" width="9.28125" style="359" hidden="1" customWidth="1"/>
    <col min="12819" max="13056" width="9.28125" style="359" customWidth="1"/>
    <col min="13057" max="13057" width="5.140625" style="359" customWidth="1"/>
    <col min="13058" max="13061" width="12.421875" style="359" customWidth="1"/>
    <col min="13062" max="13066" width="12.140625" style="359" customWidth="1"/>
    <col min="13067" max="13069" width="9.28125" style="359" hidden="1" customWidth="1"/>
    <col min="13070" max="13070" width="5.7109375" style="359" customWidth="1"/>
    <col min="13071" max="13074" width="9.28125" style="359" hidden="1" customWidth="1"/>
    <col min="13075" max="13312" width="9.28125" style="359" customWidth="1"/>
    <col min="13313" max="13313" width="5.140625" style="359" customWidth="1"/>
    <col min="13314" max="13317" width="12.421875" style="359" customWidth="1"/>
    <col min="13318" max="13322" width="12.140625" style="359" customWidth="1"/>
    <col min="13323" max="13325" width="9.28125" style="359" hidden="1" customWidth="1"/>
    <col min="13326" max="13326" width="5.7109375" style="359" customWidth="1"/>
    <col min="13327" max="13330" width="9.28125" style="359" hidden="1" customWidth="1"/>
    <col min="13331" max="13568" width="9.28125" style="359" customWidth="1"/>
    <col min="13569" max="13569" width="5.140625" style="359" customWidth="1"/>
    <col min="13570" max="13573" width="12.421875" style="359" customWidth="1"/>
    <col min="13574" max="13578" width="12.140625" style="359" customWidth="1"/>
    <col min="13579" max="13581" width="9.28125" style="359" hidden="1" customWidth="1"/>
    <col min="13582" max="13582" width="5.7109375" style="359" customWidth="1"/>
    <col min="13583" max="13586" width="9.28125" style="359" hidden="1" customWidth="1"/>
    <col min="13587" max="13824" width="9.28125" style="359" customWidth="1"/>
    <col min="13825" max="13825" width="5.140625" style="359" customWidth="1"/>
    <col min="13826" max="13829" width="12.421875" style="359" customWidth="1"/>
    <col min="13830" max="13834" width="12.140625" style="359" customWidth="1"/>
    <col min="13835" max="13837" width="9.28125" style="359" hidden="1" customWidth="1"/>
    <col min="13838" max="13838" width="5.7109375" style="359" customWidth="1"/>
    <col min="13839" max="13842" width="9.28125" style="359" hidden="1" customWidth="1"/>
    <col min="13843" max="14080" width="9.28125" style="359" customWidth="1"/>
    <col min="14081" max="14081" width="5.140625" style="359" customWidth="1"/>
    <col min="14082" max="14085" width="12.421875" style="359" customWidth="1"/>
    <col min="14086" max="14090" width="12.140625" style="359" customWidth="1"/>
    <col min="14091" max="14093" width="9.28125" style="359" hidden="1" customWidth="1"/>
    <col min="14094" max="14094" width="5.7109375" style="359" customWidth="1"/>
    <col min="14095" max="14098" width="9.28125" style="359" hidden="1" customWidth="1"/>
    <col min="14099" max="14336" width="9.28125" style="359" customWidth="1"/>
    <col min="14337" max="14337" width="5.140625" style="359" customWidth="1"/>
    <col min="14338" max="14341" width="12.421875" style="359" customWidth="1"/>
    <col min="14342" max="14346" width="12.140625" style="359" customWidth="1"/>
    <col min="14347" max="14349" width="9.28125" style="359" hidden="1" customWidth="1"/>
    <col min="14350" max="14350" width="5.7109375" style="359" customWidth="1"/>
    <col min="14351" max="14354" width="9.28125" style="359" hidden="1" customWidth="1"/>
    <col min="14355" max="14592" width="9.28125" style="359" customWidth="1"/>
    <col min="14593" max="14593" width="5.140625" style="359" customWidth="1"/>
    <col min="14594" max="14597" width="12.421875" style="359" customWidth="1"/>
    <col min="14598" max="14602" width="12.140625" style="359" customWidth="1"/>
    <col min="14603" max="14605" width="9.28125" style="359" hidden="1" customWidth="1"/>
    <col min="14606" max="14606" width="5.7109375" style="359" customWidth="1"/>
    <col min="14607" max="14610" width="9.28125" style="359" hidden="1" customWidth="1"/>
    <col min="14611" max="14848" width="9.28125" style="359" customWidth="1"/>
    <col min="14849" max="14849" width="5.140625" style="359" customWidth="1"/>
    <col min="14850" max="14853" width="12.421875" style="359" customWidth="1"/>
    <col min="14854" max="14858" width="12.140625" style="359" customWidth="1"/>
    <col min="14859" max="14861" width="9.28125" style="359" hidden="1" customWidth="1"/>
    <col min="14862" max="14862" width="5.7109375" style="359" customWidth="1"/>
    <col min="14863" max="14866" width="9.28125" style="359" hidden="1" customWidth="1"/>
    <col min="14867" max="15104" width="9.28125" style="359" customWidth="1"/>
    <col min="15105" max="15105" width="5.140625" style="359" customWidth="1"/>
    <col min="15106" max="15109" width="12.421875" style="359" customWidth="1"/>
    <col min="15110" max="15114" width="12.140625" style="359" customWidth="1"/>
    <col min="15115" max="15117" width="9.28125" style="359" hidden="1" customWidth="1"/>
    <col min="15118" max="15118" width="5.7109375" style="359" customWidth="1"/>
    <col min="15119" max="15122" width="9.28125" style="359" hidden="1" customWidth="1"/>
    <col min="15123" max="15360" width="9.28125" style="359" customWidth="1"/>
    <col min="15361" max="15361" width="5.140625" style="359" customWidth="1"/>
    <col min="15362" max="15365" width="12.421875" style="359" customWidth="1"/>
    <col min="15366" max="15370" width="12.140625" style="359" customWidth="1"/>
    <col min="15371" max="15373" width="9.28125" style="359" hidden="1" customWidth="1"/>
    <col min="15374" max="15374" width="5.7109375" style="359" customWidth="1"/>
    <col min="15375" max="15378" width="9.28125" style="359" hidden="1" customWidth="1"/>
    <col min="15379" max="15616" width="9.28125" style="359" customWidth="1"/>
    <col min="15617" max="15617" width="5.140625" style="359" customWidth="1"/>
    <col min="15618" max="15621" width="12.421875" style="359" customWidth="1"/>
    <col min="15622" max="15626" width="12.140625" style="359" customWidth="1"/>
    <col min="15627" max="15629" width="9.28125" style="359" hidden="1" customWidth="1"/>
    <col min="15630" max="15630" width="5.7109375" style="359" customWidth="1"/>
    <col min="15631" max="15634" width="9.28125" style="359" hidden="1" customWidth="1"/>
    <col min="15635" max="15872" width="9.28125" style="359" customWidth="1"/>
    <col min="15873" max="15873" width="5.140625" style="359" customWidth="1"/>
    <col min="15874" max="15877" width="12.421875" style="359" customWidth="1"/>
    <col min="15878" max="15882" width="12.140625" style="359" customWidth="1"/>
    <col min="15883" max="15885" width="9.28125" style="359" hidden="1" customWidth="1"/>
    <col min="15886" max="15886" width="5.7109375" style="359" customWidth="1"/>
    <col min="15887" max="15890" width="9.28125" style="359" hidden="1" customWidth="1"/>
    <col min="15891" max="16128" width="9.28125" style="359" customWidth="1"/>
    <col min="16129" max="16129" width="5.140625" style="359" customWidth="1"/>
    <col min="16130" max="16133" width="12.421875" style="359" customWidth="1"/>
    <col min="16134" max="16138" width="12.140625" style="359" customWidth="1"/>
    <col min="16139" max="16141" width="9.28125" style="359" hidden="1" customWidth="1"/>
    <col min="16142" max="16142" width="5.7109375" style="359" customWidth="1"/>
    <col min="16143" max="16146" width="9.28125" style="359" hidden="1" customWidth="1"/>
    <col min="16147" max="16384" width="9.28125" style="359" customWidth="1"/>
  </cols>
  <sheetData>
    <row r="1" spans="1:14" ht="12">
      <c r="A1" s="358"/>
      <c r="B1" s="358"/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</row>
    <row r="2" spans="1:14" ht="37.5" customHeight="1">
      <c r="A2" s="358"/>
      <c r="B2" s="567" t="s">
        <v>1118</v>
      </c>
      <c r="C2" s="567"/>
      <c r="D2" s="568" t="s">
        <v>1119</v>
      </c>
      <c r="E2" s="568"/>
      <c r="F2" s="568"/>
      <c r="G2" s="568"/>
      <c r="H2" s="568"/>
      <c r="I2" s="568"/>
      <c r="J2" s="568"/>
      <c r="K2" s="358"/>
      <c r="L2" s="358"/>
      <c r="M2" s="358"/>
      <c r="N2" s="358"/>
    </row>
    <row r="3" spans="1:14" ht="19.5" customHeight="1">
      <c r="A3" s="358"/>
      <c r="B3" s="569" t="s">
        <v>1120</v>
      </c>
      <c r="C3" s="569"/>
      <c r="D3" s="571" t="s">
        <v>1121</v>
      </c>
      <c r="E3" s="571"/>
      <c r="F3" s="571"/>
      <c r="G3" s="571"/>
      <c r="H3" s="571"/>
      <c r="I3" s="571"/>
      <c r="J3" s="571"/>
      <c r="K3" s="358"/>
      <c r="L3" s="358"/>
      <c r="M3" s="358"/>
      <c r="N3" s="358"/>
    </row>
    <row r="4" spans="1:14" ht="19.5" customHeight="1" thickBot="1">
      <c r="A4" s="358"/>
      <c r="B4" s="570"/>
      <c r="C4" s="570"/>
      <c r="D4" s="572"/>
      <c r="E4" s="572"/>
      <c r="F4" s="572"/>
      <c r="G4" s="572"/>
      <c r="H4" s="572"/>
      <c r="I4" s="572"/>
      <c r="J4" s="572"/>
      <c r="K4" s="358"/>
      <c r="L4" s="358"/>
      <c r="M4" s="358"/>
      <c r="N4" s="358"/>
    </row>
    <row r="5" spans="1:14" ht="20.25" customHeight="1">
      <c r="A5" s="358"/>
      <c r="B5" s="358"/>
      <c r="C5" s="358"/>
      <c r="D5" s="358"/>
      <c r="E5" s="358"/>
      <c r="F5" s="358"/>
      <c r="G5" s="358"/>
      <c r="H5" s="358"/>
      <c r="I5" s="358"/>
      <c r="J5" s="358"/>
      <c r="K5" s="358"/>
      <c r="L5" s="360" t="s">
        <v>1122</v>
      </c>
      <c r="M5" s="361">
        <v>0</v>
      </c>
      <c r="N5" s="483"/>
    </row>
    <row r="6" spans="1:14" ht="24.75">
      <c r="A6" s="358"/>
      <c r="B6" s="573" t="s">
        <v>1123</v>
      </c>
      <c r="C6" s="574"/>
      <c r="D6" s="575"/>
      <c r="E6" s="575"/>
      <c r="F6" s="576" t="s">
        <v>1124</v>
      </c>
      <c r="G6" s="577"/>
      <c r="H6" s="578" t="s">
        <v>1125</v>
      </c>
      <c r="I6" s="579"/>
      <c r="J6" s="579"/>
      <c r="K6" s="358"/>
      <c r="L6" s="362" t="s">
        <v>1126</v>
      </c>
      <c r="M6" s="363">
        <v>0</v>
      </c>
      <c r="N6" s="358"/>
    </row>
    <row r="7" spans="1:14" ht="12">
      <c r="A7" s="358"/>
      <c r="B7" s="580"/>
      <c r="C7" s="580"/>
      <c r="D7" s="580"/>
      <c r="E7" s="358"/>
      <c r="F7" s="581"/>
      <c r="G7" s="581"/>
      <c r="H7" s="581"/>
      <c r="I7" s="358"/>
      <c r="J7" s="358"/>
      <c r="K7" s="358"/>
      <c r="L7" s="358"/>
      <c r="M7" s="358"/>
      <c r="N7" s="358"/>
    </row>
    <row r="8" spans="1:14" ht="15">
      <c r="A8" s="358"/>
      <c r="B8" s="574" t="s">
        <v>1127</v>
      </c>
      <c r="C8" s="574"/>
      <c r="D8" s="582"/>
      <c r="E8" s="582"/>
      <c r="F8" s="583" t="s">
        <v>1128</v>
      </c>
      <c r="G8" s="583"/>
      <c r="H8" s="584">
        <v>380</v>
      </c>
      <c r="I8" s="584"/>
      <c r="J8" s="584"/>
      <c r="K8" s="358"/>
      <c r="L8" s="358"/>
      <c r="M8" s="358"/>
      <c r="N8" s="358"/>
    </row>
    <row r="9" spans="1:14" ht="12">
      <c r="A9" s="358"/>
      <c r="B9" s="581"/>
      <c r="C9" s="581"/>
      <c r="D9" s="581"/>
      <c r="E9" s="358"/>
      <c r="F9" s="588"/>
      <c r="G9" s="588"/>
      <c r="H9" s="588"/>
      <c r="I9" s="358"/>
      <c r="J9" s="358"/>
      <c r="K9" s="358"/>
      <c r="L9" s="358"/>
      <c r="M9" s="358"/>
      <c r="N9" s="358"/>
    </row>
    <row r="10" spans="1:14" ht="15">
      <c r="A10" s="358"/>
      <c r="B10" s="574" t="s">
        <v>1129</v>
      </c>
      <c r="C10" s="574"/>
      <c r="D10" s="582" t="s">
        <v>1125</v>
      </c>
      <c r="E10" s="582"/>
      <c r="F10" s="589" t="s">
        <v>1130</v>
      </c>
      <c r="G10" s="589"/>
      <c r="H10" s="590" t="s">
        <v>1131</v>
      </c>
      <c r="I10" s="591"/>
      <c r="J10" s="591"/>
      <c r="K10" s="358"/>
      <c r="L10" s="358"/>
      <c r="M10" s="358"/>
      <c r="N10" s="358"/>
    </row>
    <row r="11" spans="1:14" ht="15">
      <c r="A11" s="358"/>
      <c r="B11" s="364"/>
      <c r="C11" s="364"/>
      <c r="D11" s="364"/>
      <c r="E11" s="364"/>
      <c r="F11" s="365"/>
      <c r="G11" s="365"/>
      <c r="H11" s="366"/>
      <c r="I11" s="367"/>
      <c r="J11" s="367"/>
      <c r="K11" s="358"/>
      <c r="L11" s="358"/>
      <c r="M11" s="358"/>
      <c r="N11" s="358"/>
    </row>
    <row r="12" spans="1:14" ht="13.5" thickBot="1">
      <c r="A12" s="358"/>
      <c r="B12" s="368"/>
      <c r="C12" s="368"/>
      <c r="D12" s="368"/>
      <c r="E12" s="368"/>
      <c r="F12" s="368"/>
      <c r="G12" s="368"/>
      <c r="H12" s="368"/>
      <c r="I12" s="368"/>
      <c r="J12" s="368"/>
      <c r="K12" s="358"/>
      <c r="L12" s="358"/>
      <c r="M12" s="358"/>
      <c r="N12" s="358"/>
    </row>
    <row r="13" spans="1:14" ht="12">
      <c r="A13" s="358"/>
      <c r="B13" s="358"/>
      <c r="C13" s="358"/>
      <c r="D13" s="358"/>
      <c r="E13" s="358"/>
      <c r="F13" s="358"/>
      <c r="G13" s="358"/>
      <c r="H13" s="358"/>
      <c r="I13" s="358"/>
      <c r="J13" s="358"/>
      <c r="K13" s="358"/>
      <c r="L13" s="358"/>
      <c r="M13" s="358"/>
      <c r="N13" s="358"/>
    </row>
    <row r="14" spans="1:14" ht="12">
      <c r="A14" s="358"/>
      <c r="B14" s="592" t="s">
        <v>1132</v>
      </c>
      <c r="C14" s="592"/>
      <c r="D14" s="592"/>
      <c r="E14" s="592"/>
      <c r="F14" s="369"/>
      <c r="G14" s="369"/>
      <c r="H14" s="369"/>
      <c r="I14" s="369"/>
      <c r="J14" s="369"/>
      <c r="K14" s="358"/>
      <c r="L14" s="358"/>
      <c r="M14" s="358"/>
      <c r="N14" s="358"/>
    </row>
    <row r="15" spans="1:14" ht="15">
      <c r="A15" s="358"/>
      <c r="B15" s="585" t="s">
        <v>1133</v>
      </c>
      <c r="C15" s="586"/>
      <c r="D15" s="586"/>
      <c r="E15" s="586"/>
      <c r="F15" s="370"/>
      <c r="G15" s="593"/>
      <c r="H15" s="593"/>
      <c r="I15" s="371"/>
      <c r="J15" s="358" t="s">
        <v>1134</v>
      </c>
      <c r="K15" s="358"/>
      <c r="L15" s="358"/>
      <c r="M15" s="358"/>
      <c r="N15" s="358"/>
    </row>
    <row r="16" spans="1:14" ht="15">
      <c r="A16" s="358"/>
      <c r="B16" s="585" t="s">
        <v>1135</v>
      </c>
      <c r="C16" s="586"/>
      <c r="D16" s="586"/>
      <c r="E16" s="586"/>
      <c r="F16" s="477">
        <v>0</v>
      </c>
      <c r="G16" s="587">
        <f>G15*F16</f>
        <v>0</v>
      </c>
      <c r="H16" s="587"/>
      <c r="I16" s="478"/>
      <c r="J16" s="370" t="s">
        <v>1134</v>
      </c>
      <c r="K16" s="358"/>
      <c r="L16" s="358"/>
      <c r="M16" s="358"/>
      <c r="N16" s="358"/>
    </row>
    <row r="17" spans="1:14" ht="15">
      <c r="A17" s="358"/>
      <c r="B17" s="585" t="s">
        <v>1136</v>
      </c>
      <c r="C17" s="586"/>
      <c r="D17" s="586"/>
      <c r="E17" s="586"/>
      <c r="F17" s="370"/>
      <c r="G17" s="587">
        <f>'RR_EL - Položky'!F99</f>
        <v>0</v>
      </c>
      <c r="H17" s="587"/>
      <c r="I17" s="478"/>
      <c r="J17" s="370" t="s">
        <v>1134</v>
      </c>
      <c r="K17" s="358"/>
      <c r="L17" s="358"/>
      <c r="M17" s="358"/>
      <c r="N17" s="358"/>
    </row>
    <row r="18" spans="1:14" ht="15">
      <c r="A18" s="358"/>
      <c r="B18" s="585" t="s">
        <v>1137</v>
      </c>
      <c r="C18" s="586"/>
      <c r="D18" s="586"/>
      <c r="E18" s="586"/>
      <c r="F18" s="370"/>
      <c r="G18" s="587">
        <f>'RR_EL - Položky'!H99</f>
        <v>0</v>
      </c>
      <c r="H18" s="587"/>
      <c r="I18" s="478"/>
      <c r="J18" s="370" t="s">
        <v>1134</v>
      </c>
      <c r="K18" s="358"/>
      <c r="L18" s="358"/>
      <c r="M18" s="358"/>
      <c r="N18" s="358"/>
    </row>
    <row r="19" spans="1:14" ht="15">
      <c r="A19" s="358"/>
      <c r="B19" s="585" t="s">
        <v>1138</v>
      </c>
      <c r="C19" s="586"/>
      <c r="D19" s="586"/>
      <c r="E19" s="586"/>
      <c r="F19" s="370"/>
      <c r="G19" s="587">
        <v>0</v>
      </c>
      <c r="H19" s="587"/>
      <c r="I19" s="478"/>
      <c r="J19" s="370" t="s">
        <v>1134</v>
      </c>
      <c r="K19" s="358"/>
      <c r="L19" s="358"/>
      <c r="M19" s="358"/>
      <c r="N19" s="358"/>
    </row>
    <row r="20" spans="1:14" ht="12">
      <c r="A20" s="358"/>
      <c r="B20" s="594" t="s">
        <v>1139</v>
      </c>
      <c r="C20" s="594"/>
      <c r="D20" s="594"/>
      <c r="E20" s="594"/>
      <c r="F20" s="372"/>
      <c r="G20" s="595">
        <f>SUM(G15:H19)</f>
        <v>0</v>
      </c>
      <c r="H20" s="595"/>
      <c r="I20" s="479"/>
      <c r="J20" s="370" t="s">
        <v>1134</v>
      </c>
      <c r="K20" s="358"/>
      <c r="L20" s="358"/>
      <c r="M20" s="358"/>
      <c r="N20" s="358"/>
    </row>
    <row r="21" spans="1:14" ht="13.5" thickBot="1">
      <c r="A21" s="358"/>
      <c r="B21" s="368"/>
      <c r="C21" s="368"/>
      <c r="D21" s="368"/>
      <c r="E21" s="368"/>
      <c r="F21" s="373"/>
      <c r="G21" s="480"/>
      <c r="H21" s="480"/>
      <c r="I21" s="373"/>
      <c r="J21" s="373"/>
      <c r="K21" s="358"/>
      <c r="L21" s="358"/>
      <c r="M21" s="358"/>
      <c r="N21" s="358"/>
    </row>
    <row r="22" spans="1:14" ht="12">
      <c r="A22" s="358"/>
      <c r="B22" s="358"/>
      <c r="C22" s="358"/>
      <c r="D22" s="358"/>
      <c r="E22" s="358"/>
      <c r="F22" s="370"/>
      <c r="G22" s="481"/>
      <c r="H22" s="481"/>
      <c r="I22" s="370"/>
      <c r="J22" s="370"/>
      <c r="K22" s="358"/>
      <c r="L22" s="358"/>
      <c r="M22" s="358"/>
      <c r="N22" s="358"/>
    </row>
    <row r="23" spans="1:14" ht="15">
      <c r="A23" s="358"/>
      <c r="B23" s="585" t="s">
        <v>1140</v>
      </c>
      <c r="C23" s="586"/>
      <c r="D23" s="586"/>
      <c r="E23" s="586"/>
      <c r="F23" s="477">
        <v>0.05</v>
      </c>
      <c r="G23" s="587">
        <f>G18*F23</f>
        <v>0</v>
      </c>
      <c r="H23" s="587"/>
      <c r="I23" s="478"/>
      <c r="J23" s="370" t="s">
        <v>1134</v>
      </c>
      <c r="K23" s="358"/>
      <c r="L23" s="358"/>
      <c r="M23" s="358"/>
      <c r="N23" s="358"/>
    </row>
    <row r="24" spans="1:14" ht="15">
      <c r="A24" s="358"/>
      <c r="B24" s="585" t="s">
        <v>1141</v>
      </c>
      <c r="C24" s="586"/>
      <c r="D24" s="586"/>
      <c r="E24" s="586"/>
      <c r="F24" s="477">
        <v>0</v>
      </c>
      <c r="G24" s="587">
        <f>G19*F24</f>
        <v>0</v>
      </c>
      <c r="H24" s="587"/>
      <c r="I24" s="478"/>
      <c r="J24" s="370" t="s">
        <v>1134</v>
      </c>
      <c r="K24" s="358"/>
      <c r="L24" s="358"/>
      <c r="M24" s="358"/>
      <c r="N24" s="358"/>
    </row>
    <row r="25" spans="1:14" ht="12">
      <c r="A25" s="358"/>
      <c r="B25" s="594" t="s">
        <v>1142</v>
      </c>
      <c r="C25" s="594"/>
      <c r="D25" s="594"/>
      <c r="E25" s="594"/>
      <c r="F25" s="370"/>
      <c r="G25" s="595">
        <f>SUM(G23:H24)</f>
        <v>0</v>
      </c>
      <c r="H25" s="595"/>
      <c r="I25" s="370"/>
      <c r="J25" s="370" t="s">
        <v>1134</v>
      </c>
      <c r="K25" s="358"/>
      <c r="L25" s="358"/>
      <c r="M25" s="358"/>
      <c r="N25" s="358"/>
    </row>
    <row r="26" spans="1:14" ht="12">
      <c r="A26" s="358"/>
      <c r="B26" s="358"/>
      <c r="C26" s="358"/>
      <c r="D26" s="358"/>
      <c r="E26" s="358"/>
      <c r="F26" s="370"/>
      <c r="G26" s="481"/>
      <c r="H26" s="481"/>
      <c r="I26" s="370"/>
      <c r="J26" s="370"/>
      <c r="K26" s="358"/>
      <c r="L26" s="358"/>
      <c r="M26" s="358"/>
      <c r="N26" s="358"/>
    </row>
    <row r="27" spans="1:14" ht="15">
      <c r="A27" s="358"/>
      <c r="B27" s="585" t="s">
        <v>1143</v>
      </c>
      <c r="C27" s="586"/>
      <c r="D27" s="586"/>
      <c r="E27" s="586"/>
      <c r="F27" s="477">
        <v>0.015</v>
      </c>
      <c r="G27" s="587">
        <f>G20*F27</f>
        <v>0</v>
      </c>
      <c r="H27" s="587"/>
      <c r="I27" s="370"/>
      <c r="J27" s="370" t="s">
        <v>1134</v>
      </c>
      <c r="K27" s="358"/>
      <c r="L27" s="358"/>
      <c r="M27" s="358"/>
      <c r="N27" s="358"/>
    </row>
    <row r="28" spans="1:14" ht="12">
      <c r="A28" s="358"/>
      <c r="B28" s="596" t="s">
        <v>1144</v>
      </c>
      <c r="C28" s="586"/>
      <c r="D28" s="586"/>
      <c r="E28" s="586"/>
      <c r="F28" s="477">
        <v>0.025</v>
      </c>
      <c r="G28" s="587">
        <f>G20*F28</f>
        <v>0</v>
      </c>
      <c r="H28" s="587"/>
      <c r="I28" s="370"/>
      <c r="J28" s="370" t="s">
        <v>1134</v>
      </c>
      <c r="K28" s="358"/>
      <c r="L28" s="358"/>
      <c r="M28" s="358"/>
      <c r="N28" s="358"/>
    </row>
    <row r="29" spans="1:14" ht="12">
      <c r="A29" s="358"/>
      <c r="B29" s="592" t="s">
        <v>1145</v>
      </c>
      <c r="C29" s="592"/>
      <c r="D29" s="592"/>
      <c r="E29" s="592"/>
      <c r="F29" s="369"/>
      <c r="G29" s="595">
        <f>G20+G25+G27+G28</f>
        <v>0</v>
      </c>
      <c r="H29" s="595"/>
      <c r="I29" s="370"/>
      <c r="J29" s="370" t="s">
        <v>1134</v>
      </c>
      <c r="K29" s="358"/>
      <c r="L29" s="358"/>
      <c r="M29" s="358"/>
      <c r="N29" s="358"/>
    </row>
    <row r="30" spans="1:14" ht="13.5" thickBot="1">
      <c r="A30" s="358"/>
      <c r="B30" s="368"/>
      <c r="C30" s="368"/>
      <c r="D30" s="368"/>
      <c r="E30" s="368"/>
      <c r="F30" s="368"/>
      <c r="G30" s="480"/>
      <c r="H30" s="480"/>
      <c r="I30" s="373"/>
      <c r="J30" s="373"/>
      <c r="K30" s="358"/>
      <c r="L30" s="358"/>
      <c r="M30" s="358"/>
      <c r="N30" s="358"/>
    </row>
    <row r="31" spans="1:14" ht="12">
      <c r="A31" s="358"/>
      <c r="B31" s="358"/>
      <c r="C31" s="358"/>
      <c r="D31" s="358"/>
      <c r="E31" s="358"/>
      <c r="F31" s="358"/>
      <c r="G31" s="481"/>
      <c r="H31" s="481"/>
      <c r="I31" s="370"/>
      <c r="J31" s="370"/>
      <c r="K31" s="358"/>
      <c r="L31" s="358"/>
      <c r="M31" s="358"/>
      <c r="N31" s="358"/>
    </row>
    <row r="32" spans="1:14" ht="12">
      <c r="A32" s="358"/>
      <c r="B32" s="599" t="s">
        <v>1146</v>
      </c>
      <c r="C32" s="599"/>
      <c r="D32" s="599"/>
      <c r="E32" s="599"/>
      <c r="F32" s="370"/>
      <c r="G32" s="481"/>
      <c r="H32" s="481"/>
      <c r="I32" s="370"/>
      <c r="J32" s="370"/>
      <c r="K32" s="358"/>
      <c r="L32" s="358"/>
      <c r="M32" s="358"/>
      <c r="N32" s="358"/>
    </row>
    <row r="33" spans="1:14" ht="28.5" customHeight="1">
      <c r="A33" s="358"/>
      <c r="B33" s="600" t="s">
        <v>1147</v>
      </c>
      <c r="C33" s="601"/>
      <c r="D33" s="601"/>
      <c r="E33" s="601"/>
      <c r="F33" s="477">
        <v>0.018</v>
      </c>
      <c r="G33" s="587">
        <f>G29*F33</f>
        <v>0</v>
      </c>
      <c r="H33" s="587"/>
      <c r="I33" s="370"/>
      <c r="J33" s="370" t="s">
        <v>1134</v>
      </c>
      <c r="K33" s="358"/>
      <c r="L33" s="358"/>
      <c r="M33" s="358"/>
      <c r="N33" s="358"/>
    </row>
    <row r="34" spans="1:14" ht="12">
      <c r="A34" s="358"/>
      <c r="B34" s="596" t="s">
        <v>1148</v>
      </c>
      <c r="C34" s="586"/>
      <c r="D34" s="586"/>
      <c r="E34" s="586"/>
      <c r="F34" s="477">
        <v>0.015</v>
      </c>
      <c r="G34" s="587">
        <f>G29*F34</f>
        <v>0</v>
      </c>
      <c r="H34" s="587"/>
      <c r="I34" s="370"/>
      <c r="J34" s="370" t="s">
        <v>1134</v>
      </c>
      <c r="K34" s="358"/>
      <c r="L34" s="358"/>
      <c r="M34" s="358"/>
      <c r="N34" s="358"/>
    </row>
    <row r="35" spans="1:14" ht="12">
      <c r="A35" s="358"/>
      <c r="B35" s="602" t="s">
        <v>1149</v>
      </c>
      <c r="C35" s="602"/>
      <c r="D35" s="602"/>
      <c r="E35" s="602"/>
      <c r="F35" s="370"/>
      <c r="G35" s="595">
        <f>SUM(G33:H34)</f>
        <v>0</v>
      </c>
      <c r="H35" s="595"/>
      <c r="I35" s="370"/>
      <c r="J35" s="370" t="s">
        <v>1134</v>
      </c>
      <c r="K35" s="358"/>
      <c r="L35" s="358"/>
      <c r="M35" s="358"/>
      <c r="N35" s="358"/>
    </row>
    <row r="36" spans="1:14" ht="13.5" thickBot="1">
      <c r="A36" s="358"/>
      <c r="B36" s="368"/>
      <c r="C36" s="368"/>
      <c r="D36" s="368"/>
      <c r="E36" s="368"/>
      <c r="F36" s="368"/>
      <c r="G36" s="480"/>
      <c r="H36" s="480"/>
      <c r="I36" s="373"/>
      <c r="J36" s="373"/>
      <c r="K36" s="358"/>
      <c r="L36" s="358"/>
      <c r="M36" s="358"/>
      <c r="N36" s="358"/>
    </row>
    <row r="37" spans="1:14" ht="12">
      <c r="A37" s="358"/>
      <c r="B37" s="358"/>
      <c r="C37" s="358"/>
      <c r="D37" s="358"/>
      <c r="E37" s="358"/>
      <c r="F37" s="358"/>
      <c r="G37" s="481"/>
      <c r="H37" s="481"/>
      <c r="I37" s="370"/>
      <c r="J37" s="370"/>
      <c r="K37" s="358"/>
      <c r="L37" s="358"/>
      <c r="M37" s="358"/>
      <c r="N37" s="358"/>
    </row>
    <row r="38" spans="1:14" ht="15">
      <c r="A38" s="358"/>
      <c r="B38" s="585" t="s">
        <v>1150</v>
      </c>
      <c r="C38" s="586"/>
      <c r="D38" s="586"/>
      <c r="E38" s="586"/>
      <c r="F38" s="477">
        <v>0.018</v>
      </c>
      <c r="G38" s="587">
        <f>G29*F38</f>
        <v>0</v>
      </c>
      <c r="H38" s="587"/>
      <c r="I38" s="370"/>
      <c r="J38" s="370" t="s">
        <v>1134</v>
      </c>
      <c r="K38" s="358"/>
      <c r="L38" s="358"/>
      <c r="M38" s="358"/>
      <c r="N38" s="358"/>
    </row>
    <row r="39" spans="1:14" ht="13.5" thickBot="1">
      <c r="A39" s="358"/>
      <c r="B39" s="368"/>
      <c r="C39" s="368"/>
      <c r="D39" s="368"/>
      <c r="E39" s="368"/>
      <c r="F39" s="368"/>
      <c r="G39" s="480"/>
      <c r="H39" s="480"/>
      <c r="I39" s="373"/>
      <c r="J39" s="373"/>
      <c r="K39" s="358"/>
      <c r="L39" s="358"/>
      <c r="M39" s="358"/>
      <c r="N39" s="358"/>
    </row>
    <row r="40" spans="1:14" ht="12">
      <c r="A40" s="358"/>
      <c r="B40" s="358"/>
      <c r="C40" s="358"/>
      <c r="D40" s="358"/>
      <c r="E40" s="358"/>
      <c r="F40" s="358"/>
      <c r="G40" s="481"/>
      <c r="H40" s="481"/>
      <c r="I40" s="370"/>
      <c r="J40" s="370"/>
      <c r="K40" s="358"/>
      <c r="L40" s="358"/>
      <c r="M40" s="358"/>
      <c r="N40" s="358"/>
    </row>
    <row r="41" spans="1:20" ht="18">
      <c r="A41" s="358"/>
      <c r="B41" s="597" t="s">
        <v>1151</v>
      </c>
      <c r="C41" s="597"/>
      <c r="D41" s="597"/>
      <c r="E41" s="597"/>
      <c r="F41" s="375"/>
      <c r="G41" s="598">
        <f>G29+G35+G38</f>
        <v>0</v>
      </c>
      <c r="H41" s="598"/>
      <c r="I41" s="375"/>
      <c r="J41" s="482" t="s">
        <v>1134</v>
      </c>
      <c r="K41" s="358"/>
      <c r="L41" s="358"/>
      <c r="M41" s="358"/>
      <c r="N41" s="358"/>
      <c r="O41" s="376">
        <f>G41</f>
        <v>0</v>
      </c>
      <c r="P41" s="376">
        <f>G41</f>
        <v>0</v>
      </c>
      <c r="R41" s="376">
        <f>G41</f>
        <v>0</v>
      </c>
      <c r="T41" s="376">
        <f>G41</f>
        <v>0</v>
      </c>
    </row>
    <row r="42" spans="1:14" ht="12">
      <c r="A42" s="358"/>
      <c r="B42" s="358"/>
      <c r="C42" s="358"/>
      <c r="D42" s="358"/>
      <c r="E42" s="358"/>
      <c r="F42" s="358"/>
      <c r="G42" s="374"/>
      <c r="H42" s="374"/>
      <c r="I42" s="358"/>
      <c r="J42" s="358"/>
      <c r="K42" s="358"/>
      <c r="L42" s="358"/>
      <c r="M42" s="358"/>
      <c r="N42" s="358"/>
    </row>
    <row r="43" spans="1:14" ht="12">
      <c r="A43" s="358"/>
      <c r="B43" s="358"/>
      <c r="C43" s="358"/>
      <c r="D43" s="358"/>
      <c r="E43" s="358"/>
      <c r="F43" s="358"/>
      <c r="G43" s="358"/>
      <c r="H43" s="358"/>
      <c r="I43" s="358"/>
      <c r="J43" s="358"/>
      <c r="K43" s="358"/>
      <c r="L43" s="358"/>
      <c r="M43" s="358"/>
      <c r="N43" s="358"/>
    </row>
    <row r="44" spans="2:10" ht="12">
      <c r="B44" s="358"/>
      <c r="C44" s="358"/>
      <c r="D44" s="358"/>
      <c r="E44" s="358"/>
      <c r="F44" s="358"/>
      <c r="G44" s="358"/>
      <c r="H44" s="358"/>
      <c r="I44" s="358"/>
      <c r="J44" s="358"/>
    </row>
  </sheetData>
  <sheetProtection password="DAFF" sheet="1" objects="1" scenarios="1"/>
  <mergeCells count="56">
    <mergeCell ref="B38:E38"/>
    <mergeCell ref="G38:H38"/>
    <mergeCell ref="B41:E41"/>
    <mergeCell ref="G41:H41"/>
    <mergeCell ref="B32:E32"/>
    <mergeCell ref="B33:E33"/>
    <mergeCell ref="G33:H33"/>
    <mergeCell ref="B34:E34"/>
    <mergeCell ref="G34:H34"/>
    <mergeCell ref="B35:E35"/>
    <mergeCell ref="G35:H35"/>
    <mergeCell ref="B27:E27"/>
    <mergeCell ref="G27:H27"/>
    <mergeCell ref="B28:E28"/>
    <mergeCell ref="G28:H28"/>
    <mergeCell ref="B29:E29"/>
    <mergeCell ref="G29:H29"/>
    <mergeCell ref="B23:E23"/>
    <mergeCell ref="G23:H23"/>
    <mergeCell ref="B24:E24"/>
    <mergeCell ref="G24:H24"/>
    <mergeCell ref="B25:E25"/>
    <mergeCell ref="G25:H25"/>
    <mergeCell ref="B18:E18"/>
    <mergeCell ref="G18:H18"/>
    <mergeCell ref="B19:E19"/>
    <mergeCell ref="G19:H19"/>
    <mergeCell ref="B20:E20"/>
    <mergeCell ref="G20:H20"/>
    <mergeCell ref="B17:E17"/>
    <mergeCell ref="G17:H17"/>
    <mergeCell ref="B9:D9"/>
    <mergeCell ref="F9:H9"/>
    <mergeCell ref="B10:C10"/>
    <mergeCell ref="D10:E10"/>
    <mergeCell ref="F10:G10"/>
    <mergeCell ref="H10:J10"/>
    <mergeCell ref="B14:E14"/>
    <mergeCell ref="B15:E15"/>
    <mergeCell ref="G15:H15"/>
    <mergeCell ref="B16:E16"/>
    <mergeCell ref="G16:H16"/>
    <mergeCell ref="B7:D7"/>
    <mergeCell ref="F7:H7"/>
    <mergeCell ref="B8:C8"/>
    <mergeCell ref="D8:E8"/>
    <mergeCell ref="F8:G8"/>
    <mergeCell ref="H8:J8"/>
    <mergeCell ref="B2:C2"/>
    <mergeCell ref="D2:J2"/>
    <mergeCell ref="B3:C4"/>
    <mergeCell ref="D3:J4"/>
    <mergeCell ref="B6:C6"/>
    <mergeCell ref="D6:E6"/>
    <mergeCell ref="F6:G6"/>
    <mergeCell ref="H6:J6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91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P104"/>
  <sheetViews>
    <sheetView showGridLines="0" view="pageBreakPreview" zoomScaleSheetLayoutView="100" workbookViewId="0" topLeftCell="A1">
      <pane ySplit="5" topLeftCell="A39" activePane="bottomLeft" state="frozen"/>
      <selection pane="bottomLeft" activeCell="G12" sqref="G12"/>
    </sheetView>
  </sheetViews>
  <sheetFormatPr defaultColWidth="9.140625" defaultRowHeight="12"/>
  <cols>
    <col min="1" max="1" width="6.7109375" style="380" customWidth="1"/>
    <col min="2" max="2" width="80.8515625" style="380" customWidth="1"/>
    <col min="3" max="3" width="8.28125" style="380" customWidth="1"/>
    <col min="4" max="4" width="9.421875" style="405" bestFit="1" customWidth="1"/>
    <col min="5" max="5" width="12.7109375" style="380" customWidth="1"/>
    <col min="6" max="6" width="12.7109375" style="380" bestFit="1" customWidth="1"/>
    <col min="7" max="7" width="13.7109375" style="380" customWidth="1"/>
    <col min="8" max="8" width="13.140625" style="380" bestFit="1" customWidth="1"/>
    <col min="9" max="9" width="17.140625" style="380" customWidth="1"/>
    <col min="10" max="10" width="6.7109375" style="380" customWidth="1"/>
    <col min="11" max="15" width="15.00390625" style="380" hidden="1" customWidth="1"/>
    <col min="16" max="16" width="15.00390625" style="385" hidden="1" customWidth="1"/>
    <col min="17" max="17" width="15.00390625" style="380" customWidth="1"/>
    <col min="18" max="256" width="9.28125" style="380" customWidth="1"/>
    <col min="257" max="257" width="6.7109375" style="380" customWidth="1"/>
    <col min="258" max="258" width="80.8515625" style="380" customWidth="1"/>
    <col min="259" max="259" width="8.28125" style="380" customWidth="1"/>
    <col min="260" max="260" width="9.421875" style="380" bestFit="1" customWidth="1"/>
    <col min="261" max="261" width="12.7109375" style="380" customWidth="1"/>
    <col min="262" max="262" width="12.7109375" style="380" bestFit="1" customWidth="1"/>
    <col min="263" max="263" width="13.7109375" style="380" customWidth="1"/>
    <col min="264" max="264" width="13.140625" style="380" bestFit="1" customWidth="1"/>
    <col min="265" max="265" width="17.140625" style="380" customWidth="1"/>
    <col min="266" max="266" width="6.7109375" style="380" customWidth="1"/>
    <col min="267" max="273" width="15.00390625" style="380" customWidth="1"/>
    <col min="274" max="512" width="9.28125" style="380" customWidth="1"/>
    <col min="513" max="513" width="6.7109375" style="380" customWidth="1"/>
    <col min="514" max="514" width="80.8515625" style="380" customWidth="1"/>
    <col min="515" max="515" width="8.28125" style="380" customWidth="1"/>
    <col min="516" max="516" width="9.421875" style="380" bestFit="1" customWidth="1"/>
    <col min="517" max="517" width="12.7109375" style="380" customWidth="1"/>
    <col min="518" max="518" width="12.7109375" style="380" bestFit="1" customWidth="1"/>
    <col min="519" max="519" width="13.7109375" style="380" customWidth="1"/>
    <col min="520" max="520" width="13.140625" style="380" bestFit="1" customWidth="1"/>
    <col min="521" max="521" width="17.140625" style="380" customWidth="1"/>
    <col min="522" max="522" width="6.7109375" style="380" customWidth="1"/>
    <col min="523" max="529" width="15.00390625" style="380" customWidth="1"/>
    <col min="530" max="768" width="9.28125" style="380" customWidth="1"/>
    <col min="769" max="769" width="6.7109375" style="380" customWidth="1"/>
    <col min="770" max="770" width="80.8515625" style="380" customWidth="1"/>
    <col min="771" max="771" width="8.28125" style="380" customWidth="1"/>
    <col min="772" max="772" width="9.421875" style="380" bestFit="1" customWidth="1"/>
    <col min="773" max="773" width="12.7109375" style="380" customWidth="1"/>
    <col min="774" max="774" width="12.7109375" style="380" bestFit="1" customWidth="1"/>
    <col min="775" max="775" width="13.7109375" style="380" customWidth="1"/>
    <col min="776" max="776" width="13.140625" style="380" bestFit="1" customWidth="1"/>
    <col min="777" max="777" width="17.140625" style="380" customWidth="1"/>
    <col min="778" max="778" width="6.7109375" style="380" customWidth="1"/>
    <col min="779" max="785" width="15.00390625" style="380" customWidth="1"/>
    <col min="786" max="1024" width="9.28125" style="380" customWidth="1"/>
    <col min="1025" max="1025" width="6.7109375" style="380" customWidth="1"/>
    <col min="1026" max="1026" width="80.8515625" style="380" customWidth="1"/>
    <col min="1027" max="1027" width="8.28125" style="380" customWidth="1"/>
    <col min="1028" max="1028" width="9.421875" style="380" bestFit="1" customWidth="1"/>
    <col min="1029" max="1029" width="12.7109375" style="380" customWidth="1"/>
    <col min="1030" max="1030" width="12.7109375" style="380" bestFit="1" customWidth="1"/>
    <col min="1031" max="1031" width="13.7109375" style="380" customWidth="1"/>
    <col min="1032" max="1032" width="13.140625" style="380" bestFit="1" customWidth="1"/>
    <col min="1033" max="1033" width="17.140625" style="380" customWidth="1"/>
    <col min="1034" max="1034" width="6.7109375" style="380" customWidth="1"/>
    <col min="1035" max="1041" width="15.00390625" style="380" customWidth="1"/>
    <col min="1042" max="1280" width="9.28125" style="380" customWidth="1"/>
    <col min="1281" max="1281" width="6.7109375" style="380" customWidth="1"/>
    <col min="1282" max="1282" width="80.8515625" style="380" customWidth="1"/>
    <col min="1283" max="1283" width="8.28125" style="380" customWidth="1"/>
    <col min="1284" max="1284" width="9.421875" style="380" bestFit="1" customWidth="1"/>
    <col min="1285" max="1285" width="12.7109375" style="380" customWidth="1"/>
    <col min="1286" max="1286" width="12.7109375" style="380" bestFit="1" customWidth="1"/>
    <col min="1287" max="1287" width="13.7109375" style="380" customWidth="1"/>
    <col min="1288" max="1288" width="13.140625" style="380" bestFit="1" customWidth="1"/>
    <col min="1289" max="1289" width="17.140625" style="380" customWidth="1"/>
    <col min="1290" max="1290" width="6.7109375" style="380" customWidth="1"/>
    <col min="1291" max="1297" width="15.00390625" style="380" customWidth="1"/>
    <col min="1298" max="1536" width="9.28125" style="380" customWidth="1"/>
    <col min="1537" max="1537" width="6.7109375" style="380" customWidth="1"/>
    <col min="1538" max="1538" width="80.8515625" style="380" customWidth="1"/>
    <col min="1539" max="1539" width="8.28125" style="380" customWidth="1"/>
    <col min="1540" max="1540" width="9.421875" style="380" bestFit="1" customWidth="1"/>
    <col min="1541" max="1541" width="12.7109375" style="380" customWidth="1"/>
    <col min="1542" max="1542" width="12.7109375" style="380" bestFit="1" customWidth="1"/>
    <col min="1543" max="1543" width="13.7109375" style="380" customWidth="1"/>
    <col min="1544" max="1544" width="13.140625" style="380" bestFit="1" customWidth="1"/>
    <col min="1545" max="1545" width="17.140625" style="380" customWidth="1"/>
    <col min="1546" max="1546" width="6.7109375" style="380" customWidth="1"/>
    <col min="1547" max="1553" width="15.00390625" style="380" customWidth="1"/>
    <col min="1554" max="1792" width="9.28125" style="380" customWidth="1"/>
    <col min="1793" max="1793" width="6.7109375" style="380" customWidth="1"/>
    <col min="1794" max="1794" width="80.8515625" style="380" customWidth="1"/>
    <col min="1795" max="1795" width="8.28125" style="380" customWidth="1"/>
    <col min="1796" max="1796" width="9.421875" style="380" bestFit="1" customWidth="1"/>
    <col min="1797" max="1797" width="12.7109375" style="380" customWidth="1"/>
    <col min="1798" max="1798" width="12.7109375" style="380" bestFit="1" customWidth="1"/>
    <col min="1799" max="1799" width="13.7109375" style="380" customWidth="1"/>
    <col min="1800" max="1800" width="13.140625" style="380" bestFit="1" customWidth="1"/>
    <col min="1801" max="1801" width="17.140625" style="380" customWidth="1"/>
    <col min="1802" max="1802" width="6.7109375" style="380" customWidth="1"/>
    <col min="1803" max="1809" width="15.00390625" style="380" customWidth="1"/>
    <col min="1810" max="2048" width="9.28125" style="380" customWidth="1"/>
    <col min="2049" max="2049" width="6.7109375" style="380" customWidth="1"/>
    <col min="2050" max="2050" width="80.8515625" style="380" customWidth="1"/>
    <col min="2051" max="2051" width="8.28125" style="380" customWidth="1"/>
    <col min="2052" max="2052" width="9.421875" style="380" bestFit="1" customWidth="1"/>
    <col min="2053" max="2053" width="12.7109375" style="380" customWidth="1"/>
    <col min="2054" max="2054" width="12.7109375" style="380" bestFit="1" customWidth="1"/>
    <col min="2055" max="2055" width="13.7109375" style="380" customWidth="1"/>
    <col min="2056" max="2056" width="13.140625" style="380" bestFit="1" customWidth="1"/>
    <col min="2057" max="2057" width="17.140625" style="380" customWidth="1"/>
    <col min="2058" max="2058" width="6.7109375" style="380" customWidth="1"/>
    <col min="2059" max="2065" width="15.00390625" style="380" customWidth="1"/>
    <col min="2066" max="2304" width="9.28125" style="380" customWidth="1"/>
    <col min="2305" max="2305" width="6.7109375" style="380" customWidth="1"/>
    <col min="2306" max="2306" width="80.8515625" style="380" customWidth="1"/>
    <col min="2307" max="2307" width="8.28125" style="380" customWidth="1"/>
    <col min="2308" max="2308" width="9.421875" style="380" bestFit="1" customWidth="1"/>
    <col min="2309" max="2309" width="12.7109375" style="380" customWidth="1"/>
    <col min="2310" max="2310" width="12.7109375" style="380" bestFit="1" customWidth="1"/>
    <col min="2311" max="2311" width="13.7109375" style="380" customWidth="1"/>
    <col min="2312" max="2312" width="13.140625" style="380" bestFit="1" customWidth="1"/>
    <col min="2313" max="2313" width="17.140625" style="380" customWidth="1"/>
    <col min="2314" max="2314" width="6.7109375" style="380" customWidth="1"/>
    <col min="2315" max="2321" width="15.00390625" style="380" customWidth="1"/>
    <col min="2322" max="2560" width="9.28125" style="380" customWidth="1"/>
    <col min="2561" max="2561" width="6.7109375" style="380" customWidth="1"/>
    <col min="2562" max="2562" width="80.8515625" style="380" customWidth="1"/>
    <col min="2563" max="2563" width="8.28125" style="380" customWidth="1"/>
    <col min="2564" max="2564" width="9.421875" style="380" bestFit="1" customWidth="1"/>
    <col min="2565" max="2565" width="12.7109375" style="380" customWidth="1"/>
    <col min="2566" max="2566" width="12.7109375" style="380" bestFit="1" customWidth="1"/>
    <col min="2567" max="2567" width="13.7109375" style="380" customWidth="1"/>
    <col min="2568" max="2568" width="13.140625" style="380" bestFit="1" customWidth="1"/>
    <col min="2569" max="2569" width="17.140625" style="380" customWidth="1"/>
    <col min="2570" max="2570" width="6.7109375" style="380" customWidth="1"/>
    <col min="2571" max="2577" width="15.00390625" style="380" customWidth="1"/>
    <col min="2578" max="2816" width="9.28125" style="380" customWidth="1"/>
    <col min="2817" max="2817" width="6.7109375" style="380" customWidth="1"/>
    <col min="2818" max="2818" width="80.8515625" style="380" customWidth="1"/>
    <col min="2819" max="2819" width="8.28125" style="380" customWidth="1"/>
    <col min="2820" max="2820" width="9.421875" style="380" bestFit="1" customWidth="1"/>
    <col min="2821" max="2821" width="12.7109375" style="380" customWidth="1"/>
    <col min="2822" max="2822" width="12.7109375" style="380" bestFit="1" customWidth="1"/>
    <col min="2823" max="2823" width="13.7109375" style="380" customWidth="1"/>
    <col min="2824" max="2824" width="13.140625" style="380" bestFit="1" customWidth="1"/>
    <col min="2825" max="2825" width="17.140625" style="380" customWidth="1"/>
    <col min="2826" max="2826" width="6.7109375" style="380" customWidth="1"/>
    <col min="2827" max="2833" width="15.00390625" style="380" customWidth="1"/>
    <col min="2834" max="3072" width="9.28125" style="380" customWidth="1"/>
    <col min="3073" max="3073" width="6.7109375" style="380" customWidth="1"/>
    <col min="3074" max="3074" width="80.8515625" style="380" customWidth="1"/>
    <col min="3075" max="3075" width="8.28125" style="380" customWidth="1"/>
    <col min="3076" max="3076" width="9.421875" style="380" bestFit="1" customWidth="1"/>
    <col min="3077" max="3077" width="12.7109375" style="380" customWidth="1"/>
    <col min="3078" max="3078" width="12.7109375" style="380" bestFit="1" customWidth="1"/>
    <col min="3079" max="3079" width="13.7109375" style="380" customWidth="1"/>
    <col min="3080" max="3080" width="13.140625" style="380" bestFit="1" customWidth="1"/>
    <col min="3081" max="3081" width="17.140625" style="380" customWidth="1"/>
    <col min="3082" max="3082" width="6.7109375" style="380" customWidth="1"/>
    <col min="3083" max="3089" width="15.00390625" style="380" customWidth="1"/>
    <col min="3090" max="3328" width="9.28125" style="380" customWidth="1"/>
    <col min="3329" max="3329" width="6.7109375" style="380" customWidth="1"/>
    <col min="3330" max="3330" width="80.8515625" style="380" customWidth="1"/>
    <col min="3331" max="3331" width="8.28125" style="380" customWidth="1"/>
    <col min="3332" max="3332" width="9.421875" style="380" bestFit="1" customWidth="1"/>
    <col min="3333" max="3333" width="12.7109375" style="380" customWidth="1"/>
    <col min="3334" max="3334" width="12.7109375" style="380" bestFit="1" customWidth="1"/>
    <col min="3335" max="3335" width="13.7109375" style="380" customWidth="1"/>
    <col min="3336" max="3336" width="13.140625" style="380" bestFit="1" customWidth="1"/>
    <col min="3337" max="3337" width="17.140625" style="380" customWidth="1"/>
    <col min="3338" max="3338" width="6.7109375" style="380" customWidth="1"/>
    <col min="3339" max="3345" width="15.00390625" style="380" customWidth="1"/>
    <col min="3346" max="3584" width="9.28125" style="380" customWidth="1"/>
    <col min="3585" max="3585" width="6.7109375" style="380" customWidth="1"/>
    <col min="3586" max="3586" width="80.8515625" style="380" customWidth="1"/>
    <col min="3587" max="3587" width="8.28125" style="380" customWidth="1"/>
    <col min="3588" max="3588" width="9.421875" style="380" bestFit="1" customWidth="1"/>
    <col min="3589" max="3589" width="12.7109375" style="380" customWidth="1"/>
    <col min="3590" max="3590" width="12.7109375" style="380" bestFit="1" customWidth="1"/>
    <col min="3591" max="3591" width="13.7109375" style="380" customWidth="1"/>
    <col min="3592" max="3592" width="13.140625" style="380" bestFit="1" customWidth="1"/>
    <col min="3593" max="3593" width="17.140625" style="380" customWidth="1"/>
    <col min="3594" max="3594" width="6.7109375" style="380" customWidth="1"/>
    <col min="3595" max="3601" width="15.00390625" style="380" customWidth="1"/>
    <col min="3602" max="3840" width="9.28125" style="380" customWidth="1"/>
    <col min="3841" max="3841" width="6.7109375" style="380" customWidth="1"/>
    <col min="3842" max="3842" width="80.8515625" style="380" customWidth="1"/>
    <col min="3843" max="3843" width="8.28125" style="380" customWidth="1"/>
    <col min="3844" max="3844" width="9.421875" style="380" bestFit="1" customWidth="1"/>
    <col min="3845" max="3845" width="12.7109375" style="380" customWidth="1"/>
    <col min="3846" max="3846" width="12.7109375" style="380" bestFit="1" customWidth="1"/>
    <col min="3847" max="3847" width="13.7109375" style="380" customWidth="1"/>
    <col min="3848" max="3848" width="13.140625" style="380" bestFit="1" customWidth="1"/>
    <col min="3849" max="3849" width="17.140625" style="380" customWidth="1"/>
    <col min="3850" max="3850" width="6.7109375" style="380" customWidth="1"/>
    <col min="3851" max="3857" width="15.00390625" style="380" customWidth="1"/>
    <col min="3858" max="4096" width="9.28125" style="380" customWidth="1"/>
    <col min="4097" max="4097" width="6.7109375" style="380" customWidth="1"/>
    <col min="4098" max="4098" width="80.8515625" style="380" customWidth="1"/>
    <col min="4099" max="4099" width="8.28125" style="380" customWidth="1"/>
    <col min="4100" max="4100" width="9.421875" style="380" bestFit="1" customWidth="1"/>
    <col min="4101" max="4101" width="12.7109375" style="380" customWidth="1"/>
    <col min="4102" max="4102" width="12.7109375" style="380" bestFit="1" customWidth="1"/>
    <col min="4103" max="4103" width="13.7109375" style="380" customWidth="1"/>
    <col min="4104" max="4104" width="13.140625" style="380" bestFit="1" customWidth="1"/>
    <col min="4105" max="4105" width="17.140625" style="380" customWidth="1"/>
    <col min="4106" max="4106" width="6.7109375" style="380" customWidth="1"/>
    <col min="4107" max="4113" width="15.00390625" style="380" customWidth="1"/>
    <col min="4114" max="4352" width="9.28125" style="380" customWidth="1"/>
    <col min="4353" max="4353" width="6.7109375" style="380" customWidth="1"/>
    <col min="4354" max="4354" width="80.8515625" style="380" customWidth="1"/>
    <col min="4355" max="4355" width="8.28125" style="380" customWidth="1"/>
    <col min="4356" max="4356" width="9.421875" style="380" bestFit="1" customWidth="1"/>
    <col min="4357" max="4357" width="12.7109375" style="380" customWidth="1"/>
    <col min="4358" max="4358" width="12.7109375" style="380" bestFit="1" customWidth="1"/>
    <col min="4359" max="4359" width="13.7109375" style="380" customWidth="1"/>
    <col min="4360" max="4360" width="13.140625" style="380" bestFit="1" customWidth="1"/>
    <col min="4361" max="4361" width="17.140625" style="380" customWidth="1"/>
    <col min="4362" max="4362" width="6.7109375" style="380" customWidth="1"/>
    <col min="4363" max="4369" width="15.00390625" style="380" customWidth="1"/>
    <col min="4370" max="4608" width="9.28125" style="380" customWidth="1"/>
    <col min="4609" max="4609" width="6.7109375" style="380" customWidth="1"/>
    <col min="4610" max="4610" width="80.8515625" style="380" customWidth="1"/>
    <col min="4611" max="4611" width="8.28125" style="380" customWidth="1"/>
    <col min="4612" max="4612" width="9.421875" style="380" bestFit="1" customWidth="1"/>
    <col min="4613" max="4613" width="12.7109375" style="380" customWidth="1"/>
    <col min="4614" max="4614" width="12.7109375" style="380" bestFit="1" customWidth="1"/>
    <col min="4615" max="4615" width="13.7109375" style="380" customWidth="1"/>
    <col min="4616" max="4616" width="13.140625" style="380" bestFit="1" customWidth="1"/>
    <col min="4617" max="4617" width="17.140625" style="380" customWidth="1"/>
    <col min="4618" max="4618" width="6.7109375" style="380" customWidth="1"/>
    <col min="4619" max="4625" width="15.00390625" style="380" customWidth="1"/>
    <col min="4626" max="4864" width="9.28125" style="380" customWidth="1"/>
    <col min="4865" max="4865" width="6.7109375" style="380" customWidth="1"/>
    <col min="4866" max="4866" width="80.8515625" style="380" customWidth="1"/>
    <col min="4867" max="4867" width="8.28125" style="380" customWidth="1"/>
    <col min="4868" max="4868" width="9.421875" style="380" bestFit="1" customWidth="1"/>
    <col min="4869" max="4869" width="12.7109375" style="380" customWidth="1"/>
    <col min="4870" max="4870" width="12.7109375" style="380" bestFit="1" customWidth="1"/>
    <col min="4871" max="4871" width="13.7109375" style="380" customWidth="1"/>
    <col min="4872" max="4872" width="13.140625" style="380" bestFit="1" customWidth="1"/>
    <col min="4873" max="4873" width="17.140625" style="380" customWidth="1"/>
    <col min="4874" max="4874" width="6.7109375" style="380" customWidth="1"/>
    <col min="4875" max="4881" width="15.00390625" style="380" customWidth="1"/>
    <col min="4882" max="5120" width="9.28125" style="380" customWidth="1"/>
    <col min="5121" max="5121" width="6.7109375" style="380" customWidth="1"/>
    <col min="5122" max="5122" width="80.8515625" style="380" customWidth="1"/>
    <col min="5123" max="5123" width="8.28125" style="380" customWidth="1"/>
    <col min="5124" max="5124" width="9.421875" style="380" bestFit="1" customWidth="1"/>
    <col min="5125" max="5125" width="12.7109375" style="380" customWidth="1"/>
    <col min="5126" max="5126" width="12.7109375" style="380" bestFit="1" customWidth="1"/>
    <col min="5127" max="5127" width="13.7109375" style="380" customWidth="1"/>
    <col min="5128" max="5128" width="13.140625" style="380" bestFit="1" customWidth="1"/>
    <col min="5129" max="5129" width="17.140625" style="380" customWidth="1"/>
    <col min="5130" max="5130" width="6.7109375" style="380" customWidth="1"/>
    <col min="5131" max="5137" width="15.00390625" style="380" customWidth="1"/>
    <col min="5138" max="5376" width="9.28125" style="380" customWidth="1"/>
    <col min="5377" max="5377" width="6.7109375" style="380" customWidth="1"/>
    <col min="5378" max="5378" width="80.8515625" style="380" customWidth="1"/>
    <col min="5379" max="5379" width="8.28125" style="380" customWidth="1"/>
    <col min="5380" max="5380" width="9.421875" style="380" bestFit="1" customWidth="1"/>
    <col min="5381" max="5381" width="12.7109375" style="380" customWidth="1"/>
    <col min="5382" max="5382" width="12.7109375" style="380" bestFit="1" customWidth="1"/>
    <col min="5383" max="5383" width="13.7109375" style="380" customWidth="1"/>
    <col min="5384" max="5384" width="13.140625" style="380" bestFit="1" customWidth="1"/>
    <col min="5385" max="5385" width="17.140625" style="380" customWidth="1"/>
    <col min="5386" max="5386" width="6.7109375" style="380" customWidth="1"/>
    <col min="5387" max="5393" width="15.00390625" style="380" customWidth="1"/>
    <col min="5394" max="5632" width="9.28125" style="380" customWidth="1"/>
    <col min="5633" max="5633" width="6.7109375" style="380" customWidth="1"/>
    <col min="5634" max="5634" width="80.8515625" style="380" customWidth="1"/>
    <col min="5635" max="5635" width="8.28125" style="380" customWidth="1"/>
    <col min="5636" max="5636" width="9.421875" style="380" bestFit="1" customWidth="1"/>
    <col min="5637" max="5637" width="12.7109375" style="380" customWidth="1"/>
    <col min="5638" max="5638" width="12.7109375" style="380" bestFit="1" customWidth="1"/>
    <col min="5639" max="5639" width="13.7109375" style="380" customWidth="1"/>
    <col min="5640" max="5640" width="13.140625" style="380" bestFit="1" customWidth="1"/>
    <col min="5641" max="5641" width="17.140625" style="380" customWidth="1"/>
    <col min="5642" max="5642" width="6.7109375" style="380" customWidth="1"/>
    <col min="5643" max="5649" width="15.00390625" style="380" customWidth="1"/>
    <col min="5650" max="5888" width="9.28125" style="380" customWidth="1"/>
    <col min="5889" max="5889" width="6.7109375" style="380" customWidth="1"/>
    <col min="5890" max="5890" width="80.8515625" style="380" customWidth="1"/>
    <col min="5891" max="5891" width="8.28125" style="380" customWidth="1"/>
    <col min="5892" max="5892" width="9.421875" style="380" bestFit="1" customWidth="1"/>
    <col min="5893" max="5893" width="12.7109375" style="380" customWidth="1"/>
    <col min="5894" max="5894" width="12.7109375" style="380" bestFit="1" customWidth="1"/>
    <col min="5895" max="5895" width="13.7109375" style="380" customWidth="1"/>
    <col min="5896" max="5896" width="13.140625" style="380" bestFit="1" customWidth="1"/>
    <col min="5897" max="5897" width="17.140625" style="380" customWidth="1"/>
    <col min="5898" max="5898" width="6.7109375" style="380" customWidth="1"/>
    <col min="5899" max="5905" width="15.00390625" style="380" customWidth="1"/>
    <col min="5906" max="6144" width="9.28125" style="380" customWidth="1"/>
    <col min="6145" max="6145" width="6.7109375" style="380" customWidth="1"/>
    <col min="6146" max="6146" width="80.8515625" style="380" customWidth="1"/>
    <col min="6147" max="6147" width="8.28125" style="380" customWidth="1"/>
    <col min="6148" max="6148" width="9.421875" style="380" bestFit="1" customWidth="1"/>
    <col min="6149" max="6149" width="12.7109375" style="380" customWidth="1"/>
    <col min="6150" max="6150" width="12.7109375" style="380" bestFit="1" customWidth="1"/>
    <col min="6151" max="6151" width="13.7109375" style="380" customWidth="1"/>
    <col min="6152" max="6152" width="13.140625" style="380" bestFit="1" customWidth="1"/>
    <col min="6153" max="6153" width="17.140625" style="380" customWidth="1"/>
    <col min="6154" max="6154" width="6.7109375" style="380" customWidth="1"/>
    <col min="6155" max="6161" width="15.00390625" style="380" customWidth="1"/>
    <col min="6162" max="6400" width="9.28125" style="380" customWidth="1"/>
    <col min="6401" max="6401" width="6.7109375" style="380" customWidth="1"/>
    <col min="6402" max="6402" width="80.8515625" style="380" customWidth="1"/>
    <col min="6403" max="6403" width="8.28125" style="380" customWidth="1"/>
    <col min="6404" max="6404" width="9.421875" style="380" bestFit="1" customWidth="1"/>
    <col min="6405" max="6405" width="12.7109375" style="380" customWidth="1"/>
    <col min="6406" max="6406" width="12.7109375" style="380" bestFit="1" customWidth="1"/>
    <col min="6407" max="6407" width="13.7109375" style="380" customWidth="1"/>
    <col min="6408" max="6408" width="13.140625" style="380" bestFit="1" customWidth="1"/>
    <col min="6409" max="6409" width="17.140625" style="380" customWidth="1"/>
    <col min="6410" max="6410" width="6.7109375" style="380" customWidth="1"/>
    <col min="6411" max="6417" width="15.00390625" style="380" customWidth="1"/>
    <col min="6418" max="6656" width="9.28125" style="380" customWidth="1"/>
    <col min="6657" max="6657" width="6.7109375" style="380" customWidth="1"/>
    <col min="6658" max="6658" width="80.8515625" style="380" customWidth="1"/>
    <col min="6659" max="6659" width="8.28125" style="380" customWidth="1"/>
    <col min="6660" max="6660" width="9.421875" style="380" bestFit="1" customWidth="1"/>
    <col min="6661" max="6661" width="12.7109375" style="380" customWidth="1"/>
    <col min="6662" max="6662" width="12.7109375" style="380" bestFit="1" customWidth="1"/>
    <col min="6663" max="6663" width="13.7109375" style="380" customWidth="1"/>
    <col min="6664" max="6664" width="13.140625" style="380" bestFit="1" customWidth="1"/>
    <col min="6665" max="6665" width="17.140625" style="380" customWidth="1"/>
    <col min="6666" max="6666" width="6.7109375" style="380" customWidth="1"/>
    <col min="6667" max="6673" width="15.00390625" style="380" customWidth="1"/>
    <col min="6674" max="6912" width="9.28125" style="380" customWidth="1"/>
    <col min="6913" max="6913" width="6.7109375" style="380" customWidth="1"/>
    <col min="6914" max="6914" width="80.8515625" style="380" customWidth="1"/>
    <col min="6915" max="6915" width="8.28125" style="380" customWidth="1"/>
    <col min="6916" max="6916" width="9.421875" style="380" bestFit="1" customWidth="1"/>
    <col min="6917" max="6917" width="12.7109375" style="380" customWidth="1"/>
    <col min="6918" max="6918" width="12.7109375" style="380" bestFit="1" customWidth="1"/>
    <col min="6919" max="6919" width="13.7109375" style="380" customWidth="1"/>
    <col min="6920" max="6920" width="13.140625" style="380" bestFit="1" customWidth="1"/>
    <col min="6921" max="6921" width="17.140625" style="380" customWidth="1"/>
    <col min="6922" max="6922" width="6.7109375" style="380" customWidth="1"/>
    <col min="6923" max="6929" width="15.00390625" style="380" customWidth="1"/>
    <col min="6930" max="7168" width="9.28125" style="380" customWidth="1"/>
    <col min="7169" max="7169" width="6.7109375" style="380" customWidth="1"/>
    <col min="7170" max="7170" width="80.8515625" style="380" customWidth="1"/>
    <col min="7171" max="7171" width="8.28125" style="380" customWidth="1"/>
    <col min="7172" max="7172" width="9.421875" style="380" bestFit="1" customWidth="1"/>
    <col min="7173" max="7173" width="12.7109375" style="380" customWidth="1"/>
    <col min="7174" max="7174" width="12.7109375" style="380" bestFit="1" customWidth="1"/>
    <col min="7175" max="7175" width="13.7109375" style="380" customWidth="1"/>
    <col min="7176" max="7176" width="13.140625" style="380" bestFit="1" customWidth="1"/>
    <col min="7177" max="7177" width="17.140625" style="380" customWidth="1"/>
    <col min="7178" max="7178" width="6.7109375" style="380" customWidth="1"/>
    <col min="7179" max="7185" width="15.00390625" style="380" customWidth="1"/>
    <col min="7186" max="7424" width="9.28125" style="380" customWidth="1"/>
    <col min="7425" max="7425" width="6.7109375" style="380" customWidth="1"/>
    <col min="7426" max="7426" width="80.8515625" style="380" customWidth="1"/>
    <col min="7427" max="7427" width="8.28125" style="380" customWidth="1"/>
    <col min="7428" max="7428" width="9.421875" style="380" bestFit="1" customWidth="1"/>
    <col min="7429" max="7429" width="12.7109375" style="380" customWidth="1"/>
    <col min="7430" max="7430" width="12.7109375" style="380" bestFit="1" customWidth="1"/>
    <col min="7431" max="7431" width="13.7109375" style="380" customWidth="1"/>
    <col min="7432" max="7432" width="13.140625" style="380" bestFit="1" customWidth="1"/>
    <col min="7433" max="7433" width="17.140625" style="380" customWidth="1"/>
    <col min="7434" max="7434" width="6.7109375" style="380" customWidth="1"/>
    <col min="7435" max="7441" width="15.00390625" style="380" customWidth="1"/>
    <col min="7442" max="7680" width="9.28125" style="380" customWidth="1"/>
    <col min="7681" max="7681" width="6.7109375" style="380" customWidth="1"/>
    <col min="7682" max="7682" width="80.8515625" style="380" customWidth="1"/>
    <col min="7683" max="7683" width="8.28125" style="380" customWidth="1"/>
    <col min="7684" max="7684" width="9.421875" style="380" bestFit="1" customWidth="1"/>
    <col min="7685" max="7685" width="12.7109375" style="380" customWidth="1"/>
    <col min="7686" max="7686" width="12.7109375" style="380" bestFit="1" customWidth="1"/>
    <col min="7687" max="7687" width="13.7109375" style="380" customWidth="1"/>
    <col min="7688" max="7688" width="13.140625" style="380" bestFit="1" customWidth="1"/>
    <col min="7689" max="7689" width="17.140625" style="380" customWidth="1"/>
    <col min="7690" max="7690" width="6.7109375" style="380" customWidth="1"/>
    <col min="7691" max="7697" width="15.00390625" style="380" customWidth="1"/>
    <col min="7698" max="7936" width="9.28125" style="380" customWidth="1"/>
    <col min="7937" max="7937" width="6.7109375" style="380" customWidth="1"/>
    <col min="7938" max="7938" width="80.8515625" style="380" customWidth="1"/>
    <col min="7939" max="7939" width="8.28125" style="380" customWidth="1"/>
    <col min="7940" max="7940" width="9.421875" style="380" bestFit="1" customWidth="1"/>
    <col min="7941" max="7941" width="12.7109375" style="380" customWidth="1"/>
    <col min="7942" max="7942" width="12.7109375" style="380" bestFit="1" customWidth="1"/>
    <col min="7943" max="7943" width="13.7109375" style="380" customWidth="1"/>
    <col min="7944" max="7944" width="13.140625" style="380" bestFit="1" customWidth="1"/>
    <col min="7945" max="7945" width="17.140625" style="380" customWidth="1"/>
    <col min="7946" max="7946" width="6.7109375" style="380" customWidth="1"/>
    <col min="7947" max="7953" width="15.00390625" style="380" customWidth="1"/>
    <col min="7954" max="8192" width="9.28125" style="380" customWidth="1"/>
    <col min="8193" max="8193" width="6.7109375" style="380" customWidth="1"/>
    <col min="8194" max="8194" width="80.8515625" style="380" customWidth="1"/>
    <col min="8195" max="8195" width="8.28125" style="380" customWidth="1"/>
    <col min="8196" max="8196" width="9.421875" style="380" bestFit="1" customWidth="1"/>
    <col min="8197" max="8197" width="12.7109375" style="380" customWidth="1"/>
    <col min="8198" max="8198" width="12.7109375" style="380" bestFit="1" customWidth="1"/>
    <col min="8199" max="8199" width="13.7109375" style="380" customWidth="1"/>
    <col min="8200" max="8200" width="13.140625" style="380" bestFit="1" customWidth="1"/>
    <col min="8201" max="8201" width="17.140625" style="380" customWidth="1"/>
    <col min="8202" max="8202" width="6.7109375" style="380" customWidth="1"/>
    <col min="8203" max="8209" width="15.00390625" style="380" customWidth="1"/>
    <col min="8210" max="8448" width="9.28125" style="380" customWidth="1"/>
    <col min="8449" max="8449" width="6.7109375" style="380" customWidth="1"/>
    <col min="8450" max="8450" width="80.8515625" style="380" customWidth="1"/>
    <col min="8451" max="8451" width="8.28125" style="380" customWidth="1"/>
    <col min="8452" max="8452" width="9.421875" style="380" bestFit="1" customWidth="1"/>
    <col min="8453" max="8453" width="12.7109375" style="380" customWidth="1"/>
    <col min="8454" max="8454" width="12.7109375" style="380" bestFit="1" customWidth="1"/>
    <col min="8455" max="8455" width="13.7109375" style="380" customWidth="1"/>
    <col min="8456" max="8456" width="13.140625" style="380" bestFit="1" customWidth="1"/>
    <col min="8457" max="8457" width="17.140625" style="380" customWidth="1"/>
    <col min="8458" max="8458" width="6.7109375" style="380" customWidth="1"/>
    <col min="8459" max="8465" width="15.00390625" style="380" customWidth="1"/>
    <col min="8466" max="8704" width="9.28125" style="380" customWidth="1"/>
    <col min="8705" max="8705" width="6.7109375" style="380" customWidth="1"/>
    <col min="8706" max="8706" width="80.8515625" style="380" customWidth="1"/>
    <col min="8707" max="8707" width="8.28125" style="380" customWidth="1"/>
    <col min="8708" max="8708" width="9.421875" style="380" bestFit="1" customWidth="1"/>
    <col min="8709" max="8709" width="12.7109375" style="380" customWidth="1"/>
    <col min="8710" max="8710" width="12.7109375" style="380" bestFit="1" customWidth="1"/>
    <col min="8711" max="8711" width="13.7109375" style="380" customWidth="1"/>
    <col min="8712" max="8712" width="13.140625" style="380" bestFit="1" customWidth="1"/>
    <col min="8713" max="8713" width="17.140625" style="380" customWidth="1"/>
    <col min="8714" max="8714" width="6.7109375" style="380" customWidth="1"/>
    <col min="8715" max="8721" width="15.00390625" style="380" customWidth="1"/>
    <col min="8722" max="8960" width="9.28125" style="380" customWidth="1"/>
    <col min="8961" max="8961" width="6.7109375" style="380" customWidth="1"/>
    <col min="8962" max="8962" width="80.8515625" style="380" customWidth="1"/>
    <col min="8963" max="8963" width="8.28125" style="380" customWidth="1"/>
    <col min="8964" max="8964" width="9.421875" style="380" bestFit="1" customWidth="1"/>
    <col min="8965" max="8965" width="12.7109375" style="380" customWidth="1"/>
    <col min="8966" max="8966" width="12.7109375" style="380" bestFit="1" customWidth="1"/>
    <col min="8967" max="8967" width="13.7109375" style="380" customWidth="1"/>
    <col min="8968" max="8968" width="13.140625" style="380" bestFit="1" customWidth="1"/>
    <col min="8969" max="8969" width="17.140625" style="380" customWidth="1"/>
    <col min="8970" max="8970" width="6.7109375" style="380" customWidth="1"/>
    <col min="8971" max="8977" width="15.00390625" style="380" customWidth="1"/>
    <col min="8978" max="9216" width="9.28125" style="380" customWidth="1"/>
    <col min="9217" max="9217" width="6.7109375" style="380" customWidth="1"/>
    <col min="9218" max="9218" width="80.8515625" style="380" customWidth="1"/>
    <col min="9219" max="9219" width="8.28125" style="380" customWidth="1"/>
    <col min="9220" max="9220" width="9.421875" style="380" bestFit="1" customWidth="1"/>
    <col min="9221" max="9221" width="12.7109375" style="380" customWidth="1"/>
    <col min="9222" max="9222" width="12.7109375" style="380" bestFit="1" customWidth="1"/>
    <col min="9223" max="9223" width="13.7109375" style="380" customWidth="1"/>
    <col min="9224" max="9224" width="13.140625" style="380" bestFit="1" customWidth="1"/>
    <col min="9225" max="9225" width="17.140625" style="380" customWidth="1"/>
    <col min="9226" max="9226" width="6.7109375" style="380" customWidth="1"/>
    <col min="9227" max="9233" width="15.00390625" style="380" customWidth="1"/>
    <col min="9234" max="9472" width="9.28125" style="380" customWidth="1"/>
    <col min="9473" max="9473" width="6.7109375" style="380" customWidth="1"/>
    <col min="9474" max="9474" width="80.8515625" style="380" customWidth="1"/>
    <col min="9475" max="9475" width="8.28125" style="380" customWidth="1"/>
    <col min="9476" max="9476" width="9.421875" style="380" bestFit="1" customWidth="1"/>
    <col min="9477" max="9477" width="12.7109375" style="380" customWidth="1"/>
    <col min="9478" max="9478" width="12.7109375" style="380" bestFit="1" customWidth="1"/>
    <col min="9479" max="9479" width="13.7109375" style="380" customWidth="1"/>
    <col min="9480" max="9480" width="13.140625" style="380" bestFit="1" customWidth="1"/>
    <col min="9481" max="9481" width="17.140625" style="380" customWidth="1"/>
    <col min="9482" max="9482" width="6.7109375" style="380" customWidth="1"/>
    <col min="9483" max="9489" width="15.00390625" style="380" customWidth="1"/>
    <col min="9490" max="9728" width="9.28125" style="380" customWidth="1"/>
    <col min="9729" max="9729" width="6.7109375" style="380" customWidth="1"/>
    <col min="9730" max="9730" width="80.8515625" style="380" customWidth="1"/>
    <col min="9731" max="9731" width="8.28125" style="380" customWidth="1"/>
    <col min="9732" max="9732" width="9.421875" style="380" bestFit="1" customWidth="1"/>
    <col min="9733" max="9733" width="12.7109375" style="380" customWidth="1"/>
    <col min="9734" max="9734" width="12.7109375" style="380" bestFit="1" customWidth="1"/>
    <col min="9735" max="9735" width="13.7109375" style="380" customWidth="1"/>
    <col min="9736" max="9736" width="13.140625" style="380" bestFit="1" customWidth="1"/>
    <col min="9737" max="9737" width="17.140625" style="380" customWidth="1"/>
    <col min="9738" max="9738" width="6.7109375" style="380" customWidth="1"/>
    <col min="9739" max="9745" width="15.00390625" style="380" customWidth="1"/>
    <col min="9746" max="9984" width="9.28125" style="380" customWidth="1"/>
    <col min="9985" max="9985" width="6.7109375" style="380" customWidth="1"/>
    <col min="9986" max="9986" width="80.8515625" style="380" customWidth="1"/>
    <col min="9987" max="9987" width="8.28125" style="380" customWidth="1"/>
    <col min="9988" max="9988" width="9.421875" style="380" bestFit="1" customWidth="1"/>
    <col min="9989" max="9989" width="12.7109375" style="380" customWidth="1"/>
    <col min="9990" max="9990" width="12.7109375" style="380" bestFit="1" customWidth="1"/>
    <col min="9991" max="9991" width="13.7109375" style="380" customWidth="1"/>
    <col min="9992" max="9992" width="13.140625" style="380" bestFit="1" customWidth="1"/>
    <col min="9993" max="9993" width="17.140625" style="380" customWidth="1"/>
    <col min="9994" max="9994" width="6.7109375" style="380" customWidth="1"/>
    <col min="9995" max="10001" width="15.00390625" style="380" customWidth="1"/>
    <col min="10002" max="10240" width="9.28125" style="380" customWidth="1"/>
    <col min="10241" max="10241" width="6.7109375" style="380" customWidth="1"/>
    <col min="10242" max="10242" width="80.8515625" style="380" customWidth="1"/>
    <col min="10243" max="10243" width="8.28125" style="380" customWidth="1"/>
    <col min="10244" max="10244" width="9.421875" style="380" bestFit="1" customWidth="1"/>
    <col min="10245" max="10245" width="12.7109375" style="380" customWidth="1"/>
    <col min="10246" max="10246" width="12.7109375" style="380" bestFit="1" customWidth="1"/>
    <col min="10247" max="10247" width="13.7109375" style="380" customWidth="1"/>
    <col min="10248" max="10248" width="13.140625" style="380" bestFit="1" customWidth="1"/>
    <col min="10249" max="10249" width="17.140625" style="380" customWidth="1"/>
    <col min="10250" max="10250" width="6.7109375" style="380" customWidth="1"/>
    <col min="10251" max="10257" width="15.00390625" style="380" customWidth="1"/>
    <col min="10258" max="10496" width="9.28125" style="380" customWidth="1"/>
    <col min="10497" max="10497" width="6.7109375" style="380" customWidth="1"/>
    <col min="10498" max="10498" width="80.8515625" style="380" customWidth="1"/>
    <col min="10499" max="10499" width="8.28125" style="380" customWidth="1"/>
    <col min="10500" max="10500" width="9.421875" style="380" bestFit="1" customWidth="1"/>
    <col min="10501" max="10501" width="12.7109375" style="380" customWidth="1"/>
    <col min="10502" max="10502" width="12.7109375" style="380" bestFit="1" customWidth="1"/>
    <col min="10503" max="10503" width="13.7109375" style="380" customWidth="1"/>
    <col min="10504" max="10504" width="13.140625" style="380" bestFit="1" customWidth="1"/>
    <col min="10505" max="10505" width="17.140625" style="380" customWidth="1"/>
    <col min="10506" max="10506" width="6.7109375" style="380" customWidth="1"/>
    <col min="10507" max="10513" width="15.00390625" style="380" customWidth="1"/>
    <col min="10514" max="10752" width="9.28125" style="380" customWidth="1"/>
    <col min="10753" max="10753" width="6.7109375" style="380" customWidth="1"/>
    <col min="10754" max="10754" width="80.8515625" style="380" customWidth="1"/>
    <col min="10755" max="10755" width="8.28125" style="380" customWidth="1"/>
    <col min="10756" max="10756" width="9.421875" style="380" bestFit="1" customWidth="1"/>
    <col min="10757" max="10757" width="12.7109375" style="380" customWidth="1"/>
    <col min="10758" max="10758" width="12.7109375" style="380" bestFit="1" customWidth="1"/>
    <col min="10759" max="10759" width="13.7109375" style="380" customWidth="1"/>
    <col min="10760" max="10760" width="13.140625" style="380" bestFit="1" customWidth="1"/>
    <col min="10761" max="10761" width="17.140625" style="380" customWidth="1"/>
    <col min="10762" max="10762" width="6.7109375" style="380" customWidth="1"/>
    <col min="10763" max="10769" width="15.00390625" style="380" customWidth="1"/>
    <col min="10770" max="11008" width="9.28125" style="380" customWidth="1"/>
    <col min="11009" max="11009" width="6.7109375" style="380" customWidth="1"/>
    <col min="11010" max="11010" width="80.8515625" style="380" customWidth="1"/>
    <col min="11011" max="11011" width="8.28125" style="380" customWidth="1"/>
    <col min="11012" max="11012" width="9.421875" style="380" bestFit="1" customWidth="1"/>
    <col min="11013" max="11013" width="12.7109375" style="380" customWidth="1"/>
    <col min="11014" max="11014" width="12.7109375" style="380" bestFit="1" customWidth="1"/>
    <col min="11015" max="11015" width="13.7109375" style="380" customWidth="1"/>
    <col min="11016" max="11016" width="13.140625" style="380" bestFit="1" customWidth="1"/>
    <col min="11017" max="11017" width="17.140625" style="380" customWidth="1"/>
    <col min="11018" max="11018" width="6.7109375" style="380" customWidth="1"/>
    <col min="11019" max="11025" width="15.00390625" style="380" customWidth="1"/>
    <col min="11026" max="11264" width="9.28125" style="380" customWidth="1"/>
    <col min="11265" max="11265" width="6.7109375" style="380" customWidth="1"/>
    <col min="11266" max="11266" width="80.8515625" style="380" customWidth="1"/>
    <col min="11267" max="11267" width="8.28125" style="380" customWidth="1"/>
    <col min="11268" max="11268" width="9.421875" style="380" bestFit="1" customWidth="1"/>
    <col min="11269" max="11269" width="12.7109375" style="380" customWidth="1"/>
    <col min="11270" max="11270" width="12.7109375" style="380" bestFit="1" customWidth="1"/>
    <col min="11271" max="11271" width="13.7109375" style="380" customWidth="1"/>
    <col min="11272" max="11272" width="13.140625" style="380" bestFit="1" customWidth="1"/>
    <col min="11273" max="11273" width="17.140625" style="380" customWidth="1"/>
    <col min="11274" max="11274" width="6.7109375" style="380" customWidth="1"/>
    <col min="11275" max="11281" width="15.00390625" style="380" customWidth="1"/>
    <col min="11282" max="11520" width="9.28125" style="380" customWidth="1"/>
    <col min="11521" max="11521" width="6.7109375" style="380" customWidth="1"/>
    <col min="11522" max="11522" width="80.8515625" style="380" customWidth="1"/>
    <col min="11523" max="11523" width="8.28125" style="380" customWidth="1"/>
    <col min="11524" max="11524" width="9.421875" style="380" bestFit="1" customWidth="1"/>
    <col min="11525" max="11525" width="12.7109375" style="380" customWidth="1"/>
    <col min="11526" max="11526" width="12.7109375" style="380" bestFit="1" customWidth="1"/>
    <col min="11527" max="11527" width="13.7109375" style="380" customWidth="1"/>
    <col min="11528" max="11528" width="13.140625" style="380" bestFit="1" customWidth="1"/>
    <col min="11529" max="11529" width="17.140625" style="380" customWidth="1"/>
    <col min="11530" max="11530" width="6.7109375" style="380" customWidth="1"/>
    <col min="11531" max="11537" width="15.00390625" style="380" customWidth="1"/>
    <col min="11538" max="11776" width="9.28125" style="380" customWidth="1"/>
    <col min="11777" max="11777" width="6.7109375" style="380" customWidth="1"/>
    <col min="11778" max="11778" width="80.8515625" style="380" customWidth="1"/>
    <col min="11779" max="11779" width="8.28125" style="380" customWidth="1"/>
    <col min="11780" max="11780" width="9.421875" style="380" bestFit="1" customWidth="1"/>
    <col min="11781" max="11781" width="12.7109375" style="380" customWidth="1"/>
    <col min="11782" max="11782" width="12.7109375" style="380" bestFit="1" customWidth="1"/>
    <col min="11783" max="11783" width="13.7109375" style="380" customWidth="1"/>
    <col min="11784" max="11784" width="13.140625" style="380" bestFit="1" customWidth="1"/>
    <col min="11785" max="11785" width="17.140625" style="380" customWidth="1"/>
    <col min="11786" max="11786" width="6.7109375" style="380" customWidth="1"/>
    <col min="11787" max="11793" width="15.00390625" style="380" customWidth="1"/>
    <col min="11794" max="12032" width="9.28125" style="380" customWidth="1"/>
    <col min="12033" max="12033" width="6.7109375" style="380" customWidth="1"/>
    <col min="12034" max="12034" width="80.8515625" style="380" customWidth="1"/>
    <col min="12035" max="12035" width="8.28125" style="380" customWidth="1"/>
    <col min="12036" max="12036" width="9.421875" style="380" bestFit="1" customWidth="1"/>
    <col min="12037" max="12037" width="12.7109375" style="380" customWidth="1"/>
    <col min="12038" max="12038" width="12.7109375" style="380" bestFit="1" customWidth="1"/>
    <col min="12039" max="12039" width="13.7109375" style="380" customWidth="1"/>
    <col min="12040" max="12040" width="13.140625" style="380" bestFit="1" customWidth="1"/>
    <col min="12041" max="12041" width="17.140625" style="380" customWidth="1"/>
    <col min="12042" max="12042" width="6.7109375" style="380" customWidth="1"/>
    <col min="12043" max="12049" width="15.00390625" style="380" customWidth="1"/>
    <col min="12050" max="12288" width="9.28125" style="380" customWidth="1"/>
    <col min="12289" max="12289" width="6.7109375" style="380" customWidth="1"/>
    <col min="12290" max="12290" width="80.8515625" style="380" customWidth="1"/>
    <col min="12291" max="12291" width="8.28125" style="380" customWidth="1"/>
    <col min="12292" max="12292" width="9.421875" style="380" bestFit="1" customWidth="1"/>
    <col min="12293" max="12293" width="12.7109375" style="380" customWidth="1"/>
    <col min="12294" max="12294" width="12.7109375" style="380" bestFit="1" customWidth="1"/>
    <col min="12295" max="12295" width="13.7109375" style="380" customWidth="1"/>
    <col min="12296" max="12296" width="13.140625" style="380" bestFit="1" customWidth="1"/>
    <col min="12297" max="12297" width="17.140625" style="380" customWidth="1"/>
    <col min="12298" max="12298" width="6.7109375" style="380" customWidth="1"/>
    <col min="12299" max="12305" width="15.00390625" style="380" customWidth="1"/>
    <col min="12306" max="12544" width="9.28125" style="380" customWidth="1"/>
    <col min="12545" max="12545" width="6.7109375" style="380" customWidth="1"/>
    <col min="12546" max="12546" width="80.8515625" style="380" customWidth="1"/>
    <col min="12547" max="12547" width="8.28125" style="380" customWidth="1"/>
    <col min="12548" max="12548" width="9.421875" style="380" bestFit="1" customWidth="1"/>
    <col min="12549" max="12549" width="12.7109375" style="380" customWidth="1"/>
    <col min="12550" max="12550" width="12.7109375" style="380" bestFit="1" customWidth="1"/>
    <col min="12551" max="12551" width="13.7109375" style="380" customWidth="1"/>
    <col min="12552" max="12552" width="13.140625" style="380" bestFit="1" customWidth="1"/>
    <col min="12553" max="12553" width="17.140625" style="380" customWidth="1"/>
    <col min="12554" max="12554" width="6.7109375" style="380" customWidth="1"/>
    <col min="12555" max="12561" width="15.00390625" style="380" customWidth="1"/>
    <col min="12562" max="12800" width="9.28125" style="380" customWidth="1"/>
    <col min="12801" max="12801" width="6.7109375" style="380" customWidth="1"/>
    <col min="12802" max="12802" width="80.8515625" style="380" customWidth="1"/>
    <col min="12803" max="12803" width="8.28125" style="380" customWidth="1"/>
    <col min="12804" max="12804" width="9.421875" style="380" bestFit="1" customWidth="1"/>
    <col min="12805" max="12805" width="12.7109375" style="380" customWidth="1"/>
    <col min="12806" max="12806" width="12.7109375" style="380" bestFit="1" customWidth="1"/>
    <col min="12807" max="12807" width="13.7109375" style="380" customWidth="1"/>
    <col min="12808" max="12808" width="13.140625" style="380" bestFit="1" customWidth="1"/>
    <col min="12809" max="12809" width="17.140625" style="380" customWidth="1"/>
    <col min="12810" max="12810" width="6.7109375" style="380" customWidth="1"/>
    <col min="12811" max="12817" width="15.00390625" style="380" customWidth="1"/>
    <col min="12818" max="13056" width="9.28125" style="380" customWidth="1"/>
    <col min="13057" max="13057" width="6.7109375" style="380" customWidth="1"/>
    <col min="13058" max="13058" width="80.8515625" style="380" customWidth="1"/>
    <col min="13059" max="13059" width="8.28125" style="380" customWidth="1"/>
    <col min="13060" max="13060" width="9.421875" style="380" bestFit="1" customWidth="1"/>
    <col min="13061" max="13061" width="12.7109375" style="380" customWidth="1"/>
    <col min="13062" max="13062" width="12.7109375" style="380" bestFit="1" customWidth="1"/>
    <col min="13063" max="13063" width="13.7109375" style="380" customWidth="1"/>
    <col min="13064" max="13064" width="13.140625" style="380" bestFit="1" customWidth="1"/>
    <col min="13065" max="13065" width="17.140625" style="380" customWidth="1"/>
    <col min="13066" max="13066" width="6.7109375" style="380" customWidth="1"/>
    <col min="13067" max="13073" width="15.00390625" style="380" customWidth="1"/>
    <col min="13074" max="13312" width="9.28125" style="380" customWidth="1"/>
    <col min="13313" max="13313" width="6.7109375" style="380" customWidth="1"/>
    <col min="13314" max="13314" width="80.8515625" style="380" customWidth="1"/>
    <col min="13315" max="13315" width="8.28125" style="380" customWidth="1"/>
    <col min="13316" max="13316" width="9.421875" style="380" bestFit="1" customWidth="1"/>
    <col min="13317" max="13317" width="12.7109375" style="380" customWidth="1"/>
    <col min="13318" max="13318" width="12.7109375" style="380" bestFit="1" customWidth="1"/>
    <col min="13319" max="13319" width="13.7109375" style="380" customWidth="1"/>
    <col min="13320" max="13320" width="13.140625" style="380" bestFit="1" customWidth="1"/>
    <col min="13321" max="13321" width="17.140625" style="380" customWidth="1"/>
    <col min="13322" max="13322" width="6.7109375" style="380" customWidth="1"/>
    <col min="13323" max="13329" width="15.00390625" style="380" customWidth="1"/>
    <col min="13330" max="13568" width="9.28125" style="380" customWidth="1"/>
    <col min="13569" max="13569" width="6.7109375" style="380" customWidth="1"/>
    <col min="13570" max="13570" width="80.8515625" style="380" customWidth="1"/>
    <col min="13571" max="13571" width="8.28125" style="380" customWidth="1"/>
    <col min="13572" max="13572" width="9.421875" style="380" bestFit="1" customWidth="1"/>
    <col min="13573" max="13573" width="12.7109375" style="380" customWidth="1"/>
    <col min="13574" max="13574" width="12.7109375" style="380" bestFit="1" customWidth="1"/>
    <col min="13575" max="13575" width="13.7109375" style="380" customWidth="1"/>
    <col min="13576" max="13576" width="13.140625" style="380" bestFit="1" customWidth="1"/>
    <col min="13577" max="13577" width="17.140625" style="380" customWidth="1"/>
    <col min="13578" max="13578" width="6.7109375" style="380" customWidth="1"/>
    <col min="13579" max="13585" width="15.00390625" style="380" customWidth="1"/>
    <col min="13586" max="13824" width="9.28125" style="380" customWidth="1"/>
    <col min="13825" max="13825" width="6.7109375" style="380" customWidth="1"/>
    <col min="13826" max="13826" width="80.8515625" style="380" customWidth="1"/>
    <col min="13827" max="13827" width="8.28125" style="380" customWidth="1"/>
    <col min="13828" max="13828" width="9.421875" style="380" bestFit="1" customWidth="1"/>
    <col min="13829" max="13829" width="12.7109375" style="380" customWidth="1"/>
    <col min="13830" max="13830" width="12.7109375" style="380" bestFit="1" customWidth="1"/>
    <col min="13831" max="13831" width="13.7109375" style="380" customWidth="1"/>
    <col min="13832" max="13832" width="13.140625" style="380" bestFit="1" customWidth="1"/>
    <col min="13833" max="13833" width="17.140625" style="380" customWidth="1"/>
    <col min="13834" max="13834" width="6.7109375" style="380" customWidth="1"/>
    <col min="13835" max="13841" width="15.00390625" style="380" customWidth="1"/>
    <col min="13842" max="14080" width="9.28125" style="380" customWidth="1"/>
    <col min="14081" max="14081" width="6.7109375" style="380" customWidth="1"/>
    <col min="14082" max="14082" width="80.8515625" style="380" customWidth="1"/>
    <col min="14083" max="14083" width="8.28125" style="380" customWidth="1"/>
    <col min="14084" max="14084" width="9.421875" style="380" bestFit="1" customWidth="1"/>
    <col min="14085" max="14085" width="12.7109375" style="380" customWidth="1"/>
    <col min="14086" max="14086" width="12.7109375" style="380" bestFit="1" customWidth="1"/>
    <col min="14087" max="14087" width="13.7109375" style="380" customWidth="1"/>
    <col min="14088" max="14088" width="13.140625" style="380" bestFit="1" customWidth="1"/>
    <col min="14089" max="14089" width="17.140625" style="380" customWidth="1"/>
    <col min="14090" max="14090" width="6.7109375" style="380" customWidth="1"/>
    <col min="14091" max="14097" width="15.00390625" style="380" customWidth="1"/>
    <col min="14098" max="14336" width="9.28125" style="380" customWidth="1"/>
    <col min="14337" max="14337" width="6.7109375" style="380" customWidth="1"/>
    <col min="14338" max="14338" width="80.8515625" style="380" customWidth="1"/>
    <col min="14339" max="14339" width="8.28125" style="380" customWidth="1"/>
    <col min="14340" max="14340" width="9.421875" style="380" bestFit="1" customWidth="1"/>
    <col min="14341" max="14341" width="12.7109375" style="380" customWidth="1"/>
    <col min="14342" max="14342" width="12.7109375" style="380" bestFit="1" customWidth="1"/>
    <col min="14343" max="14343" width="13.7109375" style="380" customWidth="1"/>
    <col min="14344" max="14344" width="13.140625" style="380" bestFit="1" customWidth="1"/>
    <col min="14345" max="14345" width="17.140625" style="380" customWidth="1"/>
    <col min="14346" max="14346" width="6.7109375" style="380" customWidth="1"/>
    <col min="14347" max="14353" width="15.00390625" style="380" customWidth="1"/>
    <col min="14354" max="14592" width="9.28125" style="380" customWidth="1"/>
    <col min="14593" max="14593" width="6.7109375" style="380" customWidth="1"/>
    <col min="14594" max="14594" width="80.8515625" style="380" customWidth="1"/>
    <col min="14595" max="14595" width="8.28125" style="380" customWidth="1"/>
    <col min="14596" max="14596" width="9.421875" style="380" bestFit="1" customWidth="1"/>
    <col min="14597" max="14597" width="12.7109375" style="380" customWidth="1"/>
    <col min="14598" max="14598" width="12.7109375" style="380" bestFit="1" customWidth="1"/>
    <col min="14599" max="14599" width="13.7109375" style="380" customWidth="1"/>
    <col min="14600" max="14600" width="13.140625" style="380" bestFit="1" customWidth="1"/>
    <col min="14601" max="14601" width="17.140625" style="380" customWidth="1"/>
    <col min="14602" max="14602" width="6.7109375" style="380" customWidth="1"/>
    <col min="14603" max="14609" width="15.00390625" style="380" customWidth="1"/>
    <col min="14610" max="14848" width="9.28125" style="380" customWidth="1"/>
    <col min="14849" max="14849" width="6.7109375" style="380" customWidth="1"/>
    <col min="14850" max="14850" width="80.8515625" style="380" customWidth="1"/>
    <col min="14851" max="14851" width="8.28125" style="380" customWidth="1"/>
    <col min="14852" max="14852" width="9.421875" style="380" bestFit="1" customWidth="1"/>
    <col min="14853" max="14853" width="12.7109375" style="380" customWidth="1"/>
    <col min="14854" max="14854" width="12.7109375" style="380" bestFit="1" customWidth="1"/>
    <col min="14855" max="14855" width="13.7109375" style="380" customWidth="1"/>
    <col min="14856" max="14856" width="13.140625" style="380" bestFit="1" customWidth="1"/>
    <col min="14857" max="14857" width="17.140625" style="380" customWidth="1"/>
    <col min="14858" max="14858" width="6.7109375" style="380" customWidth="1"/>
    <col min="14859" max="14865" width="15.00390625" style="380" customWidth="1"/>
    <col min="14866" max="15104" width="9.28125" style="380" customWidth="1"/>
    <col min="15105" max="15105" width="6.7109375" style="380" customWidth="1"/>
    <col min="15106" max="15106" width="80.8515625" style="380" customWidth="1"/>
    <col min="15107" max="15107" width="8.28125" style="380" customWidth="1"/>
    <col min="15108" max="15108" width="9.421875" style="380" bestFit="1" customWidth="1"/>
    <col min="15109" max="15109" width="12.7109375" style="380" customWidth="1"/>
    <col min="15110" max="15110" width="12.7109375" style="380" bestFit="1" customWidth="1"/>
    <col min="15111" max="15111" width="13.7109375" style="380" customWidth="1"/>
    <col min="15112" max="15112" width="13.140625" style="380" bestFit="1" customWidth="1"/>
    <col min="15113" max="15113" width="17.140625" style="380" customWidth="1"/>
    <col min="15114" max="15114" width="6.7109375" style="380" customWidth="1"/>
    <col min="15115" max="15121" width="15.00390625" style="380" customWidth="1"/>
    <col min="15122" max="15360" width="9.28125" style="380" customWidth="1"/>
    <col min="15361" max="15361" width="6.7109375" style="380" customWidth="1"/>
    <col min="15362" max="15362" width="80.8515625" style="380" customWidth="1"/>
    <col min="15363" max="15363" width="8.28125" style="380" customWidth="1"/>
    <col min="15364" max="15364" width="9.421875" style="380" bestFit="1" customWidth="1"/>
    <col min="15365" max="15365" width="12.7109375" style="380" customWidth="1"/>
    <col min="15366" max="15366" width="12.7109375" style="380" bestFit="1" customWidth="1"/>
    <col min="15367" max="15367" width="13.7109375" style="380" customWidth="1"/>
    <col min="15368" max="15368" width="13.140625" style="380" bestFit="1" customWidth="1"/>
    <col min="15369" max="15369" width="17.140625" style="380" customWidth="1"/>
    <col min="15370" max="15370" width="6.7109375" style="380" customWidth="1"/>
    <col min="15371" max="15377" width="15.00390625" style="380" customWidth="1"/>
    <col min="15378" max="15616" width="9.28125" style="380" customWidth="1"/>
    <col min="15617" max="15617" width="6.7109375" style="380" customWidth="1"/>
    <col min="15618" max="15618" width="80.8515625" style="380" customWidth="1"/>
    <col min="15619" max="15619" width="8.28125" style="380" customWidth="1"/>
    <col min="15620" max="15620" width="9.421875" style="380" bestFit="1" customWidth="1"/>
    <col min="15621" max="15621" width="12.7109375" style="380" customWidth="1"/>
    <col min="15622" max="15622" width="12.7109375" style="380" bestFit="1" customWidth="1"/>
    <col min="15623" max="15623" width="13.7109375" style="380" customWidth="1"/>
    <col min="15624" max="15624" width="13.140625" style="380" bestFit="1" customWidth="1"/>
    <col min="15625" max="15625" width="17.140625" style="380" customWidth="1"/>
    <col min="15626" max="15626" width="6.7109375" style="380" customWidth="1"/>
    <col min="15627" max="15633" width="15.00390625" style="380" customWidth="1"/>
    <col min="15634" max="15872" width="9.28125" style="380" customWidth="1"/>
    <col min="15873" max="15873" width="6.7109375" style="380" customWidth="1"/>
    <col min="15874" max="15874" width="80.8515625" style="380" customWidth="1"/>
    <col min="15875" max="15875" width="8.28125" style="380" customWidth="1"/>
    <col min="15876" max="15876" width="9.421875" style="380" bestFit="1" customWidth="1"/>
    <col min="15877" max="15877" width="12.7109375" style="380" customWidth="1"/>
    <col min="15878" max="15878" width="12.7109375" style="380" bestFit="1" customWidth="1"/>
    <col min="15879" max="15879" width="13.7109375" style="380" customWidth="1"/>
    <col min="15880" max="15880" width="13.140625" style="380" bestFit="1" customWidth="1"/>
    <col min="15881" max="15881" width="17.140625" style="380" customWidth="1"/>
    <col min="15882" max="15882" width="6.7109375" style="380" customWidth="1"/>
    <col min="15883" max="15889" width="15.00390625" style="380" customWidth="1"/>
    <col min="15890" max="16128" width="9.28125" style="380" customWidth="1"/>
    <col min="16129" max="16129" width="6.7109375" style="380" customWidth="1"/>
    <col min="16130" max="16130" width="80.8515625" style="380" customWidth="1"/>
    <col min="16131" max="16131" width="8.28125" style="380" customWidth="1"/>
    <col min="16132" max="16132" width="9.421875" style="380" bestFit="1" customWidth="1"/>
    <col min="16133" max="16133" width="12.7109375" style="380" customWidth="1"/>
    <col min="16134" max="16134" width="12.7109375" style="380" bestFit="1" customWidth="1"/>
    <col min="16135" max="16135" width="13.7109375" style="380" customWidth="1"/>
    <col min="16136" max="16136" width="13.140625" style="380" bestFit="1" customWidth="1"/>
    <col min="16137" max="16137" width="17.140625" style="380" customWidth="1"/>
    <col min="16138" max="16138" width="6.7109375" style="380" customWidth="1"/>
    <col min="16139" max="16145" width="15.00390625" style="380" customWidth="1"/>
    <col min="16146" max="16384" width="9.28125" style="380" customWidth="1"/>
  </cols>
  <sheetData>
    <row r="1" spans="1:15" ht="20.25" customHeight="1">
      <c r="A1" s="377"/>
      <c r="B1" s="378" t="s">
        <v>1152</v>
      </c>
      <c r="C1" s="377"/>
      <c r="D1" s="379"/>
      <c r="E1" s="377"/>
      <c r="F1" s="377"/>
      <c r="G1" s="377"/>
      <c r="H1" s="377"/>
      <c r="I1" s="377"/>
      <c r="J1" s="377"/>
      <c r="L1" s="381" t="s">
        <v>1153</v>
      </c>
      <c r="M1" s="382">
        <v>1</v>
      </c>
      <c r="N1" s="383"/>
      <c r="O1" s="384">
        <v>1</v>
      </c>
    </row>
    <row r="2" spans="1:15" ht="15" customHeight="1">
      <c r="A2" s="377"/>
      <c r="B2" s="386"/>
      <c r="C2" s="387"/>
      <c r="D2" s="388"/>
      <c r="E2" s="387"/>
      <c r="F2" s="387"/>
      <c r="G2" s="387"/>
      <c r="H2" s="387"/>
      <c r="I2" s="387"/>
      <c r="J2" s="377"/>
      <c r="L2" s="381" t="s">
        <v>1126</v>
      </c>
      <c r="M2" s="389">
        <v>0</v>
      </c>
      <c r="N2" s="390"/>
      <c r="O2" s="390"/>
    </row>
    <row r="3" spans="1:16" s="396" customFormat="1" ht="20.25" customHeight="1">
      <c r="A3" s="391"/>
      <c r="B3" s="392" t="s">
        <v>1154</v>
      </c>
      <c r="C3" s="393"/>
      <c r="D3" s="394"/>
      <c r="E3" s="395"/>
      <c r="F3" s="395"/>
      <c r="G3" s="395"/>
      <c r="H3" s="395"/>
      <c r="I3" s="395"/>
      <c r="J3" s="391"/>
      <c r="N3" s="397"/>
      <c r="O3" s="397"/>
      <c r="P3" s="398"/>
    </row>
    <row r="4" spans="1:15" ht="12.75" customHeight="1">
      <c r="A4" s="399"/>
      <c r="B4" s="400"/>
      <c r="C4" s="605" t="s">
        <v>1155</v>
      </c>
      <c r="D4" s="607" t="s">
        <v>1156</v>
      </c>
      <c r="E4" s="401" t="s">
        <v>1134</v>
      </c>
      <c r="F4" s="401" t="s">
        <v>1157</v>
      </c>
      <c r="G4" s="401" t="s">
        <v>1158</v>
      </c>
      <c r="H4" s="401" t="s">
        <v>1157</v>
      </c>
      <c r="I4" s="401" t="s">
        <v>1159</v>
      </c>
      <c r="J4" s="377"/>
      <c r="K4" s="603" t="s">
        <v>1160</v>
      </c>
      <c r="L4" s="603" t="s">
        <v>1161</v>
      </c>
      <c r="M4" s="603" t="s">
        <v>1162</v>
      </c>
      <c r="N4" s="603" t="s">
        <v>1163</v>
      </c>
      <c r="O4" s="603" t="s">
        <v>1164</v>
      </c>
    </row>
    <row r="5" spans="1:16" s="405" customFormat="1" ht="12.75" customHeight="1">
      <c r="A5" s="402"/>
      <c r="B5" s="403"/>
      <c r="C5" s="606"/>
      <c r="D5" s="608"/>
      <c r="E5" s="404" t="s">
        <v>1165</v>
      </c>
      <c r="F5" s="404" t="s">
        <v>1166</v>
      </c>
      <c r="G5" s="404" t="s">
        <v>1165</v>
      </c>
      <c r="H5" s="404" t="s">
        <v>1167</v>
      </c>
      <c r="I5" s="404" t="s">
        <v>1168</v>
      </c>
      <c r="J5" s="379"/>
      <c r="K5" s="603"/>
      <c r="L5" s="603"/>
      <c r="M5" s="603"/>
      <c r="N5" s="603"/>
      <c r="O5" s="603"/>
      <c r="P5" s="604"/>
    </row>
    <row r="6" spans="1:16" s="413" customFormat="1" ht="15" customHeight="1">
      <c r="A6" s="406" t="s">
        <v>1169</v>
      </c>
      <c r="B6" s="407" t="s">
        <v>1170</v>
      </c>
      <c r="C6" s="408"/>
      <c r="D6" s="409"/>
      <c r="E6" s="409"/>
      <c r="F6" s="409"/>
      <c r="G6" s="409"/>
      <c r="H6" s="409"/>
      <c r="I6" s="409"/>
      <c r="J6" s="410"/>
      <c r="K6" s="411"/>
      <c r="L6" s="412"/>
      <c r="M6" s="412"/>
      <c r="N6" s="412"/>
      <c r="O6" s="412"/>
      <c r="P6" s="604"/>
    </row>
    <row r="7" spans="1:16" s="413" customFormat="1" ht="3.75" customHeight="1">
      <c r="A7" s="406"/>
      <c r="B7" s="407"/>
      <c r="C7" s="408"/>
      <c r="D7" s="409"/>
      <c r="E7" s="409"/>
      <c r="F7" s="409"/>
      <c r="G7" s="409"/>
      <c r="H7" s="409"/>
      <c r="I7" s="409"/>
      <c r="J7" s="410"/>
      <c r="K7" s="411"/>
      <c r="L7" s="412"/>
      <c r="M7" s="412"/>
      <c r="N7" s="412"/>
      <c r="O7" s="412"/>
      <c r="P7" s="414"/>
    </row>
    <row r="8" spans="1:16" s="413" customFormat="1" ht="18" customHeight="1">
      <c r="A8" s="409">
        <v>1</v>
      </c>
      <c r="B8" s="415" t="s">
        <v>1171</v>
      </c>
      <c r="C8" s="408"/>
      <c r="D8" s="409"/>
      <c r="E8" s="409"/>
      <c r="F8" s="409"/>
      <c r="G8" s="409"/>
      <c r="H8" s="409"/>
      <c r="I8" s="409"/>
      <c r="J8" s="416"/>
      <c r="K8" s="417"/>
      <c r="L8" s="417"/>
      <c r="M8" s="418"/>
      <c r="N8" s="418"/>
      <c r="O8" s="417"/>
      <c r="P8" s="417"/>
    </row>
    <row r="9" spans="1:16" s="405" customFormat="1" ht="30" customHeight="1">
      <c r="A9" s="419">
        <f>A8+1</f>
        <v>2</v>
      </c>
      <c r="B9" s="420" t="s">
        <v>1172</v>
      </c>
      <c r="C9" s="421" t="s">
        <v>824</v>
      </c>
      <c r="D9" s="419">
        <v>1</v>
      </c>
      <c r="E9" s="473"/>
      <c r="F9" s="422">
        <f aca="true" t="shared" si="0" ref="F9:F64">D9*E9</f>
        <v>0</v>
      </c>
      <c r="G9" s="423"/>
      <c r="H9" s="422"/>
      <c r="I9" s="422">
        <f aca="true" t="shared" si="1" ref="I9:I64">F9+H9</f>
        <v>0</v>
      </c>
      <c r="J9" s="379"/>
      <c r="K9" s="424">
        <v>30500</v>
      </c>
      <c r="L9" s="425"/>
      <c r="M9" s="424"/>
      <c r="N9" s="426"/>
      <c r="O9" s="426"/>
      <c r="P9" s="427"/>
    </row>
    <row r="10" spans="1:16" s="405" customFormat="1" ht="15" customHeight="1">
      <c r="A10" s="419">
        <f aca="true" t="shared" si="2" ref="A10:A73">A9+1</f>
        <v>3</v>
      </c>
      <c r="B10" s="428" t="s">
        <v>1173</v>
      </c>
      <c r="C10" s="421" t="s">
        <v>824</v>
      </c>
      <c r="D10" s="419">
        <v>1</v>
      </c>
      <c r="E10" s="473"/>
      <c r="F10" s="422">
        <f t="shared" si="0"/>
        <v>0</v>
      </c>
      <c r="G10" s="423"/>
      <c r="H10" s="422"/>
      <c r="I10" s="422">
        <f t="shared" si="1"/>
        <v>0</v>
      </c>
      <c r="J10" s="379"/>
      <c r="K10" s="424">
        <v>9500</v>
      </c>
      <c r="L10" s="425"/>
      <c r="M10" s="424"/>
      <c r="N10" s="426"/>
      <c r="O10" s="426"/>
      <c r="P10" s="427"/>
    </row>
    <row r="11" spans="1:16" s="405" customFormat="1" ht="15" customHeight="1">
      <c r="A11" s="419">
        <f t="shared" si="2"/>
        <v>4</v>
      </c>
      <c r="B11" s="429"/>
      <c r="C11" s="421"/>
      <c r="D11" s="419"/>
      <c r="E11" s="421"/>
      <c r="F11" s="422"/>
      <c r="G11" s="419"/>
      <c r="H11" s="422"/>
      <c r="I11" s="422"/>
      <c r="J11" s="379"/>
      <c r="K11" s="417"/>
      <c r="L11" s="417"/>
      <c r="M11" s="418"/>
      <c r="N11" s="418"/>
      <c r="O11" s="417"/>
      <c r="P11" s="417"/>
    </row>
    <row r="12" spans="1:16" s="413" customFormat="1" ht="18" customHeight="1">
      <c r="A12" s="419">
        <f t="shared" si="2"/>
        <v>5</v>
      </c>
      <c r="B12" s="415" t="s">
        <v>1174</v>
      </c>
      <c r="C12" s="408"/>
      <c r="D12" s="409"/>
      <c r="E12" s="409"/>
      <c r="F12" s="409"/>
      <c r="G12" s="474"/>
      <c r="H12" s="409"/>
      <c r="I12" s="409"/>
      <c r="J12" s="416"/>
      <c r="K12" s="417"/>
      <c r="L12" s="417"/>
      <c r="M12" s="418"/>
      <c r="N12" s="418"/>
      <c r="O12" s="417"/>
      <c r="P12" s="417"/>
    </row>
    <row r="13" spans="1:16" ht="15">
      <c r="A13" s="419">
        <f t="shared" si="2"/>
        <v>6</v>
      </c>
      <c r="B13" s="377" t="s">
        <v>1175</v>
      </c>
      <c r="C13" s="430" t="s">
        <v>1176</v>
      </c>
      <c r="D13" s="419">
        <v>3</v>
      </c>
      <c r="E13" s="422"/>
      <c r="F13" s="422"/>
      <c r="G13" s="475"/>
      <c r="H13" s="422">
        <f aca="true" t="shared" si="3" ref="H13:H64">D13*G13</f>
        <v>0</v>
      </c>
      <c r="I13" s="422">
        <f t="shared" si="1"/>
        <v>0</v>
      </c>
      <c r="J13" s="377"/>
      <c r="K13" s="424"/>
      <c r="L13" s="425"/>
      <c r="M13" s="424">
        <v>380</v>
      </c>
      <c r="N13" s="426"/>
      <c r="O13" s="426"/>
      <c r="P13" s="427"/>
    </row>
    <row r="14" spans="1:16" ht="15">
      <c r="A14" s="419">
        <f t="shared" si="2"/>
        <v>7</v>
      </c>
      <c r="B14" s="377" t="s">
        <v>1177</v>
      </c>
      <c r="C14" s="430" t="s">
        <v>1176</v>
      </c>
      <c r="D14" s="419">
        <v>3</v>
      </c>
      <c r="E14" s="422"/>
      <c r="F14" s="422"/>
      <c r="G14" s="475"/>
      <c r="H14" s="422">
        <f t="shared" si="3"/>
        <v>0</v>
      </c>
      <c r="I14" s="422">
        <f t="shared" si="1"/>
        <v>0</v>
      </c>
      <c r="J14" s="377"/>
      <c r="K14" s="424"/>
      <c r="L14" s="425"/>
      <c r="M14" s="424">
        <v>380</v>
      </c>
      <c r="N14" s="426"/>
      <c r="O14" s="426"/>
      <c r="P14" s="427"/>
    </row>
    <row r="15" spans="1:16" ht="15">
      <c r="A15" s="419">
        <f t="shared" si="2"/>
        <v>8</v>
      </c>
      <c r="B15" s="377" t="s">
        <v>1178</v>
      </c>
      <c r="C15" s="421" t="s">
        <v>266</v>
      </c>
      <c r="D15" s="419">
        <v>30</v>
      </c>
      <c r="E15" s="473"/>
      <c r="F15" s="422">
        <f t="shared" si="0"/>
        <v>0</v>
      </c>
      <c r="G15" s="475"/>
      <c r="H15" s="422">
        <f t="shared" si="3"/>
        <v>0</v>
      </c>
      <c r="I15" s="422">
        <f t="shared" si="1"/>
        <v>0</v>
      </c>
      <c r="J15" s="377"/>
      <c r="K15" s="424">
        <v>115</v>
      </c>
      <c r="L15" s="425"/>
      <c r="M15" s="424">
        <v>65</v>
      </c>
      <c r="N15" s="426"/>
      <c r="O15" s="426"/>
      <c r="P15" s="427"/>
    </row>
    <row r="16" spans="1:16" ht="15">
      <c r="A16" s="419">
        <f t="shared" si="2"/>
        <v>9</v>
      </c>
      <c r="B16" s="429" t="s">
        <v>1179</v>
      </c>
      <c r="C16" s="421" t="s">
        <v>266</v>
      </c>
      <c r="D16" s="419">
        <v>25</v>
      </c>
      <c r="E16" s="473"/>
      <c r="F16" s="422">
        <f t="shared" si="0"/>
        <v>0</v>
      </c>
      <c r="G16" s="475"/>
      <c r="H16" s="422">
        <f t="shared" si="3"/>
        <v>0</v>
      </c>
      <c r="I16" s="422">
        <f t="shared" si="1"/>
        <v>0</v>
      </c>
      <c r="J16" s="377"/>
      <c r="K16" s="424">
        <v>22</v>
      </c>
      <c r="L16" s="425"/>
      <c r="M16" s="424">
        <v>24</v>
      </c>
      <c r="N16" s="426"/>
      <c r="O16" s="426"/>
      <c r="P16" s="427"/>
    </row>
    <row r="17" spans="1:16" ht="15">
      <c r="A17" s="419">
        <f t="shared" si="2"/>
        <v>10</v>
      </c>
      <c r="B17" s="429" t="s">
        <v>1180</v>
      </c>
      <c r="C17" s="431" t="s">
        <v>266</v>
      </c>
      <c r="D17" s="379">
        <v>155</v>
      </c>
      <c r="E17" s="473"/>
      <c r="F17" s="422">
        <f t="shared" si="0"/>
        <v>0</v>
      </c>
      <c r="G17" s="475"/>
      <c r="H17" s="422">
        <f t="shared" si="3"/>
        <v>0</v>
      </c>
      <c r="I17" s="422">
        <f t="shared" si="1"/>
        <v>0</v>
      </c>
      <c r="J17" s="377"/>
      <c r="K17" s="424">
        <v>32</v>
      </c>
      <c r="L17" s="425"/>
      <c r="M17" s="424">
        <v>24</v>
      </c>
      <c r="N17" s="426"/>
      <c r="O17" s="426"/>
      <c r="P17" s="427"/>
    </row>
    <row r="18" spans="1:16" ht="15">
      <c r="A18" s="419">
        <f t="shared" si="2"/>
        <v>11</v>
      </c>
      <c r="B18" s="429" t="s">
        <v>1181</v>
      </c>
      <c r="C18" s="431" t="s">
        <v>266</v>
      </c>
      <c r="D18" s="379">
        <v>135</v>
      </c>
      <c r="E18" s="473"/>
      <c r="F18" s="422">
        <f t="shared" si="0"/>
        <v>0</v>
      </c>
      <c r="G18" s="475"/>
      <c r="H18" s="422">
        <f t="shared" si="3"/>
        <v>0</v>
      </c>
      <c r="I18" s="422">
        <f t="shared" si="1"/>
        <v>0</v>
      </c>
      <c r="J18" s="377"/>
      <c r="K18" s="424">
        <v>24</v>
      </c>
      <c r="L18" s="425"/>
      <c r="M18" s="424">
        <v>24</v>
      </c>
      <c r="N18" s="426"/>
      <c r="O18" s="426"/>
      <c r="P18" s="427"/>
    </row>
    <row r="19" spans="1:16" ht="15">
      <c r="A19" s="419">
        <f t="shared" si="2"/>
        <v>12</v>
      </c>
      <c r="B19" s="429" t="s">
        <v>1182</v>
      </c>
      <c r="C19" s="431" t="s">
        <v>266</v>
      </c>
      <c r="D19" s="379">
        <v>5</v>
      </c>
      <c r="E19" s="473"/>
      <c r="F19" s="422">
        <f t="shared" si="0"/>
        <v>0</v>
      </c>
      <c r="G19" s="475"/>
      <c r="H19" s="422">
        <f t="shared" si="3"/>
        <v>0</v>
      </c>
      <c r="I19" s="422">
        <f t="shared" si="1"/>
        <v>0</v>
      </c>
      <c r="J19" s="377"/>
      <c r="K19" s="424">
        <v>18</v>
      </c>
      <c r="L19" s="425"/>
      <c r="M19" s="424">
        <v>24</v>
      </c>
      <c r="N19" s="426"/>
      <c r="O19" s="426"/>
      <c r="P19" s="427"/>
    </row>
    <row r="20" spans="1:16" ht="15">
      <c r="A20" s="419">
        <f t="shared" si="2"/>
        <v>13</v>
      </c>
      <c r="B20" s="429" t="s">
        <v>1183</v>
      </c>
      <c r="C20" s="431" t="s">
        <v>266</v>
      </c>
      <c r="D20" s="379">
        <v>15</v>
      </c>
      <c r="E20" s="473"/>
      <c r="F20" s="422">
        <f t="shared" si="0"/>
        <v>0</v>
      </c>
      <c r="G20" s="475"/>
      <c r="H20" s="422">
        <f t="shared" si="3"/>
        <v>0</v>
      </c>
      <c r="I20" s="422">
        <f t="shared" si="1"/>
        <v>0</v>
      </c>
      <c r="J20" s="377"/>
      <c r="K20" s="424">
        <v>24</v>
      </c>
      <c r="L20" s="425"/>
      <c r="M20" s="424">
        <v>24</v>
      </c>
      <c r="N20" s="426"/>
      <c r="O20" s="426"/>
      <c r="P20" s="427"/>
    </row>
    <row r="21" spans="1:16" ht="15">
      <c r="A21" s="419">
        <f t="shared" si="2"/>
        <v>14</v>
      </c>
      <c r="B21" s="429" t="s">
        <v>1184</v>
      </c>
      <c r="C21" s="431" t="s">
        <v>266</v>
      </c>
      <c r="D21" s="379">
        <v>9</v>
      </c>
      <c r="E21" s="473"/>
      <c r="F21" s="422">
        <f t="shared" si="0"/>
        <v>0</v>
      </c>
      <c r="G21" s="475"/>
      <c r="H21" s="422">
        <f t="shared" si="3"/>
        <v>0</v>
      </c>
      <c r="I21" s="422">
        <f t="shared" si="1"/>
        <v>0</v>
      </c>
      <c r="J21" s="377"/>
      <c r="K21" s="424">
        <v>32</v>
      </c>
      <c r="L21" s="425"/>
      <c r="M21" s="424">
        <v>18</v>
      </c>
      <c r="N21" s="426"/>
      <c r="O21" s="426"/>
      <c r="P21" s="427"/>
    </row>
    <row r="22" spans="1:16" ht="15">
      <c r="A22" s="419">
        <f t="shared" si="2"/>
        <v>15</v>
      </c>
      <c r="B22" s="377" t="s">
        <v>1185</v>
      </c>
      <c r="C22" s="431" t="s">
        <v>824</v>
      </c>
      <c r="D22" s="379">
        <v>3</v>
      </c>
      <c r="E22" s="473"/>
      <c r="F22" s="422">
        <f t="shared" si="0"/>
        <v>0</v>
      </c>
      <c r="G22" s="475"/>
      <c r="H22" s="422">
        <f t="shared" si="3"/>
        <v>0</v>
      </c>
      <c r="I22" s="422">
        <f t="shared" si="1"/>
        <v>0</v>
      </c>
      <c r="J22" s="377"/>
      <c r="K22" s="424">
        <v>54</v>
      </c>
      <c r="L22" s="425"/>
      <c r="M22" s="424">
        <v>48</v>
      </c>
      <c r="N22" s="426"/>
      <c r="O22" s="426"/>
      <c r="P22" s="427"/>
    </row>
    <row r="23" spans="1:16" ht="15">
      <c r="A23" s="419">
        <f t="shared" si="2"/>
        <v>16</v>
      </c>
      <c r="B23" s="377" t="s">
        <v>1186</v>
      </c>
      <c r="C23" s="431" t="s">
        <v>824</v>
      </c>
      <c r="D23" s="379">
        <v>1</v>
      </c>
      <c r="E23" s="473"/>
      <c r="F23" s="422">
        <f t="shared" si="0"/>
        <v>0</v>
      </c>
      <c r="G23" s="475"/>
      <c r="H23" s="422">
        <f t="shared" si="3"/>
        <v>0</v>
      </c>
      <c r="I23" s="422">
        <f t="shared" si="1"/>
        <v>0</v>
      </c>
      <c r="J23" s="377"/>
      <c r="K23" s="424">
        <v>42</v>
      </c>
      <c r="L23" s="425"/>
      <c r="M23" s="424">
        <v>40</v>
      </c>
      <c r="N23" s="426"/>
      <c r="O23" s="426"/>
      <c r="P23" s="427"/>
    </row>
    <row r="24" spans="1:16" ht="15">
      <c r="A24" s="419">
        <f t="shared" si="2"/>
        <v>17</v>
      </c>
      <c r="B24" s="377" t="s">
        <v>1187</v>
      </c>
      <c r="C24" s="431" t="s">
        <v>824</v>
      </c>
      <c r="D24" s="379">
        <v>1</v>
      </c>
      <c r="E24" s="473"/>
      <c r="F24" s="422">
        <f t="shared" si="0"/>
        <v>0</v>
      </c>
      <c r="G24" s="475"/>
      <c r="H24" s="422">
        <f t="shared" si="3"/>
        <v>0</v>
      </c>
      <c r="I24" s="422">
        <f t="shared" si="1"/>
        <v>0</v>
      </c>
      <c r="J24" s="377"/>
      <c r="K24" s="424">
        <v>95</v>
      </c>
      <c r="L24" s="425"/>
      <c r="M24" s="424">
        <v>55</v>
      </c>
      <c r="N24" s="426"/>
      <c r="O24" s="426"/>
      <c r="P24" s="427"/>
    </row>
    <row r="25" spans="1:16" ht="15">
      <c r="A25" s="419">
        <f t="shared" si="2"/>
        <v>18</v>
      </c>
      <c r="B25" s="377" t="s">
        <v>1188</v>
      </c>
      <c r="C25" s="431" t="s">
        <v>824</v>
      </c>
      <c r="D25" s="379">
        <v>1</v>
      </c>
      <c r="E25" s="473"/>
      <c r="F25" s="422">
        <f t="shared" si="0"/>
        <v>0</v>
      </c>
      <c r="G25" s="475"/>
      <c r="H25" s="422">
        <f t="shared" si="3"/>
        <v>0</v>
      </c>
      <c r="I25" s="422">
        <f t="shared" si="1"/>
        <v>0</v>
      </c>
      <c r="J25" s="377"/>
      <c r="K25" s="424">
        <v>110</v>
      </c>
      <c r="L25" s="425"/>
      <c r="M25" s="424">
        <v>65</v>
      </c>
      <c r="N25" s="426"/>
      <c r="O25" s="426"/>
      <c r="P25" s="427"/>
    </row>
    <row r="26" spans="1:16" ht="15">
      <c r="A26" s="419">
        <f t="shared" si="2"/>
        <v>19</v>
      </c>
      <c r="B26" s="377" t="s">
        <v>1189</v>
      </c>
      <c r="C26" s="431" t="s">
        <v>824</v>
      </c>
      <c r="D26" s="379">
        <v>3</v>
      </c>
      <c r="E26" s="473"/>
      <c r="F26" s="422">
        <f t="shared" si="0"/>
        <v>0</v>
      </c>
      <c r="G26" s="475"/>
      <c r="H26" s="422">
        <f t="shared" si="3"/>
        <v>0</v>
      </c>
      <c r="I26" s="422">
        <f t="shared" si="1"/>
        <v>0</v>
      </c>
      <c r="J26" s="377"/>
      <c r="K26" s="424">
        <v>82</v>
      </c>
      <c r="L26" s="425"/>
      <c r="M26" s="424">
        <v>55</v>
      </c>
      <c r="N26" s="426"/>
      <c r="O26" s="426"/>
      <c r="P26" s="427"/>
    </row>
    <row r="27" spans="1:16" ht="15">
      <c r="A27" s="419">
        <f t="shared" si="2"/>
        <v>20</v>
      </c>
      <c r="B27" s="377" t="s">
        <v>1190</v>
      </c>
      <c r="C27" s="431" t="s">
        <v>824</v>
      </c>
      <c r="D27" s="379">
        <v>2</v>
      </c>
      <c r="E27" s="473"/>
      <c r="F27" s="422">
        <f t="shared" si="0"/>
        <v>0</v>
      </c>
      <c r="G27" s="475"/>
      <c r="H27" s="422">
        <f t="shared" si="3"/>
        <v>0</v>
      </c>
      <c r="I27" s="422">
        <f t="shared" si="1"/>
        <v>0</v>
      </c>
      <c r="J27" s="377"/>
      <c r="K27" s="424">
        <v>86</v>
      </c>
      <c r="L27" s="425"/>
      <c r="M27" s="424">
        <v>55</v>
      </c>
      <c r="N27" s="426"/>
      <c r="O27" s="426"/>
      <c r="P27" s="427"/>
    </row>
    <row r="28" spans="1:16" ht="15">
      <c r="A28" s="419">
        <f t="shared" si="2"/>
        <v>21</v>
      </c>
      <c r="B28" s="377" t="s">
        <v>1191</v>
      </c>
      <c r="C28" s="431" t="s">
        <v>824</v>
      </c>
      <c r="D28" s="379">
        <v>2</v>
      </c>
      <c r="E28" s="473"/>
      <c r="F28" s="422">
        <f t="shared" si="0"/>
        <v>0</v>
      </c>
      <c r="G28" s="475"/>
      <c r="H28" s="422">
        <f t="shared" si="3"/>
        <v>0</v>
      </c>
      <c r="I28" s="422">
        <f t="shared" si="1"/>
        <v>0</v>
      </c>
      <c r="J28" s="377"/>
      <c r="K28" s="424">
        <v>88</v>
      </c>
      <c r="L28" s="425"/>
      <c r="M28" s="424">
        <v>55</v>
      </c>
      <c r="N28" s="426"/>
      <c r="O28" s="426"/>
      <c r="P28" s="427"/>
    </row>
    <row r="29" spans="1:16" ht="15">
      <c r="A29" s="419">
        <f t="shared" si="2"/>
        <v>22</v>
      </c>
      <c r="B29" s="377" t="s">
        <v>1192</v>
      </c>
      <c r="C29" s="431" t="s">
        <v>824</v>
      </c>
      <c r="D29" s="379">
        <v>8</v>
      </c>
      <c r="E29" s="473"/>
      <c r="F29" s="422">
        <f t="shared" si="0"/>
        <v>0</v>
      </c>
      <c r="G29" s="475"/>
      <c r="H29" s="422">
        <f t="shared" si="3"/>
        <v>0</v>
      </c>
      <c r="I29" s="422">
        <f t="shared" si="1"/>
        <v>0</v>
      </c>
      <c r="J29" s="377"/>
      <c r="K29" s="424">
        <v>850</v>
      </c>
      <c r="L29" s="425"/>
      <c r="M29" s="424">
        <v>180</v>
      </c>
      <c r="N29" s="426"/>
      <c r="O29" s="426"/>
      <c r="P29" s="427"/>
    </row>
    <row r="30" spans="1:16" ht="15">
      <c r="A30" s="419">
        <f t="shared" si="2"/>
        <v>23</v>
      </c>
      <c r="B30" s="377" t="s">
        <v>1193</v>
      </c>
      <c r="C30" s="431" t="s">
        <v>824</v>
      </c>
      <c r="D30" s="379">
        <v>3</v>
      </c>
      <c r="E30" s="473"/>
      <c r="F30" s="422">
        <f t="shared" si="0"/>
        <v>0</v>
      </c>
      <c r="G30" s="475"/>
      <c r="H30" s="422">
        <f t="shared" si="3"/>
        <v>0</v>
      </c>
      <c r="I30" s="422">
        <f t="shared" si="1"/>
        <v>0</v>
      </c>
      <c r="J30" s="377"/>
      <c r="K30" s="424">
        <v>1250</v>
      </c>
      <c r="L30" s="425"/>
      <c r="M30" s="424">
        <v>180</v>
      </c>
      <c r="N30" s="426"/>
      <c r="O30" s="426"/>
      <c r="P30" s="427"/>
    </row>
    <row r="31" spans="1:16" ht="15">
      <c r="A31" s="419">
        <f t="shared" si="2"/>
        <v>24</v>
      </c>
      <c r="B31" s="377" t="s">
        <v>1194</v>
      </c>
      <c r="C31" s="431" t="s">
        <v>824</v>
      </c>
      <c r="D31" s="379">
        <v>2</v>
      </c>
      <c r="E31" s="473"/>
      <c r="F31" s="422">
        <f t="shared" si="0"/>
        <v>0</v>
      </c>
      <c r="G31" s="475"/>
      <c r="H31" s="422">
        <f t="shared" si="3"/>
        <v>0</v>
      </c>
      <c r="I31" s="422">
        <f t="shared" si="1"/>
        <v>0</v>
      </c>
      <c r="J31" s="377"/>
      <c r="K31" s="424">
        <v>680</v>
      </c>
      <c r="L31" s="425"/>
      <c r="M31" s="424">
        <v>180</v>
      </c>
      <c r="N31" s="426"/>
      <c r="O31" s="426"/>
      <c r="P31" s="427"/>
    </row>
    <row r="32" spans="1:16" ht="15">
      <c r="A32" s="419">
        <f t="shared" si="2"/>
        <v>25</v>
      </c>
      <c r="B32" s="377" t="s">
        <v>1195</v>
      </c>
      <c r="C32" s="431" t="s">
        <v>824</v>
      </c>
      <c r="D32" s="379">
        <v>2</v>
      </c>
      <c r="E32" s="473"/>
      <c r="F32" s="422">
        <f t="shared" si="0"/>
        <v>0</v>
      </c>
      <c r="G32" s="475"/>
      <c r="H32" s="422">
        <f t="shared" si="3"/>
        <v>0</v>
      </c>
      <c r="I32" s="422">
        <f t="shared" si="1"/>
        <v>0</v>
      </c>
      <c r="J32" s="377"/>
      <c r="K32" s="424">
        <v>950</v>
      </c>
      <c r="L32" s="425"/>
      <c r="M32" s="424">
        <v>180</v>
      </c>
      <c r="N32" s="426"/>
      <c r="O32" s="426"/>
      <c r="P32" s="427"/>
    </row>
    <row r="33" spans="1:16" ht="15">
      <c r="A33" s="419">
        <f t="shared" si="2"/>
        <v>26</v>
      </c>
      <c r="B33" s="377" t="s">
        <v>1196</v>
      </c>
      <c r="C33" s="431" t="s">
        <v>824</v>
      </c>
      <c r="D33" s="379">
        <v>4</v>
      </c>
      <c r="E33" s="473"/>
      <c r="F33" s="422">
        <f t="shared" si="0"/>
        <v>0</v>
      </c>
      <c r="G33" s="423"/>
      <c r="H33" s="422"/>
      <c r="I33" s="422">
        <f t="shared" si="1"/>
        <v>0</v>
      </c>
      <c r="J33" s="377"/>
      <c r="K33" s="424">
        <v>110</v>
      </c>
      <c r="L33" s="425"/>
      <c r="M33" s="424">
        <v>0</v>
      </c>
      <c r="N33" s="426"/>
      <c r="O33" s="426"/>
      <c r="P33" s="427"/>
    </row>
    <row r="34" spans="1:16" ht="15">
      <c r="A34" s="419">
        <f t="shared" si="2"/>
        <v>27</v>
      </c>
      <c r="B34" s="377" t="s">
        <v>1197</v>
      </c>
      <c r="C34" s="431" t="s">
        <v>824</v>
      </c>
      <c r="D34" s="379">
        <v>2</v>
      </c>
      <c r="E34" s="473"/>
      <c r="F34" s="422">
        <f t="shared" si="0"/>
        <v>0</v>
      </c>
      <c r="G34" s="475"/>
      <c r="H34" s="422">
        <f t="shared" si="3"/>
        <v>0</v>
      </c>
      <c r="I34" s="422">
        <f t="shared" si="1"/>
        <v>0</v>
      </c>
      <c r="J34" s="377"/>
      <c r="K34" s="424">
        <v>920</v>
      </c>
      <c r="L34" s="425"/>
      <c r="M34" s="424">
        <v>180</v>
      </c>
      <c r="N34" s="426"/>
      <c r="O34" s="426"/>
      <c r="P34" s="427"/>
    </row>
    <row r="35" spans="1:16" ht="15">
      <c r="A35" s="419">
        <f t="shared" si="2"/>
        <v>28</v>
      </c>
      <c r="B35" s="377" t="s">
        <v>1198</v>
      </c>
      <c r="C35" s="431" t="s">
        <v>824</v>
      </c>
      <c r="D35" s="379">
        <v>1</v>
      </c>
      <c r="E35" s="473"/>
      <c r="F35" s="422">
        <f t="shared" si="0"/>
        <v>0</v>
      </c>
      <c r="G35" s="475"/>
      <c r="H35" s="422">
        <f t="shared" si="3"/>
        <v>0</v>
      </c>
      <c r="I35" s="422">
        <f t="shared" si="1"/>
        <v>0</v>
      </c>
      <c r="J35" s="377"/>
      <c r="K35" s="424">
        <v>540</v>
      </c>
      <c r="L35" s="425"/>
      <c r="M35" s="424">
        <v>180</v>
      </c>
      <c r="N35" s="426"/>
      <c r="O35" s="426"/>
      <c r="P35" s="427"/>
    </row>
    <row r="36" spans="1:16" ht="15">
      <c r="A36" s="419">
        <f t="shared" si="2"/>
        <v>29</v>
      </c>
      <c r="B36" s="377" t="s">
        <v>1199</v>
      </c>
      <c r="C36" s="431" t="s">
        <v>824</v>
      </c>
      <c r="D36" s="379">
        <v>3</v>
      </c>
      <c r="E36" s="473"/>
      <c r="F36" s="422">
        <f t="shared" si="0"/>
        <v>0</v>
      </c>
      <c r="G36" s="475"/>
      <c r="H36" s="422">
        <f t="shared" si="3"/>
        <v>0</v>
      </c>
      <c r="I36" s="422">
        <f t="shared" si="1"/>
        <v>0</v>
      </c>
      <c r="J36" s="377"/>
      <c r="K36" s="424">
        <v>680</v>
      </c>
      <c r="L36" s="425"/>
      <c r="M36" s="424">
        <v>180</v>
      </c>
      <c r="N36" s="426"/>
      <c r="O36" s="426"/>
      <c r="P36" s="427"/>
    </row>
    <row r="37" spans="1:16" ht="15">
      <c r="A37" s="419">
        <f t="shared" si="2"/>
        <v>30</v>
      </c>
      <c r="B37" s="377" t="s">
        <v>1200</v>
      </c>
      <c r="C37" s="431" t="s">
        <v>824</v>
      </c>
      <c r="D37" s="379">
        <v>1</v>
      </c>
      <c r="E37" s="473"/>
      <c r="F37" s="422">
        <f t="shared" si="0"/>
        <v>0</v>
      </c>
      <c r="G37" s="475"/>
      <c r="H37" s="422">
        <f t="shared" si="3"/>
        <v>0</v>
      </c>
      <c r="I37" s="422">
        <f t="shared" si="1"/>
        <v>0</v>
      </c>
      <c r="J37" s="377"/>
      <c r="K37" s="424">
        <v>840</v>
      </c>
      <c r="L37" s="425"/>
      <c r="M37" s="424">
        <v>180</v>
      </c>
      <c r="N37" s="426"/>
      <c r="O37" s="426"/>
      <c r="P37" s="427"/>
    </row>
    <row r="38" spans="1:16" ht="15">
      <c r="A38" s="419">
        <f t="shared" si="2"/>
        <v>31</v>
      </c>
      <c r="B38" s="377" t="s">
        <v>1201</v>
      </c>
      <c r="C38" s="431" t="s">
        <v>824</v>
      </c>
      <c r="D38" s="379">
        <v>1</v>
      </c>
      <c r="E38" s="473"/>
      <c r="F38" s="422">
        <f t="shared" si="0"/>
        <v>0</v>
      </c>
      <c r="G38" s="475"/>
      <c r="H38" s="422">
        <f t="shared" si="3"/>
        <v>0</v>
      </c>
      <c r="I38" s="422">
        <f t="shared" si="1"/>
        <v>0</v>
      </c>
      <c r="J38" s="377"/>
      <c r="K38" s="424">
        <v>960</v>
      </c>
      <c r="L38" s="425"/>
      <c r="M38" s="424">
        <v>180</v>
      </c>
      <c r="N38" s="426"/>
      <c r="O38" s="426"/>
      <c r="P38" s="427"/>
    </row>
    <row r="39" spans="1:16" ht="15">
      <c r="A39" s="419">
        <f t="shared" si="2"/>
        <v>32</v>
      </c>
      <c r="B39" s="377" t="s">
        <v>1202</v>
      </c>
      <c r="C39" s="431" t="s">
        <v>824</v>
      </c>
      <c r="D39" s="379">
        <v>10</v>
      </c>
      <c r="E39" s="473"/>
      <c r="F39" s="422">
        <f t="shared" si="0"/>
        <v>0</v>
      </c>
      <c r="G39" s="475"/>
      <c r="H39" s="422">
        <f t="shared" si="3"/>
        <v>0</v>
      </c>
      <c r="I39" s="422">
        <f t="shared" si="1"/>
        <v>0</v>
      </c>
      <c r="J39" s="377"/>
      <c r="K39" s="424">
        <v>110</v>
      </c>
      <c r="L39" s="425"/>
      <c r="M39" s="424">
        <v>65</v>
      </c>
      <c r="N39" s="426"/>
      <c r="O39" s="426"/>
      <c r="P39" s="427"/>
    </row>
    <row r="40" spans="1:16" ht="15">
      <c r="A40" s="419">
        <f t="shared" si="2"/>
        <v>33</v>
      </c>
      <c r="B40" s="377" t="s">
        <v>1203</v>
      </c>
      <c r="C40" s="431" t="s">
        <v>824</v>
      </c>
      <c r="D40" s="379">
        <v>7</v>
      </c>
      <c r="E40" s="473"/>
      <c r="F40" s="422">
        <f t="shared" si="0"/>
        <v>0</v>
      </c>
      <c r="G40" s="475"/>
      <c r="H40" s="422">
        <f t="shared" si="3"/>
        <v>0</v>
      </c>
      <c r="I40" s="422">
        <f t="shared" si="1"/>
        <v>0</v>
      </c>
      <c r="J40" s="377"/>
      <c r="K40" s="424">
        <v>90</v>
      </c>
      <c r="L40" s="425"/>
      <c r="M40" s="424">
        <v>65</v>
      </c>
      <c r="N40" s="426"/>
      <c r="O40" s="426"/>
      <c r="P40" s="427"/>
    </row>
    <row r="41" spans="1:16" ht="15">
      <c r="A41" s="419">
        <f t="shared" si="2"/>
        <v>34</v>
      </c>
      <c r="B41" s="377" t="s">
        <v>1204</v>
      </c>
      <c r="C41" s="431" t="s">
        <v>824</v>
      </c>
      <c r="D41" s="379">
        <v>1</v>
      </c>
      <c r="E41" s="473"/>
      <c r="F41" s="422">
        <f t="shared" si="0"/>
        <v>0</v>
      </c>
      <c r="G41" s="475"/>
      <c r="H41" s="422">
        <f t="shared" si="3"/>
        <v>0</v>
      </c>
      <c r="I41" s="422">
        <f t="shared" si="1"/>
        <v>0</v>
      </c>
      <c r="J41" s="377"/>
      <c r="K41" s="424">
        <v>135</v>
      </c>
      <c r="L41" s="425"/>
      <c r="M41" s="424">
        <v>65</v>
      </c>
      <c r="N41" s="426"/>
      <c r="O41" s="426"/>
      <c r="P41" s="427"/>
    </row>
    <row r="42" spans="1:16" ht="15">
      <c r="A42" s="419">
        <f t="shared" si="2"/>
        <v>35</v>
      </c>
      <c r="B42" s="377" t="s">
        <v>1205</v>
      </c>
      <c r="C42" s="431" t="s">
        <v>824</v>
      </c>
      <c r="D42" s="379">
        <v>1</v>
      </c>
      <c r="E42" s="473"/>
      <c r="F42" s="422">
        <f t="shared" si="0"/>
        <v>0</v>
      </c>
      <c r="G42" s="475"/>
      <c r="H42" s="422">
        <f t="shared" si="3"/>
        <v>0</v>
      </c>
      <c r="I42" s="422">
        <f t="shared" si="1"/>
        <v>0</v>
      </c>
      <c r="J42" s="377"/>
      <c r="K42" s="424">
        <v>420</v>
      </c>
      <c r="L42" s="425"/>
      <c r="M42" s="424">
        <v>85</v>
      </c>
      <c r="N42" s="426"/>
      <c r="O42" s="426"/>
      <c r="P42" s="427"/>
    </row>
    <row r="43" spans="1:16" ht="15">
      <c r="A43" s="419">
        <f t="shared" si="2"/>
        <v>36</v>
      </c>
      <c r="B43" s="377" t="s">
        <v>1206</v>
      </c>
      <c r="C43" s="431" t="s">
        <v>824</v>
      </c>
      <c r="D43" s="379">
        <v>25</v>
      </c>
      <c r="E43" s="473"/>
      <c r="F43" s="422">
        <f t="shared" si="0"/>
        <v>0</v>
      </c>
      <c r="G43" s="475"/>
      <c r="H43" s="422">
        <f t="shared" si="3"/>
        <v>0</v>
      </c>
      <c r="I43" s="422">
        <f t="shared" si="1"/>
        <v>0</v>
      </c>
      <c r="J43" s="377"/>
      <c r="K43" s="424">
        <v>18</v>
      </c>
      <c r="L43" s="425"/>
      <c r="M43" s="424">
        <v>40</v>
      </c>
      <c r="N43" s="426"/>
      <c r="O43" s="426"/>
      <c r="P43" s="427"/>
    </row>
    <row r="44" spans="1:16" ht="15">
      <c r="A44" s="419">
        <f t="shared" si="2"/>
        <v>37</v>
      </c>
      <c r="B44" s="377" t="s">
        <v>1207</v>
      </c>
      <c r="C44" s="431" t="s">
        <v>824</v>
      </c>
      <c r="D44" s="379">
        <v>6</v>
      </c>
      <c r="E44" s="473"/>
      <c r="F44" s="422">
        <f t="shared" si="0"/>
        <v>0</v>
      </c>
      <c r="G44" s="475"/>
      <c r="H44" s="422">
        <f t="shared" si="3"/>
        <v>0</v>
      </c>
      <c r="I44" s="422">
        <f t="shared" si="1"/>
        <v>0</v>
      </c>
      <c r="J44" s="377"/>
      <c r="K44" s="424">
        <v>65</v>
      </c>
      <c r="L44" s="425"/>
      <c r="M44" s="424">
        <v>45</v>
      </c>
      <c r="N44" s="426"/>
      <c r="O44" s="426"/>
      <c r="P44" s="427"/>
    </row>
    <row r="45" spans="1:16" ht="15">
      <c r="A45" s="419">
        <f t="shared" si="2"/>
        <v>38</v>
      </c>
      <c r="B45" s="377" t="s">
        <v>1208</v>
      </c>
      <c r="C45" s="431" t="s">
        <v>824</v>
      </c>
      <c r="D45" s="379">
        <v>2</v>
      </c>
      <c r="E45" s="473"/>
      <c r="F45" s="422">
        <f t="shared" si="0"/>
        <v>0</v>
      </c>
      <c r="G45" s="475"/>
      <c r="H45" s="422">
        <f t="shared" si="3"/>
        <v>0</v>
      </c>
      <c r="I45" s="422">
        <f t="shared" si="1"/>
        <v>0</v>
      </c>
      <c r="J45" s="377"/>
      <c r="K45" s="424">
        <v>850</v>
      </c>
      <c r="L45" s="425"/>
      <c r="M45" s="424">
        <v>210</v>
      </c>
      <c r="N45" s="426"/>
      <c r="O45" s="426"/>
      <c r="P45" s="427"/>
    </row>
    <row r="46" spans="1:16" ht="15">
      <c r="A46" s="419">
        <f t="shared" si="2"/>
        <v>39</v>
      </c>
      <c r="B46" s="377" t="s">
        <v>1209</v>
      </c>
      <c r="C46" s="431" t="s">
        <v>824</v>
      </c>
      <c r="D46" s="379">
        <v>1</v>
      </c>
      <c r="E46" s="473"/>
      <c r="F46" s="422">
        <f t="shared" si="0"/>
        <v>0</v>
      </c>
      <c r="G46" s="475"/>
      <c r="H46" s="422">
        <f t="shared" si="3"/>
        <v>0</v>
      </c>
      <c r="I46" s="422">
        <f t="shared" si="1"/>
        <v>0</v>
      </c>
      <c r="J46" s="377"/>
      <c r="K46" s="424">
        <v>980</v>
      </c>
      <c r="L46" s="425"/>
      <c r="M46" s="424">
        <v>210</v>
      </c>
      <c r="N46" s="426"/>
      <c r="O46" s="426"/>
      <c r="P46" s="427"/>
    </row>
    <row r="47" spans="1:16" ht="15">
      <c r="A47" s="419">
        <f t="shared" si="2"/>
        <v>40</v>
      </c>
      <c r="B47" s="377" t="s">
        <v>1210</v>
      </c>
      <c r="C47" s="431" t="s">
        <v>824</v>
      </c>
      <c r="D47" s="379">
        <v>1</v>
      </c>
      <c r="E47" s="473"/>
      <c r="F47" s="422">
        <f t="shared" si="0"/>
        <v>0</v>
      </c>
      <c r="G47" s="475"/>
      <c r="H47" s="422">
        <f t="shared" si="3"/>
        <v>0</v>
      </c>
      <c r="I47" s="422">
        <f t="shared" si="1"/>
        <v>0</v>
      </c>
      <c r="J47" s="377"/>
      <c r="K47" s="424">
        <v>1150</v>
      </c>
      <c r="L47" s="425"/>
      <c r="M47" s="424">
        <v>210</v>
      </c>
      <c r="N47" s="426"/>
      <c r="O47" s="426"/>
      <c r="P47" s="427"/>
    </row>
    <row r="48" spans="1:16" ht="15">
      <c r="A48" s="419">
        <f t="shared" si="2"/>
        <v>41</v>
      </c>
      <c r="B48" s="377" t="s">
        <v>1211</v>
      </c>
      <c r="C48" s="431" t="s">
        <v>824</v>
      </c>
      <c r="D48" s="379">
        <v>1</v>
      </c>
      <c r="E48" s="473"/>
      <c r="F48" s="422">
        <f t="shared" si="0"/>
        <v>0</v>
      </c>
      <c r="G48" s="475"/>
      <c r="H48" s="422">
        <f t="shared" si="3"/>
        <v>0</v>
      </c>
      <c r="I48" s="422">
        <f t="shared" si="1"/>
        <v>0</v>
      </c>
      <c r="J48" s="377"/>
      <c r="K48" s="424">
        <v>1400</v>
      </c>
      <c r="L48" s="425"/>
      <c r="M48" s="424">
        <v>210</v>
      </c>
      <c r="N48" s="426"/>
      <c r="O48" s="426"/>
      <c r="P48" s="427"/>
    </row>
    <row r="49" spans="1:16" ht="15">
      <c r="A49" s="419">
        <f t="shared" si="2"/>
        <v>42</v>
      </c>
      <c r="B49" s="377" t="s">
        <v>1212</v>
      </c>
      <c r="C49" s="431" t="s">
        <v>824</v>
      </c>
      <c r="D49" s="379">
        <v>100</v>
      </c>
      <c r="E49" s="473"/>
      <c r="F49" s="422">
        <f t="shared" si="0"/>
        <v>0</v>
      </c>
      <c r="G49" s="475"/>
      <c r="H49" s="422">
        <f t="shared" si="3"/>
        <v>0</v>
      </c>
      <c r="I49" s="422">
        <f t="shared" si="1"/>
        <v>0</v>
      </c>
      <c r="J49" s="377"/>
      <c r="K49" s="424">
        <v>2.5</v>
      </c>
      <c r="L49" s="425"/>
      <c r="M49" s="424">
        <v>6.8</v>
      </c>
      <c r="N49" s="426"/>
      <c r="O49" s="426"/>
      <c r="P49" s="427"/>
    </row>
    <row r="50" spans="1:16" ht="15">
      <c r="A50" s="419">
        <f t="shared" si="2"/>
        <v>43</v>
      </c>
      <c r="B50" s="377" t="s">
        <v>1213</v>
      </c>
      <c r="C50" s="431" t="s">
        <v>857</v>
      </c>
      <c r="D50" s="379">
        <v>40</v>
      </c>
      <c r="E50" s="473"/>
      <c r="F50" s="422">
        <f t="shared" si="0"/>
        <v>0</v>
      </c>
      <c r="G50" s="423"/>
      <c r="H50" s="422"/>
      <c r="I50" s="422">
        <f t="shared" si="1"/>
        <v>0</v>
      </c>
      <c r="J50" s="377"/>
      <c r="K50" s="424">
        <v>12.5</v>
      </c>
      <c r="L50" s="425"/>
      <c r="M50" s="424"/>
      <c r="N50" s="426"/>
      <c r="O50" s="426"/>
      <c r="P50" s="427"/>
    </row>
    <row r="51" spans="1:16" ht="15">
      <c r="A51" s="419">
        <f t="shared" si="2"/>
        <v>44</v>
      </c>
      <c r="B51" s="377" t="s">
        <v>1214</v>
      </c>
      <c r="C51" s="431" t="s">
        <v>824</v>
      </c>
      <c r="D51" s="379">
        <v>46</v>
      </c>
      <c r="E51" s="422"/>
      <c r="F51" s="422"/>
      <c r="G51" s="475"/>
      <c r="H51" s="422">
        <f t="shared" si="3"/>
        <v>0</v>
      </c>
      <c r="I51" s="422">
        <f t="shared" si="1"/>
        <v>0</v>
      </c>
      <c r="J51" s="377"/>
      <c r="K51" s="424"/>
      <c r="L51" s="425"/>
      <c r="M51" s="424">
        <v>4.2</v>
      </c>
      <c r="N51" s="426"/>
      <c r="O51" s="426"/>
      <c r="P51" s="427"/>
    </row>
    <row r="52" spans="1:16" ht="15">
      <c r="A52" s="419">
        <f t="shared" si="2"/>
        <v>45</v>
      </c>
      <c r="B52" s="377" t="s">
        <v>1215</v>
      </c>
      <c r="C52" s="431" t="s">
        <v>824</v>
      </c>
      <c r="D52" s="379">
        <v>8</v>
      </c>
      <c r="E52" s="422"/>
      <c r="F52" s="422"/>
      <c r="G52" s="475"/>
      <c r="H52" s="422">
        <f t="shared" si="3"/>
        <v>0</v>
      </c>
      <c r="I52" s="422">
        <f t="shared" si="1"/>
        <v>0</v>
      </c>
      <c r="J52" s="377"/>
      <c r="K52" s="424"/>
      <c r="L52" s="425"/>
      <c r="M52" s="424">
        <v>8.3</v>
      </c>
      <c r="N52" s="426"/>
      <c r="O52" s="426"/>
      <c r="P52" s="427"/>
    </row>
    <row r="53" spans="1:16" ht="15">
      <c r="A53" s="419">
        <f t="shared" si="2"/>
        <v>46</v>
      </c>
      <c r="B53" s="377" t="s">
        <v>1216</v>
      </c>
      <c r="C53" s="430" t="s">
        <v>1176</v>
      </c>
      <c r="D53" s="379">
        <v>1.8</v>
      </c>
      <c r="E53" s="422"/>
      <c r="F53" s="422"/>
      <c r="G53" s="475"/>
      <c r="H53" s="422">
        <f t="shared" si="3"/>
        <v>0</v>
      </c>
      <c r="I53" s="422">
        <f t="shared" si="1"/>
        <v>0</v>
      </c>
      <c r="J53" s="377"/>
      <c r="K53" s="424"/>
      <c r="L53" s="425"/>
      <c r="M53" s="424">
        <v>380</v>
      </c>
      <c r="N53" s="426"/>
      <c r="O53" s="426"/>
      <c r="P53" s="427"/>
    </row>
    <row r="54" spans="1:16" ht="15">
      <c r="A54" s="419">
        <f t="shared" si="2"/>
        <v>47</v>
      </c>
      <c r="B54" s="377" t="s">
        <v>1217</v>
      </c>
      <c r="C54" s="431" t="s">
        <v>266</v>
      </c>
      <c r="D54" s="379">
        <v>15</v>
      </c>
      <c r="E54" s="422"/>
      <c r="F54" s="422"/>
      <c r="G54" s="475"/>
      <c r="H54" s="422">
        <f>D54*G54</f>
        <v>0</v>
      </c>
      <c r="I54" s="422">
        <f>F54+H54</f>
        <v>0</v>
      </c>
      <c r="J54" s="377"/>
      <c r="K54" s="424"/>
      <c r="L54" s="425"/>
      <c r="M54" s="424">
        <v>85</v>
      </c>
      <c r="N54" s="426"/>
      <c r="O54" s="426"/>
      <c r="P54" s="427"/>
    </row>
    <row r="55" spans="1:16" ht="15">
      <c r="A55" s="419">
        <f t="shared" si="2"/>
        <v>48</v>
      </c>
      <c r="B55" s="377" t="s">
        <v>1218</v>
      </c>
      <c r="C55" s="431" t="s">
        <v>824</v>
      </c>
      <c r="D55" s="379">
        <v>50</v>
      </c>
      <c r="E55" s="473"/>
      <c r="F55" s="422">
        <f>D55*E55</f>
        <v>0</v>
      </c>
      <c r="G55" s="475"/>
      <c r="H55" s="422">
        <f>D55*G55</f>
        <v>0</v>
      </c>
      <c r="I55" s="422">
        <f>F55+H55</f>
        <v>0</v>
      </c>
      <c r="J55" s="377"/>
      <c r="K55" s="424">
        <v>3.8</v>
      </c>
      <c r="L55" s="425"/>
      <c r="M55" s="424">
        <v>6.8</v>
      </c>
      <c r="N55" s="426"/>
      <c r="O55" s="426"/>
      <c r="P55" s="427"/>
    </row>
    <row r="56" spans="1:16" ht="15">
      <c r="A56" s="419">
        <f t="shared" si="2"/>
        <v>49</v>
      </c>
      <c r="B56" s="377"/>
      <c r="C56" s="431"/>
      <c r="D56" s="379"/>
      <c r="E56" s="422"/>
      <c r="F56" s="422"/>
      <c r="G56" s="422"/>
      <c r="H56" s="422"/>
      <c r="I56" s="422"/>
      <c r="J56" s="377"/>
      <c r="K56" s="417"/>
      <c r="L56" s="417"/>
      <c r="M56" s="418"/>
      <c r="N56" s="418"/>
      <c r="O56" s="417"/>
      <c r="P56" s="417"/>
    </row>
    <row r="57" spans="1:16" s="413" customFormat="1" ht="18" customHeight="1">
      <c r="A57" s="419">
        <f t="shared" si="2"/>
        <v>50</v>
      </c>
      <c r="B57" s="415" t="s">
        <v>1219</v>
      </c>
      <c r="C57" s="408"/>
      <c r="D57" s="409"/>
      <c r="E57" s="409"/>
      <c r="F57" s="409"/>
      <c r="G57" s="409"/>
      <c r="H57" s="409"/>
      <c r="I57" s="409"/>
      <c r="J57" s="416"/>
      <c r="K57" s="417"/>
      <c r="L57" s="417"/>
      <c r="M57" s="418"/>
      <c r="N57" s="418"/>
      <c r="O57" s="417"/>
      <c r="P57" s="417"/>
    </row>
    <row r="58" spans="1:16" ht="15">
      <c r="A58" s="419">
        <f t="shared" si="2"/>
        <v>51</v>
      </c>
      <c r="B58" s="377" t="s">
        <v>1220</v>
      </c>
      <c r="C58" s="430" t="s">
        <v>1176</v>
      </c>
      <c r="D58" s="379">
        <v>6</v>
      </c>
      <c r="E58" s="422"/>
      <c r="F58" s="422"/>
      <c r="G58" s="475"/>
      <c r="H58" s="422">
        <f t="shared" si="3"/>
        <v>0</v>
      </c>
      <c r="I58" s="422">
        <f t="shared" si="1"/>
        <v>0</v>
      </c>
      <c r="J58" s="377"/>
      <c r="K58" s="424"/>
      <c r="L58" s="425"/>
      <c r="M58" s="424">
        <v>380</v>
      </c>
      <c r="N58" s="426"/>
      <c r="O58" s="426"/>
      <c r="P58" s="427"/>
    </row>
    <row r="59" spans="1:16" ht="15">
      <c r="A59" s="419">
        <f t="shared" si="2"/>
        <v>52</v>
      </c>
      <c r="B59" s="377" t="s">
        <v>1221</v>
      </c>
      <c r="C59" s="431" t="s">
        <v>824</v>
      </c>
      <c r="D59" s="379">
        <v>5</v>
      </c>
      <c r="E59" s="473"/>
      <c r="F59" s="422">
        <f t="shared" si="0"/>
        <v>0</v>
      </c>
      <c r="G59" s="475"/>
      <c r="H59" s="422">
        <f t="shared" si="3"/>
        <v>0</v>
      </c>
      <c r="I59" s="422">
        <f t="shared" si="1"/>
        <v>0</v>
      </c>
      <c r="J59" s="377"/>
      <c r="K59" s="424">
        <v>280</v>
      </c>
      <c r="L59" s="425"/>
      <c r="M59" s="424">
        <v>150</v>
      </c>
      <c r="N59" s="426"/>
      <c r="O59" s="426"/>
      <c r="P59" s="427"/>
    </row>
    <row r="60" spans="1:16" ht="15">
      <c r="A60" s="419">
        <f t="shared" si="2"/>
        <v>53</v>
      </c>
      <c r="B60" s="377" t="s">
        <v>1222</v>
      </c>
      <c r="C60" s="431" t="s">
        <v>266</v>
      </c>
      <c r="D60" s="379">
        <v>53</v>
      </c>
      <c r="E60" s="473"/>
      <c r="F60" s="422">
        <f t="shared" si="0"/>
        <v>0</v>
      </c>
      <c r="G60" s="475"/>
      <c r="H60" s="422">
        <f t="shared" si="3"/>
        <v>0</v>
      </c>
      <c r="I60" s="422">
        <f t="shared" si="1"/>
        <v>0</v>
      </c>
      <c r="J60" s="377"/>
      <c r="K60" s="424">
        <v>22.2</v>
      </c>
      <c r="L60" s="425"/>
      <c r="M60" s="424">
        <v>15</v>
      </c>
      <c r="N60" s="426"/>
      <c r="O60" s="426"/>
      <c r="P60" s="427"/>
    </row>
    <row r="61" spans="1:16" ht="15">
      <c r="A61" s="419">
        <f t="shared" si="2"/>
        <v>54</v>
      </c>
      <c r="B61" s="377" t="s">
        <v>1223</v>
      </c>
      <c r="C61" s="431" t="s">
        <v>266</v>
      </c>
      <c r="D61" s="379">
        <v>25</v>
      </c>
      <c r="E61" s="473"/>
      <c r="F61" s="422">
        <f t="shared" si="0"/>
        <v>0</v>
      </c>
      <c r="G61" s="475"/>
      <c r="H61" s="422">
        <f t="shared" si="3"/>
        <v>0</v>
      </c>
      <c r="I61" s="422">
        <f t="shared" si="1"/>
        <v>0</v>
      </c>
      <c r="J61" s="377"/>
      <c r="K61" s="424">
        <v>85</v>
      </c>
      <c r="L61" s="425"/>
      <c r="M61" s="424">
        <v>65</v>
      </c>
      <c r="N61" s="426"/>
      <c r="O61" s="426"/>
      <c r="P61" s="427"/>
    </row>
    <row r="62" spans="1:16" ht="15">
      <c r="A62" s="419">
        <f t="shared" si="2"/>
        <v>55</v>
      </c>
      <c r="B62" s="377" t="s">
        <v>1224</v>
      </c>
      <c r="C62" s="431" t="s">
        <v>266</v>
      </c>
      <c r="D62" s="379">
        <v>5</v>
      </c>
      <c r="E62" s="473"/>
      <c r="F62" s="422">
        <f t="shared" si="0"/>
        <v>0</v>
      </c>
      <c r="G62" s="475"/>
      <c r="H62" s="422">
        <f t="shared" si="3"/>
        <v>0</v>
      </c>
      <c r="I62" s="422">
        <f t="shared" si="1"/>
        <v>0</v>
      </c>
      <c r="J62" s="377"/>
      <c r="K62" s="424">
        <v>8.5</v>
      </c>
      <c r="L62" s="425"/>
      <c r="M62" s="424">
        <v>20</v>
      </c>
      <c r="N62" s="426"/>
      <c r="O62" s="426"/>
      <c r="P62" s="427"/>
    </row>
    <row r="63" spans="1:16" ht="15">
      <c r="A63" s="419">
        <f t="shared" si="2"/>
        <v>56</v>
      </c>
      <c r="B63" s="377" t="s">
        <v>1225</v>
      </c>
      <c r="C63" s="431" t="s">
        <v>266</v>
      </c>
      <c r="D63" s="379">
        <v>6</v>
      </c>
      <c r="E63" s="473"/>
      <c r="F63" s="422">
        <f t="shared" si="0"/>
        <v>0</v>
      </c>
      <c r="G63" s="475"/>
      <c r="H63" s="422">
        <f t="shared" si="3"/>
        <v>0</v>
      </c>
      <c r="I63" s="422">
        <f t="shared" si="1"/>
        <v>0</v>
      </c>
      <c r="J63" s="377"/>
      <c r="K63" s="424">
        <v>22.5</v>
      </c>
      <c r="L63" s="425"/>
      <c r="M63" s="424">
        <v>22</v>
      </c>
      <c r="N63" s="426"/>
      <c r="O63" s="426"/>
      <c r="P63" s="427"/>
    </row>
    <row r="64" spans="1:16" ht="15">
      <c r="A64" s="419">
        <f t="shared" si="2"/>
        <v>57</v>
      </c>
      <c r="B64" s="377" t="s">
        <v>1226</v>
      </c>
      <c r="C64" s="431" t="s">
        <v>824</v>
      </c>
      <c r="D64" s="379">
        <v>6</v>
      </c>
      <c r="E64" s="473"/>
      <c r="F64" s="422">
        <f t="shared" si="0"/>
        <v>0</v>
      </c>
      <c r="G64" s="475"/>
      <c r="H64" s="422">
        <f t="shared" si="3"/>
        <v>0</v>
      </c>
      <c r="I64" s="422">
        <f t="shared" si="1"/>
        <v>0</v>
      </c>
      <c r="J64" s="377"/>
      <c r="K64" s="424">
        <v>6.5</v>
      </c>
      <c r="L64" s="425"/>
      <c r="M64" s="424">
        <v>8</v>
      </c>
      <c r="N64" s="426"/>
      <c r="O64" s="426"/>
      <c r="P64" s="427"/>
    </row>
    <row r="65" spans="1:16" ht="15">
      <c r="A65" s="419">
        <f t="shared" si="2"/>
        <v>58</v>
      </c>
      <c r="B65" s="377"/>
      <c r="C65" s="431"/>
      <c r="D65" s="379"/>
      <c r="E65" s="422"/>
      <c r="F65" s="422"/>
      <c r="G65" s="422"/>
      <c r="H65" s="422"/>
      <c r="I65" s="422"/>
      <c r="J65" s="377"/>
      <c r="K65" s="417"/>
      <c r="L65" s="417"/>
      <c r="M65" s="418"/>
      <c r="N65" s="418"/>
      <c r="O65" s="417"/>
      <c r="P65" s="417"/>
    </row>
    <row r="66" spans="1:16" s="413" customFormat="1" ht="18" customHeight="1">
      <c r="A66" s="419">
        <f t="shared" si="2"/>
        <v>59</v>
      </c>
      <c r="B66" s="415" t="s">
        <v>1227</v>
      </c>
      <c r="C66" s="408"/>
      <c r="D66" s="409"/>
      <c r="E66" s="409"/>
      <c r="F66" s="409"/>
      <c r="G66" s="409"/>
      <c r="H66" s="409"/>
      <c r="I66" s="409"/>
      <c r="J66" s="416"/>
      <c r="K66" s="417"/>
      <c r="L66" s="417"/>
      <c r="M66" s="418"/>
      <c r="N66" s="418"/>
      <c r="O66" s="417"/>
      <c r="P66" s="417"/>
    </row>
    <row r="67" spans="1:16" ht="15">
      <c r="A67" s="419">
        <f t="shared" si="2"/>
        <v>60</v>
      </c>
      <c r="B67" s="432" t="s">
        <v>1228</v>
      </c>
      <c r="C67" s="430" t="s">
        <v>1176</v>
      </c>
      <c r="D67" s="379">
        <v>3</v>
      </c>
      <c r="E67" s="422"/>
      <c r="F67" s="422"/>
      <c r="G67" s="475"/>
      <c r="H67" s="422">
        <f aca="true" t="shared" si="4" ref="H67:H80">D67*G67</f>
        <v>0</v>
      </c>
      <c r="I67" s="422">
        <f aca="true" t="shared" si="5" ref="I67:I80">F67+H67</f>
        <v>0</v>
      </c>
      <c r="J67" s="377"/>
      <c r="K67" s="424"/>
      <c r="L67" s="425"/>
      <c r="M67" s="424">
        <v>380</v>
      </c>
      <c r="N67" s="426"/>
      <c r="O67" s="426"/>
      <c r="P67" s="427"/>
    </row>
    <row r="68" spans="1:16" ht="15">
      <c r="A68" s="419">
        <f t="shared" si="2"/>
        <v>61</v>
      </c>
      <c r="B68" s="377" t="s">
        <v>1229</v>
      </c>
      <c r="C68" s="431" t="s">
        <v>266</v>
      </c>
      <c r="D68" s="379">
        <v>35</v>
      </c>
      <c r="E68" s="473"/>
      <c r="F68" s="422">
        <f aca="true" t="shared" si="6" ref="F68:F80">D68*E68</f>
        <v>0</v>
      </c>
      <c r="G68" s="475"/>
      <c r="H68" s="422">
        <f t="shared" si="4"/>
        <v>0</v>
      </c>
      <c r="I68" s="422">
        <f t="shared" si="5"/>
        <v>0</v>
      </c>
      <c r="J68" s="377"/>
      <c r="K68" s="424">
        <v>24</v>
      </c>
      <c r="L68" s="425"/>
      <c r="M68" s="424">
        <v>24</v>
      </c>
      <c r="N68" s="426"/>
      <c r="O68" s="426"/>
      <c r="P68" s="427"/>
    </row>
    <row r="69" spans="1:16" ht="15">
      <c r="A69" s="419">
        <f t="shared" si="2"/>
        <v>62</v>
      </c>
      <c r="B69" s="433" t="s">
        <v>1230</v>
      </c>
      <c r="C69" s="431" t="s">
        <v>824</v>
      </c>
      <c r="D69" s="379">
        <v>25</v>
      </c>
      <c r="E69" s="473"/>
      <c r="F69" s="422">
        <f t="shared" si="6"/>
        <v>0</v>
      </c>
      <c r="G69" s="475"/>
      <c r="H69" s="422">
        <f t="shared" si="4"/>
        <v>0</v>
      </c>
      <c r="I69" s="422">
        <f t="shared" si="5"/>
        <v>0</v>
      </c>
      <c r="J69" s="377"/>
      <c r="K69" s="424">
        <v>48</v>
      </c>
      <c r="L69" s="425"/>
      <c r="M69" s="424">
        <v>42</v>
      </c>
      <c r="N69" s="426"/>
      <c r="O69" s="426"/>
      <c r="P69" s="427"/>
    </row>
    <row r="70" spans="1:16" ht="15">
      <c r="A70" s="419">
        <f t="shared" si="2"/>
        <v>63</v>
      </c>
      <c r="B70" s="377" t="s">
        <v>1231</v>
      </c>
      <c r="C70" s="431" t="s">
        <v>824</v>
      </c>
      <c r="D70" s="379">
        <v>9</v>
      </c>
      <c r="E70" s="473"/>
      <c r="F70" s="422">
        <f t="shared" si="6"/>
        <v>0</v>
      </c>
      <c r="G70" s="475"/>
      <c r="H70" s="422">
        <f t="shared" si="4"/>
        <v>0</v>
      </c>
      <c r="I70" s="422">
        <f t="shared" si="5"/>
        <v>0</v>
      </c>
      <c r="J70" s="377"/>
      <c r="K70" s="424">
        <v>34</v>
      </c>
      <c r="L70" s="425"/>
      <c r="M70" s="424">
        <v>42</v>
      </c>
      <c r="N70" s="426"/>
      <c r="O70" s="426"/>
      <c r="P70" s="427"/>
    </row>
    <row r="71" spans="1:16" ht="15">
      <c r="A71" s="419">
        <f t="shared" si="2"/>
        <v>64</v>
      </c>
      <c r="B71" s="433" t="s">
        <v>1232</v>
      </c>
      <c r="C71" s="431" t="s">
        <v>824</v>
      </c>
      <c r="D71" s="379">
        <v>2</v>
      </c>
      <c r="E71" s="473"/>
      <c r="F71" s="422">
        <f t="shared" si="6"/>
        <v>0</v>
      </c>
      <c r="G71" s="475"/>
      <c r="H71" s="422">
        <f t="shared" si="4"/>
        <v>0</v>
      </c>
      <c r="I71" s="422">
        <f t="shared" si="5"/>
        <v>0</v>
      </c>
      <c r="J71" s="377"/>
      <c r="K71" s="424">
        <v>420</v>
      </c>
      <c r="L71" s="425"/>
      <c r="M71" s="424">
        <v>120</v>
      </c>
      <c r="N71" s="426"/>
      <c r="O71" s="426"/>
      <c r="P71" s="427"/>
    </row>
    <row r="72" spans="1:16" ht="15">
      <c r="A72" s="419">
        <f t="shared" si="2"/>
        <v>65</v>
      </c>
      <c r="B72" s="433" t="s">
        <v>1233</v>
      </c>
      <c r="C72" s="431" t="s">
        <v>824</v>
      </c>
      <c r="D72" s="379">
        <v>2</v>
      </c>
      <c r="E72" s="473"/>
      <c r="F72" s="422">
        <f t="shared" si="6"/>
        <v>0</v>
      </c>
      <c r="G72" s="475"/>
      <c r="H72" s="422">
        <f t="shared" si="4"/>
        <v>0</v>
      </c>
      <c r="I72" s="422">
        <f t="shared" si="5"/>
        <v>0</v>
      </c>
      <c r="J72" s="377"/>
      <c r="K72" s="424">
        <v>54</v>
      </c>
      <c r="L72" s="425"/>
      <c r="M72" s="424">
        <v>24</v>
      </c>
      <c r="N72" s="426"/>
      <c r="O72" s="426"/>
      <c r="P72" s="427"/>
    </row>
    <row r="73" spans="1:16" ht="15">
      <c r="A73" s="419">
        <f t="shared" si="2"/>
        <v>66</v>
      </c>
      <c r="B73" s="433" t="s">
        <v>1234</v>
      </c>
      <c r="C73" s="431" t="s">
        <v>824</v>
      </c>
      <c r="D73" s="379">
        <v>3</v>
      </c>
      <c r="E73" s="473"/>
      <c r="F73" s="422">
        <f t="shared" si="6"/>
        <v>0</v>
      </c>
      <c r="G73" s="475"/>
      <c r="H73" s="422">
        <f t="shared" si="4"/>
        <v>0</v>
      </c>
      <c r="I73" s="422">
        <f t="shared" si="5"/>
        <v>0</v>
      </c>
      <c r="J73" s="377"/>
      <c r="K73" s="424">
        <v>42</v>
      </c>
      <c r="L73" s="425"/>
      <c r="M73" s="424">
        <v>26</v>
      </c>
      <c r="N73" s="426"/>
      <c r="O73" s="426"/>
      <c r="P73" s="427"/>
    </row>
    <row r="74" spans="1:16" ht="15">
      <c r="A74" s="419">
        <f aca="true" t="shared" si="7" ref="A74:A101">A73+1</f>
        <v>67</v>
      </c>
      <c r="B74" s="433" t="s">
        <v>1235</v>
      </c>
      <c r="C74" s="431" t="s">
        <v>824</v>
      </c>
      <c r="D74" s="379">
        <v>10</v>
      </c>
      <c r="E74" s="473"/>
      <c r="F74" s="422">
        <f t="shared" si="6"/>
        <v>0</v>
      </c>
      <c r="G74" s="475"/>
      <c r="H74" s="422">
        <f t="shared" si="4"/>
        <v>0</v>
      </c>
      <c r="I74" s="422">
        <f t="shared" si="5"/>
        <v>0</v>
      </c>
      <c r="J74" s="377"/>
      <c r="K74" s="424">
        <v>18</v>
      </c>
      <c r="L74" s="425"/>
      <c r="M74" s="424">
        <v>24</v>
      </c>
      <c r="N74" s="426"/>
      <c r="O74" s="426"/>
      <c r="P74" s="427"/>
    </row>
    <row r="75" spans="1:16" ht="15">
      <c r="A75" s="419">
        <f t="shared" si="7"/>
        <v>68</v>
      </c>
      <c r="B75" s="433" t="s">
        <v>1236</v>
      </c>
      <c r="C75" s="431" t="s">
        <v>824</v>
      </c>
      <c r="D75" s="379">
        <v>3</v>
      </c>
      <c r="E75" s="473"/>
      <c r="F75" s="422">
        <f t="shared" si="6"/>
        <v>0</v>
      </c>
      <c r="G75" s="475"/>
      <c r="H75" s="422">
        <f t="shared" si="4"/>
        <v>0</v>
      </c>
      <c r="I75" s="422">
        <f t="shared" si="5"/>
        <v>0</v>
      </c>
      <c r="J75" s="377"/>
      <c r="K75" s="424">
        <v>22</v>
      </c>
      <c r="L75" s="425"/>
      <c r="M75" s="424">
        <v>24</v>
      </c>
      <c r="N75" s="426"/>
      <c r="O75" s="426"/>
      <c r="P75" s="427"/>
    </row>
    <row r="76" spans="1:16" ht="15">
      <c r="A76" s="419">
        <f t="shared" si="7"/>
        <v>69</v>
      </c>
      <c r="B76" s="433" t="s">
        <v>1237</v>
      </c>
      <c r="C76" s="431" t="s">
        <v>824</v>
      </c>
      <c r="D76" s="379">
        <v>2</v>
      </c>
      <c r="E76" s="473"/>
      <c r="F76" s="422">
        <f t="shared" si="6"/>
        <v>0</v>
      </c>
      <c r="G76" s="475"/>
      <c r="H76" s="422">
        <f t="shared" si="4"/>
        <v>0</v>
      </c>
      <c r="I76" s="422">
        <f t="shared" si="5"/>
        <v>0</v>
      </c>
      <c r="J76" s="377"/>
      <c r="K76" s="424">
        <v>36</v>
      </c>
      <c r="L76" s="425"/>
      <c r="M76" s="424">
        <v>32</v>
      </c>
      <c r="N76" s="426"/>
      <c r="O76" s="426"/>
      <c r="P76" s="427"/>
    </row>
    <row r="77" spans="1:16" ht="15">
      <c r="A77" s="419">
        <f t="shared" si="7"/>
        <v>70</v>
      </c>
      <c r="B77" s="433" t="s">
        <v>1238</v>
      </c>
      <c r="C77" s="431" t="s">
        <v>824</v>
      </c>
      <c r="D77" s="379">
        <v>3</v>
      </c>
      <c r="E77" s="473"/>
      <c r="F77" s="422">
        <f t="shared" si="6"/>
        <v>0</v>
      </c>
      <c r="G77" s="475"/>
      <c r="H77" s="422">
        <f t="shared" si="4"/>
        <v>0</v>
      </c>
      <c r="I77" s="422">
        <f t="shared" si="5"/>
        <v>0</v>
      </c>
      <c r="J77" s="377"/>
      <c r="K77" s="424">
        <v>125</v>
      </c>
      <c r="L77" s="425"/>
      <c r="M77" s="424">
        <v>85</v>
      </c>
      <c r="N77" s="426"/>
      <c r="O77" s="426"/>
      <c r="P77" s="427"/>
    </row>
    <row r="78" spans="1:16" ht="15">
      <c r="A78" s="419">
        <f t="shared" si="7"/>
        <v>71</v>
      </c>
      <c r="B78" s="433" t="s">
        <v>1239</v>
      </c>
      <c r="C78" s="431" t="s">
        <v>824</v>
      </c>
      <c r="D78" s="379">
        <v>6</v>
      </c>
      <c r="E78" s="473"/>
      <c r="F78" s="422">
        <f t="shared" si="6"/>
        <v>0</v>
      </c>
      <c r="G78" s="475"/>
      <c r="H78" s="422">
        <f t="shared" si="4"/>
        <v>0</v>
      </c>
      <c r="I78" s="422">
        <f t="shared" si="5"/>
        <v>0</v>
      </c>
      <c r="J78" s="377"/>
      <c r="K78" s="424">
        <v>54</v>
      </c>
      <c r="L78" s="425"/>
      <c r="M78" s="424">
        <v>42</v>
      </c>
      <c r="N78" s="426"/>
      <c r="O78" s="426"/>
      <c r="P78" s="427"/>
    </row>
    <row r="79" spans="1:16" ht="15">
      <c r="A79" s="419">
        <f t="shared" si="7"/>
        <v>72</v>
      </c>
      <c r="B79" s="433" t="s">
        <v>1240</v>
      </c>
      <c r="C79" s="430" t="s">
        <v>1176</v>
      </c>
      <c r="D79" s="379">
        <v>4</v>
      </c>
      <c r="E79" s="422"/>
      <c r="F79" s="422"/>
      <c r="G79" s="475"/>
      <c r="H79" s="422">
        <f t="shared" si="4"/>
        <v>0</v>
      </c>
      <c r="I79" s="422">
        <f t="shared" si="5"/>
        <v>0</v>
      </c>
      <c r="J79" s="377"/>
      <c r="K79" s="424"/>
      <c r="L79" s="425"/>
      <c r="M79" s="424">
        <v>380</v>
      </c>
      <c r="N79" s="426"/>
      <c r="O79" s="426"/>
      <c r="P79" s="427"/>
    </row>
    <row r="80" spans="1:16" ht="15">
      <c r="A80" s="419">
        <f t="shared" si="7"/>
        <v>73</v>
      </c>
      <c r="B80" s="433" t="s">
        <v>1241</v>
      </c>
      <c r="C80" s="431" t="s">
        <v>1242</v>
      </c>
      <c r="D80" s="379">
        <v>1</v>
      </c>
      <c r="E80" s="473"/>
      <c r="F80" s="422">
        <f t="shared" si="6"/>
        <v>0</v>
      </c>
      <c r="G80" s="475"/>
      <c r="H80" s="422">
        <f t="shared" si="4"/>
        <v>0</v>
      </c>
      <c r="I80" s="422">
        <f t="shared" si="5"/>
        <v>0</v>
      </c>
      <c r="J80" s="377"/>
      <c r="K80" s="424">
        <v>150</v>
      </c>
      <c r="L80" s="425"/>
      <c r="M80" s="424">
        <v>350</v>
      </c>
      <c r="N80" s="426"/>
      <c r="O80" s="426"/>
      <c r="P80" s="427"/>
    </row>
    <row r="81" spans="1:16" ht="15">
      <c r="A81" s="419">
        <f t="shared" si="7"/>
        <v>74</v>
      </c>
      <c r="B81" s="377"/>
      <c r="C81" s="431"/>
      <c r="D81" s="379"/>
      <c r="E81" s="422"/>
      <c r="F81" s="422"/>
      <c r="G81" s="422"/>
      <c r="H81" s="422"/>
      <c r="I81" s="422"/>
      <c r="J81" s="377"/>
      <c r="K81" s="417"/>
      <c r="L81" s="417"/>
      <c r="M81" s="418"/>
      <c r="N81" s="418"/>
      <c r="O81" s="417"/>
      <c r="P81" s="417"/>
    </row>
    <row r="82" spans="1:16" s="413" customFormat="1" ht="18" customHeight="1">
      <c r="A82" s="419">
        <f t="shared" si="7"/>
        <v>75</v>
      </c>
      <c r="B82" s="415" t="s">
        <v>1243</v>
      </c>
      <c r="C82" s="408"/>
      <c r="D82" s="409"/>
      <c r="E82" s="409"/>
      <c r="F82" s="409"/>
      <c r="G82" s="409"/>
      <c r="H82" s="409"/>
      <c r="I82" s="409"/>
      <c r="J82" s="416"/>
      <c r="K82" s="417"/>
      <c r="L82" s="417"/>
      <c r="M82" s="418"/>
      <c r="N82" s="418"/>
      <c r="O82" s="417"/>
      <c r="P82" s="417"/>
    </row>
    <row r="83" spans="1:16" ht="15">
      <c r="A83" s="419">
        <f t="shared" si="7"/>
        <v>76</v>
      </c>
      <c r="B83" s="434" t="s">
        <v>1244</v>
      </c>
      <c r="C83" s="431" t="s">
        <v>266</v>
      </c>
      <c r="D83" s="379">
        <v>50</v>
      </c>
      <c r="E83" s="473"/>
      <c r="F83" s="422">
        <f aca="true" t="shared" si="8" ref="F83:F94">D83*E83</f>
        <v>0</v>
      </c>
      <c r="G83" s="475"/>
      <c r="H83" s="422">
        <f aca="true" t="shared" si="9" ref="H83:H94">D83*G83</f>
        <v>0</v>
      </c>
      <c r="I83" s="422">
        <f aca="true" t="shared" si="10" ref="I83:I94">F83+H83</f>
        <v>0</v>
      </c>
      <c r="J83" s="377"/>
      <c r="K83" s="424">
        <v>36</v>
      </c>
      <c r="L83" s="425"/>
      <c r="M83" s="424">
        <v>32</v>
      </c>
      <c r="N83" s="426"/>
      <c r="O83" s="426"/>
      <c r="P83" s="427"/>
    </row>
    <row r="84" spans="1:16" ht="15">
      <c r="A84" s="419">
        <f t="shared" si="7"/>
        <v>77</v>
      </c>
      <c r="B84" s="377" t="s">
        <v>1245</v>
      </c>
      <c r="C84" s="431" t="s">
        <v>266</v>
      </c>
      <c r="D84" s="379">
        <v>20</v>
      </c>
      <c r="E84" s="473"/>
      <c r="F84" s="422">
        <f t="shared" si="8"/>
        <v>0</v>
      </c>
      <c r="G84" s="475"/>
      <c r="H84" s="422">
        <f t="shared" si="9"/>
        <v>0</v>
      </c>
      <c r="I84" s="422">
        <f t="shared" si="10"/>
        <v>0</v>
      </c>
      <c r="J84" s="377"/>
      <c r="K84" s="424">
        <v>24</v>
      </c>
      <c r="L84" s="425"/>
      <c r="M84" s="424">
        <v>25</v>
      </c>
      <c r="N84" s="426"/>
      <c r="O84" s="426"/>
      <c r="P84" s="427"/>
    </row>
    <row r="85" spans="1:16" ht="15">
      <c r="A85" s="419">
        <f t="shared" si="7"/>
        <v>78</v>
      </c>
      <c r="B85" s="377" t="s">
        <v>1246</v>
      </c>
      <c r="C85" s="431" t="s">
        <v>824</v>
      </c>
      <c r="D85" s="379">
        <v>8</v>
      </c>
      <c r="E85" s="473"/>
      <c r="F85" s="422">
        <f t="shared" si="8"/>
        <v>0</v>
      </c>
      <c r="G85" s="475"/>
      <c r="H85" s="422">
        <f t="shared" si="9"/>
        <v>0</v>
      </c>
      <c r="I85" s="422">
        <f t="shared" si="10"/>
        <v>0</v>
      </c>
      <c r="J85" s="377"/>
      <c r="K85" s="424">
        <v>36</v>
      </c>
      <c r="L85" s="425"/>
      <c r="M85" s="424">
        <v>32</v>
      </c>
      <c r="N85" s="426"/>
      <c r="O85" s="426"/>
      <c r="P85" s="427"/>
    </row>
    <row r="86" spans="1:16" ht="24.75">
      <c r="A86" s="419">
        <f t="shared" si="7"/>
        <v>79</v>
      </c>
      <c r="B86" s="435" t="s">
        <v>1247</v>
      </c>
      <c r="C86" s="431" t="s">
        <v>1242</v>
      </c>
      <c r="D86" s="379">
        <v>3</v>
      </c>
      <c r="E86" s="473"/>
      <c r="F86" s="422">
        <f t="shared" si="8"/>
        <v>0</v>
      </c>
      <c r="G86" s="475"/>
      <c r="H86" s="422">
        <f t="shared" si="9"/>
        <v>0</v>
      </c>
      <c r="I86" s="422">
        <f t="shared" si="10"/>
        <v>0</v>
      </c>
      <c r="J86" s="377"/>
      <c r="K86" s="424">
        <v>25</v>
      </c>
      <c r="L86" s="425"/>
      <c r="M86" s="424">
        <v>52</v>
      </c>
      <c r="N86" s="426"/>
      <c r="O86" s="426"/>
      <c r="P86" s="427"/>
    </row>
    <row r="87" spans="1:16" ht="15">
      <c r="A87" s="419">
        <f t="shared" si="7"/>
        <v>80</v>
      </c>
      <c r="B87" s="377"/>
      <c r="C87" s="431"/>
      <c r="D87" s="379"/>
      <c r="E87" s="422"/>
      <c r="F87" s="422"/>
      <c r="G87" s="476"/>
      <c r="H87" s="422"/>
      <c r="I87" s="422"/>
      <c r="J87" s="377"/>
      <c r="K87" s="417"/>
      <c r="L87" s="417"/>
      <c r="M87" s="418"/>
      <c r="N87" s="418"/>
      <c r="O87" s="417"/>
      <c r="P87" s="417"/>
    </row>
    <row r="88" spans="1:16" s="413" customFormat="1" ht="18" customHeight="1">
      <c r="A88" s="419">
        <f t="shared" si="7"/>
        <v>81</v>
      </c>
      <c r="B88" s="415" t="s">
        <v>1248</v>
      </c>
      <c r="C88" s="408"/>
      <c r="D88" s="409"/>
      <c r="E88" s="409"/>
      <c r="F88" s="409"/>
      <c r="G88" s="409"/>
      <c r="H88" s="409"/>
      <c r="I88" s="409"/>
      <c r="J88" s="416"/>
      <c r="K88" s="417"/>
      <c r="L88" s="417"/>
      <c r="M88" s="418"/>
      <c r="N88" s="418"/>
      <c r="O88" s="417"/>
      <c r="P88" s="417"/>
    </row>
    <row r="89" spans="1:16" ht="15">
      <c r="A89" s="419">
        <f t="shared" si="7"/>
        <v>82</v>
      </c>
      <c r="B89" s="436" t="s">
        <v>1249</v>
      </c>
      <c r="C89" s="437" t="s">
        <v>1250</v>
      </c>
      <c r="D89" s="438">
        <v>16</v>
      </c>
      <c r="E89" s="422"/>
      <c r="F89" s="422"/>
      <c r="G89" s="475"/>
      <c r="H89" s="422">
        <f t="shared" si="9"/>
        <v>0</v>
      </c>
      <c r="I89" s="422">
        <f t="shared" si="10"/>
        <v>0</v>
      </c>
      <c r="J89" s="377"/>
      <c r="K89" s="424"/>
      <c r="L89" s="425"/>
      <c r="M89" s="424">
        <v>380</v>
      </c>
      <c r="N89" s="424">
        <v>1.1</v>
      </c>
      <c r="O89" s="426"/>
      <c r="P89" s="427"/>
    </row>
    <row r="90" spans="1:16" ht="15">
      <c r="A90" s="419">
        <f t="shared" si="7"/>
        <v>83</v>
      </c>
      <c r="B90" s="436" t="s">
        <v>1251</v>
      </c>
      <c r="C90" s="437" t="s">
        <v>1252</v>
      </c>
      <c r="D90" s="438">
        <v>8</v>
      </c>
      <c r="E90" s="422"/>
      <c r="F90" s="422"/>
      <c r="G90" s="475"/>
      <c r="H90" s="422">
        <f t="shared" si="9"/>
        <v>0</v>
      </c>
      <c r="I90" s="422">
        <f t="shared" si="10"/>
        <v>0</v>
      </c>
      <c r="J90" s="377"/>
      <c r="K90" s="424"/>
      <c r="L90" s="425"/>
      <c r="M90" s="424">
        <v>380</v>
      </c>
      <c r="N90" s="424">
        <v>1.3</v>
      </c>
      <c r="O90" s="426"/>
      <c r="P90" s="427"/>
    </row>
    <row r="91" spans="1:16" ht="15">
      <c r="A91" s="419">
        <f t="shared" si="7"/>
        <v>84</v>
      </c>
      <c r="B91" s="436" t="s">
        <v>1253</v>
      </c>
      <c r="C91" s="437" t="s">
        <v>1254</v>
      </c>
      <c r="D91" s="438">
        <v>165</v>
      </c>
      <c r="E91" s="473"/>
      <c r="F91" s="422">
        <f t="shared" si="8"/>
        <v>0</v>
      </c>
      <c r="G91" s="423"/>
      <c r="H91" s="422"/>
      <c r="I91" s="422">
        <f t="shared" si="10"/>
        <v>0</v>
      </c>
      <c r="J91" s="377"/>
      <c r="K91" s="424">
        <v>18</v>
      </c>
      <c r="L91" s="425"/>
      <c r="M91" s="424"/>
      <c r="N91" s="424"/>
      <c r="O91" s="426"/>
      <c r="P91" s="427"/>
    </row>
    <row r="92" spans="1:16" ht="15">
      <c r="A92" s="419">
        <f t="shared" si="7"/>
        <v>85</v>
      </c>
      <c r="B92" s="436" t="s">
        <v>1255</v>
      </c>
      <c r="C92" s="437" t="s">
        <v>1256</v>
      </c>
      <c r="D92" s="438">
        <v>14</v>
      </c>
      <c r="E92" s="422"/>
      <c r="F92" s="422"/>
      <c r="G92" s="475"/>
      <c r="H92" s="422">
        <f t="shared" si="9"/>
        <v>0</v>
      </c>
      <c r="I92" s="422">
        <f t="shared" si="10"/>
        <v>0</v>
      </c>
      <c r="J92" s="377"/>
      <c r="K92" s="424"/>
      <c r="L92" s="425"/>
      <c r="M92" s="424">
        <v>380</v>
      </c>
      <c r="N92" s="424">
        <v>1.25</v>
      </c>
      <c r="O92" s="426"/>
      <c r="P92" s="427"/>
    </row>
    <row r="93" spans="1:16" ht="15">
      <c r="A93" s="419">
        <f t="shared" si="7"/>
        <v>86</v>
      </c>
      <c r="B93" s="436" t="s">
        <v>1257</v>
      </c>
      <c r="C93" s="437" t="s">
        <v>1176</v>
      </c>
      <c r="D93" s="438">
        <v>6</v>
      </c>
      <c r="E93" s="422"/>
      <c r="F93" s="422"/>
      <c r="G93" s="475"/>
      <c r="H93" s="422">
        <f t="shared" si="9"/>
        <v>0</v>
      </c>
      <c r="I93" s="422">
        <f t="shared" si="10"/>
        <v>0</v>
      </c>
      <c r="J93" s="377"/>
      <c r="K93" s="424"/>
      <c r="L93" s="425"/>
      <c r="M93" s="424">
        <v>380</v>
      </c>
      <c r="N93" s="426"/>
      <c r="O93" s="426"/>
      <c r="P93" s="427"/>
    </row>
    <row r="94" spans="1:16" ht="15">
      <c r="A94" s="419">
        <f t="shared" si="7"/>
        <v>87</v>
      </c>
      <c r="B94" s="436" t="s">
        <v>1258</v>
      </c>
      <c r="C94" s="437" t="s">
        <v>1242</v>
      </c>
      <c r="D94" s="438">
        <v>1</v>
      </c>
      <c r="E94" s="473"/>
      <c r="F94" s="422">
        <f t="shared" si="8"/>
        <v>0</v>
      </c>
      <c r="G94" s="475"/>
      <c r="H94" s="422">
        <f t="shared" si="9"/>
        <v>0</v>
      </c>
      <c r="I94" s="422">
        <f t="shared" si="10"/>
        <v>0</v>
      </c>
      <c r="J94" s="377"/>
      <c r="K94" s="424">
        <v>600</v>
      </c>
      <c r="L94" s="425"/>
      <c r="M94" s="424">
        <v>380</v>
      </c>
      <c r="N94" s="426"/>
      <c r="O94" s="426"/>
      <c r="P94" s="427"/>
    </row>
    <row r="95" spans="1:10" ht="15" customHeight="1">
      <c r="A95" s="419">
        <f t="shared" si="7"/>
        <v>88</v>
      </c>
      <c r="B95" s="402"/>
      <c r="C95" s="402"/>
      <c r="D95" s="402"/>
      <c r="E95" s="402"/>
      <c r="F95" s="402" t="s">
        <v>1259</v>
      </c>
      <c r="G95" s="402"/>
      <c r="H95" s="439" t="s">
        <v>1260</v>
      </c>
      <c r="I95" s="439" t="s">
        <v>1261</v>
      </c>
      <c r="J95" s="377"/>
    </row>
    <row r="96" spans="1:11" ht="15" customHeight="1">
      <c r="A96" s="419">
        <f t="shared" si="7"/>
        <v>89</v>
      </c>
      <c r="B96" s="402"/>
      <c r="C96" s="402"/>
      <c r="D96" s="402"/>
      <c r="E96" s="402"/>
      <c r="F96" s="440">
        <f>SUM(F9:F94)</f>
        <v>0</v>
      </c>
      <c r="G96" s="441"/>
      <c r="H96" s="440">
        <f>SUM(H9:H94)</f>
        <v>0</v>
      </c>
      <c r="I96" s="440">
        <f>SUM(I9:I94)</f>
        <v>0</v>
      </c>
      <c r="J96" s="377"/>
      <c r="K96" s="442">
        <f>SUM(F96:H96)</f>
        <v>0</v>
      </c>
    </row>
    <row r="97" spans="1:10" ht="15" customHeight="1" thickBot="1">
      <c r="A97" s="419">
        <f t="shared" si="7"/>
        <v>90</v>
      </c>
      <c r="B97" s="443" t="s">
        <v>1262</v>
      </c>
      <c r="C97" s="443"/>
      <c r="D97" s="444">
        <v>5</v>
      </c>
      <c r="E97" s="445"/>
      <c r="F97" s="446">
        <f>F96/100*D97</f>
        <v>0</v>
      </c>
      <c r="G97" s="445"/>
      <c r="H97" s="445"/>
      <c r="I97" s="445"/>
      <c r="J97" s="377"/>
    </row>
    <row r="98" spans="1:10" ht="6" customHeight="1" thickBot="1">
      <c r="A98" s="419">
        <f t="shared" si="7"/>
        <v>91</v>
      </c>
      <c r="B98" s="377"/>
      <c r="C98" s="377"/>
      <c r="D98" s="379"/>
      <c r="E98" s="377"/>
      <c r="F98" s="377"/>
      <c r="G98" s="377"/>
      <c r="H98" s="377"/>
      <c r="I98" s="377"/>
      <c r="J98" s="377"/>
    </row>
    <row r="99" spans="1:11" ht="15" customHeight="1" thickBot="1">
      <c r="A99" s="419">
        <f t="shared" si="7"/>
        <v>92</v>
      </c>
      <c r="B99" s="447" t="s">
        <v>1263</v>
      </c>
      <c r="C99" s="447"/>
      <c r="D99" s="448"/>
      <c r="E99" s="449"/>
      <c r="F99" s="450">
        <f>F96+F97</f>
        <v>0</v>
      </c>
      <c r="G99" s="451"/>
      <c r="H99" s="452">
        <f>H96</f>
        <v>0</v>
      </c>
      <c r="I99" s="453">
        <f>F99+H99</f>
        <v>0</v>
      </c>
      <c r="J99" s="377"/>
      <c r="K99" s="442">
        <f>K96+F97</f>
        <v>0</v>
      </c>
    </row>
    <row r="100" spans="1:10" ht="6" customHeight="1">
      <c r="A100" s="419">
        <f t="shared" si="7"/>
        <v>93</v>
      </c>
      <c r="B100" s="377"/>
      <c r="C100" s="377"/>
      <c r="D100" s="379"/>
      <c r="E100" s="377"/>
      <c r="F100" s="377"/>
      <c r="G100" s="377"/>
      <c r="H100" s="377"/>
      <c r="I100" s="377"/>
      <c r="J100" s="377"/>
    </row>
    <row r="101" spans="1:10" ht="16.5" customHeight="1">
      <c r="A101" s="419">
        <f t="shared" si="7"/>
        <v>94</v>
      </c>
      <c r="B101" s="454" t="s">
        <v>1264</v>
      </c>
      <c r="C101" s="377"/>
      <c r="D101" s="379"/>
      <c r="E101" s="455">
        <f>I99</f>
        <v>0</v>
      </c>
      <c r="F101" s="456" t="s">
        <v>1134</v>
      </c>
      <c r="G101" s="377"/>
      <c r="H101" s="377"/>
      <c r="I101" s="377"/>
      <c r="J101" s="377"/>
    </row>
    <row r="102" ht="12">
      <c r="E102" s="457"/>
    </row>
    <row r="103" ht="12">
      <c r="E103" s="457"/>
    </row>
    <row r="104" ht="12">
      <c r="D104" s="458"/>
    </row>
  </sheetData>
  <sheetProtection formatCells="0" selectLockedCells="1"/>
  <mergeCells count="8">
    <mergeCell ref="O4:O5"/>
    <mergeCell ref="P5:P6"/>
    <mergeCell ref="C4:C5"/>
    <mergeCell ref="D4:D5"/>
    <mergeCell ref="K4:K5"/>
    <mergeCell ref="L4:L5"/>
    <mergeCell ref="M4:M5"/>
    <mergeCell ref="N4:N5"/>
  </mergeCells>
  <printOptions gridLines="1"/>
  <pageMargins left="0.2362204724409449" right="0.2362204724409449" top="0.7480314960629921" bottom="0.7480314960629921" header="0.31496062992125984" footer="0.31496062992125984"/>
  <pageSetup fitToHeight="3" fitToWidth="0" horizontalDpi="600" verticalDpi="600" orientation="landscape" paperSize="9" r:id="rId1"/>
  <rowBreaks count="1" manualBreakCount="1">
    <brk id="37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49"/>
  <sheetViews>
    <sheetView showGridLines="0" view="pageBreakPreview" zoomScaleSheetLayoutView="100" workbookViewId="0" topLeftCell="A1"/>
  </sheetViews>
  <sheetFormatPr defaultColWidth="9.140625" defaultRowHeight="12"/>
  <cols>
    <col min="1" max="1" width="2.28125" style="214" customWidth="1"/>
    <col min="2" max="2" width="17.421875" style="214" customWidth="1"/>
    <col min="3" max="3" width="18.421875" style="214" customWidth="1"/>
    <col min="4" max="4" width="17.00390625" style="214" customWidth="1"/>
    <col min="5" max="5" width="15.8515625" style="214" customWidth="1"/>
    <col min="6" max="6" width="19.28125" style="214" customWidth="1"/>
    <col min="7" max="7" width="17.8515625" style="214" customWidth="1"/>
    <col min="8" max="16384" width="9.28125" style="214" customWidth="1"/>
  </cols>
  <sheetData>
    <row r="1" spans="1:7" ht="21.75" customHeight="1">
      <c r="A1" s="211" t="s">
        <v>1031</v>
      </c>
      <c r="B1" s="212"/>
      <c r="C1" s="212"/>
      <c r="D1" s="212"/>
      <c r="E1" s="212"/>
      <c r="F1" s="212"/>
      <c r="G1" s="213"/>
    </row>
    <row r="2" spans="1:7" ht="15" customHeight="1" thickBot="1">
      <c r="A2" s="215"/>
      <c r="B2" s="216"/>
      <c r="C2" s="216"/>
      <c r="D2" s="216"/>
      <c r="E2" s="216"/>
      <c r="F2" s="216"/>
      <c r="G2" s="217"/>
    </row>
    <row r="3" spans="1:7" ht="12.95" customHeight="1">
      <c r="A3" s="218" t="s">
        <v>1032</v>
      </c>
      <c r="B3" s="219"/>
      <c r="C3" s="220" t="s">
        <v>1033</v>
      </c>
      <c r="D3" s="220"/>
      <c r="E3" s="220"/>
      <c r="F3" s="220" t="s">
        <v>1034</v>
      </c>
      <c r="G3" s="221"/>
    </row>
    <row r="4" spans="1:7" ht="12.95" customHeight="1">
      <c r="A4" s="222"/>
      <c r="B4" s="223"/>
      <c r="C4" s="224" t="s">
        <v>1265</v>
      </c>
      <c r="D4" s="216"/>
      <c r="E4" s="216"/>
      <c r="F4" s="216"/>
      <c r="G4" s="217"/>
    </row>
    <row r="5" spans="1:7" ht="12.95" customHeight="1">
      <c r="A5" s="225" t="s">
        <v>1036</v>
      </c>
      <c r="B5" s="226"/>
      <c r="C5" s="227" t="s">
        <v>1037</v>
      </c>
      <c r="D5" s="227"/>
      <c r="E5" s="227"/>
      <c r="F5" s="228" t="s">
        <v>1038</v>
      </c>
      <c r="G5" s="229"/>
    </row>
    <row r="6" spans="1:7" ht="12.95" customHeight="1">
      <c r="A6" s="230"/>
      <c r="B6" s="223"/>
      <c r="C6" s="231" t="s">
        <v>1039</v>
      </c>
      <c r="D6" s="216"/>
      <c r="E6" s="216"/>
      <c r="F6" s="232"/>
      <c r="G6" s="217"/>
    </row>
    <row r="7" spans="1:9" ht="12">
      <c r="A7" s="225" t="s">
        <v>1040</v>
      </c>
      <c r="B7" s="227"/>
      <c r="C7" s="546" t="s">
        <v>1041</v>
      </c>
      <c r="D7" s="547"/>
      <c r="E7" s="233" t="s">
        <v>1042</v>
      </c>
      <c r="F7" s="234"/>
      <c r="G7" s="235"/>
      <c r="H7" s="236"/>
      <c r="I7" s="236"/>
    </row>
    <row r="8" spans="1:7" ht="12">
      <c r="A8" s="225" t="s">
        <v>1043</v>
      </c>
      <c r="B8" s="227"/>
      <c r="C8" s="237" t="s">
        <v>1044</v>
      </c>
      <c r="D8" s="237"/>
      <c r="E8" s="228" t="s">
        <v>1045</v>
      </c>
      <c r="F8" s="227"/>
      <c r="G8" s="238"/>
    </row>
    <row r="9" spans="1:7" ht="12">
      <c r="A9" s="239" t="s">
        <v>1046</v>
      </c>
      <c r="B9" s="237"/>
      <c r="C9" s="237"/>
      <c r="D9" s="237"/>
      <c r="E9" s="240" t="s">
        <v>1047</v>
      </c>
      <c r="F9" s="237"/>
      <c r="G9" s="241"/>
    </row>
    <row r="10" spans="1:57" ht="12">
      <c r="A10" s="215" t="s">
        <v>1048</v>
      </c>
      <c r="B10" s="216"/>
      <c r="C10" s="216"/>
      <c r="D10" s="216"/>
      <c r="E10" s="242" t="s">
        <v>1049</v>
      </c>
      <c r="F10" s="216"/>
      <c r="G10" s="217"/>
      <c r="BA10" s="243"/>
      <c r="BB10" s="243"/>
      <c r="BC10" s="243"/>
      <c r="BD10" s="243"/>
      <c r="BE10" s="243"/>
    </row>
    <row r="11" spans="1:7" ht="12">
      <c r="A11" s="215" t="s">
        <v>1050</v>
      </c>
      <c r="B11" s="216"/>
      <c r="C11" s="216"/>
      <c r="D11" s="216"/>
      <c r="E11" s="548" t="s">
        <v>1051</v>
      </c>
      <c r="F11" s="549"/>
      <c r="G11" s="550"/>
    </row>
    <row r="12" spans="1:7" ht="28.5" customHeight="1" thickBot="1">
      <c r="A12" s="244" t="s">
        <v>1052</v>
      </c>
      <c r="B12" s="245"/>
      <c r="C12" s="245"/>
      <c r="D12" s="245"/>
      <c r="E12" s="246"/>
      <c r="F12" s="246"/>
      <c r="G12" s="247"/>
    </row>
    <row r="13" spans="1:7" ht="17.25" customHeight="1" thickBot="1">
      <c r="A13" s="248" t="s">
        <v>1053</v>
      </c>
      <c r="B13" s="249"/>
      <c r="C13" s="250"/>
      <c r="D13" s="251" t="s">
        <v>996</v>
      </c>
      <c r="E13" s="252"/>
      <c r="F13" s="252"/>
      <c r="G13" s="250"/>
    </row>
    <row r="14" spans="1:7" ht="15.95" customHeight="1">
      <c r="A14" s="253"/>
      <c r="B14" s="254" t="s">
        <v>1054</v>
      </c>
      <c r="C14" s="255"/>
      <c r="D14" s="256"/>
      <c r="E14" s="257"/>
      <c r="F14" s="258"/>
      <c r="G14" s="255"/>
    </row>
    <row r="15" spans="1:7" ht="15.95" customHeight="1">
      <c r="A15" s="253" t="s">
        <v>1055</v>
      </c>
      <c r="B15" s="254" t="s">
        <v>1056</v>
      </c>
      <c r="C15" s="255"/>
      <c r="D15" s="239"/>
      <c r="E15" s="259"/>
      <c r="F15" s="260"/>
      <c r="G15" s="255"/>
    </row>
    <row r="16" spans="1:7" ht="15.95" customHeight="1">
      <c r="A16" s="253" t="s">
        <v>1057</v>
      </c>
      <c r="B16" s="254" t="s">
        <v>1058</v>
      </c>
      <c r="C16" s="255"/>
      <c r="D16" s="239"/>
      <c r="E16" s="259"/>
      <c r="F16" s="260"/>
      <c r="G16" s="255"/>
    </row>
    <row r="17" spans="1:7" ht="15.95" customHeight="1">
      <c r="A17" s="261" t="s">
        <v>1059</v>
      </c>
      <c r="B17" s="254" t="s">
        <v>1060</v>
      </c>
      <c r="C17" s="255"/>
      <c r="D17" s="239"/>
      <c r="E17" s="259"/>
      <c r="F17" s="260"/>
      <c r="G17" s="255"/>
    </row>
    <row r="18" spans="1:7" ht="15.95" customHeight="1">
      <c r="A18" s="262" t="s">
        <v>1061</v>
      </c>
      <c r="B18" s="254"/>
      <c r="C18" s="255"/>
      <c r="D18" s="239"/>
      <c r="E18" s="259"/>
      <c r="F18" s="260"/>
      <c r="G18" s="255"/>
    </row>
    <row r="19" spans="1:7" ht="15.95" customHeight="1">
      <c r="A19" s="262"/>
      <c r="B19" s="254"/>
      <c r="C19" s="255"/>
      <c r="D19" s="239"/>
      <c r="E19" s="259"/>
      <c r="F19" s="260"/>
      <c r="G19" s="255"/>
    </row>
    <row r="20" spans="1:7" ht="15.95" customHeight="1">
      <c r="A20" s="262" t="s">
        <v>1062</v>
      </c>
      <c r="B20" s="254"/>
      <c r="C20" s="255"/>
      <c r="D20" s="239"/>
      <c r="E20" s="259"/>
      <c r="F20" s="260"/>
      <c r="G20" s="255"/>
    </row>
    <row r="21" spans="1:7" ht="15.95" customHeight="1">
      <c r="A21" s="215" t="s">
        <v>1063</v>
      </c>
      <c r="B21" s="216"/>
      <c r="C21" s="255"/>
      <c r="D21" s="239" t="s">
        <v>1064</v>
      </c>
      <c r="E21" s="259"/>
      <c r="F21" s="260"/>
      <c r="G21" s="255"/>
    </row>
    <row r="22" spans="1:7" ht="15.95" customHeight="1" thickBot="1">
      <c r="A22" s="239" t="s">
        <v>1065</v>
      </c>
      <c r="B22" s="237"/>
      <c r="C22" s="263"/>
      <c r="D22" s="264" t="s">
        <v>1066</v>
      </c>
      <c r="E22" s="265"/>
      <c r="F22" s="266"/>
      <c r="G22" s="255"/>
    </row>
    <row r="23" spans="1:7" ht="12">
      <c r="A23" s="218" t="s">
        <v>1067</v>
      </c>
      <c r="B23" s="220"/>
      <c r="C23" s="267" t="s">
        <v>1068</v>
      </c>
      <c r="D23" s="220"/>
      <c r="E23" s="267" t="s">
        <v>1069</v>
      </c>
      <c r="F23" s="220"/>
      <c r="G23" s="221"/>
    </row>
    <row r="24" spans="1:7" ht="12">
      <c r="A24" s="225"/>
      <c r="B24" s="227"/>
      <c r="C24" s="228" t="s">
        <v>1070</v>
      </c>
      <c r="D24" s="227"/>
      <c r="E24" s="228" t="s">
        <v>1070</v>
      </c>
      <c r="F24" s="227"/>
      <c r="G24" s="229"/>
    </row>
    <row r="25" spans="1:7" ht="12">
      <c r="A25" s="215" t="s">
        <v>1071</v>
      </c>
      <c r="B25" s="268"/>
      <c r="C25" s="242" t="s">
        <v>1071</v>
      </c>
      <c r="D25" s="216"/>
      <c r="E25" s="242" t="s">
        <v>1071</v>
      </c>
      <c r="F25" s="216"/>
      <c r="G25" s="217"/>
    </row>
    <row r="26" spans="1:7" ht="12">
      <c r="A26" s="215"/>
      <c r="B26" s="269"/>
      <c r="C26" s="242" t="s">
        <v>1072</v>
      </c>
      <c r="D26" s="216"/>
      <c r="E26" s="242" t="s">
        <v>1073</v>
      </c>
      <c r="F26" s="216"/>
      <c r="G26" s="217"/>
    </row>
    <row r="27" spans="1:7" ht="12">
      <c r="A27" s="215"/>
      <c r="B27" s="216"/>
      <c r="C27" s="242"/>
      <c r="D27" s="216"/>
      <c r="E27" s="242"/>
      <c r="F27" s="216"/>
      <c r="G27" s="217"/>
    </row>
    <row r="28" spans="1:7" ht="97.5" customHeight="1" thickBot="1">
      <c r="A28" s="215"/>
      <c r="B28" s="216"/>
      <c r="C28" s="242"/>
      <c r="D28" s="216"/>
      <c r="E28" s="242"/>
      <c r="F28" s="216"/>
      <c r="G28" s="217"/>
    </row>
    <row r="29" spans="1:7" s="275" customFormat="1" ht="19.5" customHeight="1" thickBot="1">
      <c r="A29" s="270" t="s">
        <v>1074</v>
      </c>
      <c r="B29" s="271"/>
      <c r="C29" s="271"/>
      <c r="D29" s="271"/>
      <c r="E29" s="272"/>
      <c r="F29" s="273">
        <f>'RR - ZTI VNITRNI2'!H77</f>
        <v>0</v>
      </c>
      <c r="G29" s="274"/>
    </row>
    <row r="30" spans="1:7" ht="12">
      <c r="A30" s="215"/>
      <c r="B30" s="216"/>
      <c r="C30" s="216"/>
      <c r="D30" s="216"/>
      <c r="E30" s="216"/>
      <c r="F30" s="216"/>
      <c r="G30" s="217"/>
    </row>
    <row r="31" spans="1:8" ht="12">
      <c r="A31" s="276" t="s">
        <v>1075</v>
      </c>
      <c r="B31" s="277"/>
      <c r="C31" s="277"/>
      <c r="D31" s="277"/>
      <c r="E31" s="277"/>
      <c r="F31" s="277"/>
      <c r="G31" s="278"/>
      <c r="H31" s="214" t="s">
        <v>1076</v>
      </c>
    </row>
    <row r="32" spans="1:8" ht="14.25" customHeight="1">
      <c r="A32" s="276"/>
      <c r="B32" s="551"/>
      <c r="C32" s="551"/>
      <c r="D32" s="551"/>
      <c r="E32" s="551"/>
      <c r="F32" s="551"/>
      <c r="G32" s="552"/>
      <c r="H32" s="214" t="s">
        <v>1076</v>
      </c>
    </row>
    <row r="33" spans="1:8" ht="12.75" customHeight="1">
      <c r="A33" s="279"/>
      <c r="B33" s="551"/>
      <c r="C33" s="551"/>
      <c r="D33" s="551"/>
      <c r="E33" s="551"/>
      <c r="F33" s="551"/>
      <c r="G33" s="552"/>
      <c r="H33" s="214" t="s">
        <v>1076</v>
      </c>
    </row>
    <row r="34" spans="1:8" ht="12">
      <c r="A34" s="279"/>
      <c r="B34" s="551"/>
      <c r="C34" s="551"/>
      <c r="D34" s="551"/>
      <c r="E34" s="551"/>
      <c r="F34" s="551"/>
      <c r="G34" s="552"/>
      <c r="H34" s="214" t="s">
        <v>1076</v>
      </c>
    </row>
    <row r="35" spans="1:8" ht="12">
      <c r="A35" s="279"/>
      <c r="B35" s="551"/>
      <c r="C35" s="551"/>
      <c r="D35" s="551"/>
      <c r="E35" s="551"/>
      <c r="F35" s="551"/>
      <c r="G35" s="552"/>
      <c r="H35" s="214" t="s">
        <v>1076</v>
      </c>
    </row>
    <row r="36" spans="1:8" ht="12">
      <c r="A36" s="279"/>
      <c r="B36" s="551"/>
      <c r="C36" s="551"/>
      <c r="D36" s="551"/>
      <c r="E36" s="551"/>
      <c r="F36" s="551"/>
      <c r="G36" s="552"/>
      <c r="H36" s="214" t="s">
        <v>1076</v>
      </c>
    </row>
    <row r="37" spans="1:8" ht="12">
      <c r="A37" s="279"/>
      <c r="B37" s="551"/>
      <c r="C37" s="551"/>
      <c r="D37" s="551"/>
      <c r="E37" s="551"/>
      <c r="F37" s="551"/>
      <c r="G37" s="552"/>
      <c r="H37" s="214" t="s">
        <v>1076</v>
      </c>
    </row>
    <row r="38" spans="1:8" ht="12">
      <c r="A38" s="279"/>
      <c r="B38" s="551"/>
      <c r="C38" s="551"/>
      <c r="D38" s="551"/>
      <c r="E38" s="551"/>
      <c r="F38" s="551"/>
      <c r="G38" s="552"/>
      <c r="H38" s="214" t="s">
        <v>1076</v>
      </c>
    </row>
    <row r="39" spans="1:8" ht="13.5" thickBot="1">
      <c r="A39" s="280"/>
      <c r="B39" s="553"/>
      <c r="C39" s="553"/>
      <c r="D39" s="553"/>
      <c r="E39" s="553"/>
      <c r="F39" s="553"/>
      <c r="G39" s="554"/>
      <c r="H39" s="214" t="s">
        <v>1076</v>
      </c>
    </row>
    <row r="40" spans="2:7" ht="12">
      <c r="B40" s="545"/>
      <c r="C40" s="545"/>
      <c r="D40" s="545"/>
      <c r="E40" s="545"/>
      <c r="F40" s="545"/>
      <c r="G40" s="545"/>
    </row>
    <row r="41" spans="2:7" ht="12">
      <c r="B41" s="545"/>
      <c r="C41" s="545"/>
      <c r="D41" s="545"/>
      <c r="E41" s="545"/>
      <c r="F41" s="545"/>
      <c r="G41" s="545"/>
    </row>
    <row r="42" spans="2:7" ht="12">
      <c r="B42" s="545"/>
      <c r="C42" s="545"/>
      <c r="D42" s="545"/>
      <c r="E42" s="545"/>
      <c r="F42" s="545"/>
      <c r="G42" s="545"/>
    </row>
    <row r="43" spans="2:7" ht="12">
      <c r="B43" s="545"/>
      <c r="C43" s="545"/>
      <c r="D43" s="545"/>
      <c r="E43" s="545"/>
      <c r="F43" s="545"/>
      <c r="G43" s="545"/>
    </row>
    <row r="44" spans="2:7" ht="12">
      <c r="B44" s="545"/>
      <c r="C44" s="545"/>
      <c r="D44" s="545"/>
      <c r="E44" s="545"/>
      <c r="F44" s="545"/>
      <c r="G44" s="545"/>
    </row>
    <row r="45" spans="2:7" ht="12">
      <c r="B45" s="545"/>
      <c r="C45" s="545"/>
      <c r="D45" s="545"/>
      <c r="E45" s="545"/>
      <c r="F45" s="545"/>
      <c r="G45" s="545"/>
    </row>
    <row r="46" spans="2:7" ht="12">
      <c r="B46" s="545"/>
      <c r="C46" s="545"/>
      <c r="D46" s="545"/>
      <c r="E46" s="545"/>
      <c r="F46" s="545"/>
      <c r="G46" s="545"/>
    </row>
    <row r="47" spans="2:7" ht="12">
      <c r="B47" s="545"/>
      <c r="C47" s="545"/>
      <c r="D47" s="545"/>
      <c r="E47" s="545"/>
      <c r="F47" s="545"/>
      <c r="G47" s="545"/>
    </row>
    <row r="48" spans="2:7" ht="12">
      <c r="B48" s="545"/>
      <c r="C48" s="545"/>
      <c r="D48" s="545"/>
      <c r="E48" s="545"/>
      <c r="F48" s="545"/>
      <c r="G48" s="545"/>
    </row>
    <row r="49" spans="2:7" ht="12">
      <c r="B49" s="545"/>
      <c r="C49" s="545"/>
      <c r="D49" s="545"/>
      <c r="E49" s="545"/>
      <c r="F49" s="545"/>
      <c r="G49" s="545"/>
    </row>
  </sheetData>
  <sheetProtection password="DAFF" sheet="1" objects="1" scenarios="1"/>
  <mergeCells count="13">
    <mergeCell ref="B49:G49"/>
    <mergeCell ref="B43:G43"/>
    <mergeCell ref="B44:G44"/>
    <mergeCell ref="B45:G45"/>
    <mergeCell ref="B46:G46"/>
    <mergeCell ref="B47:G47"/>
    <mergeCell ref="B48:G48"/>
    <mergeCell ref="B42:G42"/>
    <mergeCell ref="C7:D7"/>
    <mergeCell ref="E11:G11"/>
    <mergeCell ref="B32:G39"/>
    <mergeCell ref="B40:G40"/>
    <mergeCell ref="B41:G41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MICHÁLEK\Michálek</dc:creator>
  <cp:keywords/>
  <dc:description/>
  <cp:lastModifiedBy>Uživatel systému Windows</cp:lastModifiedBy>
  <dcterms:created xsi:type="dcterms:W3CDTF">2021-05-27T15:11:52Z</dcterms:created>
  <dcterms:modified xsi:type="dcterms:W3CDTF">2021-12-20T12:30:58Z</dcterms:modified>
  <cp:category/>
  <cp:version/>
  <cp:contentType/>
  <cp:contentStatus/>
</cp:coreProperties>
</file>