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MaliskovaL\heralec\"/>
    </mc:Choice>
  </mc:AlternateContent>
  <bookViews>
    <workbookView xWindow="0" yWindow="0" windowWidth="0" windowHeight="0"/>
  </bookViews>
  <sheets>
    <sheet name="Rekapitulace stavby" sheetId="1" r:id="rId1"/>
    <sheet name="3083-19-5.1 - 1. rok pěst..." sheetId="2" r:id="rId2"/>
    <sheet name="3083-19-5.2 - 2. rok pěst..." sheetId="3" r:id="rId3"/>
    <sheet name="3083-19-5.3 - 3. rok pěst..." sheetId="4" r:id="rId4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'3083-19-5.1 - 1. rok pěst...'!$C$115:$K$140</definedName>
    <definedName name="_xlnm.Print_Area" localSheetId="1">'3083-19-5.1 - 1. rok pěst...'!$C$4:$J$76,'3083-19-5.1 - 1. rok pěst...'!$C$103:$K$140</definedName>
    <definedName name="_xlnm.Print_Titles" localSheetId="1">'3083-19-5.1 - 1. rok pěst...'!$115:$115</definedName>
    <definedName name="_xlnm._FilterDatabase" localSheetId="2" hidden="1">'3083-19-5.2 - 2. rok pěst...'!$C$115:$K$139</definedName>
    <definedName name="_xlnm.Print_Area" localSheetId="2">'3083-19-5.2 - 2. rok pěst...'!$C$4:$J$76,'3083-19-5.2 - 2. rok pěst...'!$C$103:$K$139</definedName>
    <definedName name="_xlnm.Print_Titles" localSheetId="2">'3083-19-5.2 - 2. rok pěst...'!$115:$115</definedName>
    <definedName name="_xlnm._FilterDatabase" localSheetId="3" hidden="1">'3083-19-5.3 - 3. rok pěst...'!$C$115:$K$143</definedName>
    <definedName name="_xlnm.Print_Area" localSheetId="3">'3083-19-5.3 - 3. rok pěst...'!$C$4:$J$76,'3083-19-5.3 - 3. rok pěst...'!$C$103:$K$143</definedName>
    <definedName name="_xlnm.Print_Titles" localSheetId="3">'3083-19-5.3 - 3. rok pěst...'!$115:$115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3" r="J37"/>
  <c r="J36"/>
  <c i="1" r="AY96"/>
  <c i="3" r="J35"/>
  <c i="1" r="AX96"/>
  <c i="3"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110"/>
  <c r="E7"/>
  <c r="E106"/>
  <c i="2" r="J37"/>
  <c r="J36"/>
  <c i="1" r="AY95"/>
  <c i="2" r="J35"/>
  <c i="1" r="AX95"/>
  <c i="2"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1"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L90"/>
  <c r="AM90"/>
  <c r="AM89"/>
  <c r="L89"/>
  <c r="AM87"/>
  <c r="L87"/>
  <c r="L85"/>
  <c r="L84"/>
  <c i="2" r="BK136"/>
  <c r="J127"/>
  <c r="J117"/>
  <c i="3" r="J117"/>
  <c r="BK126"/>
  <c r="BK135"/>
  <c i="4" r="BK139"/>
  <c r="BK134"/>
  <c r="J130"/>
  <c r="BK117"/>
  <c i="2" r="BK131"/>
  <c r="BK122"/>
  <c i="1" r="AS94"/>
  <c i="3" r="J130"/>
  <c i="4" r="J125"/>
  <c r="J139"/>
  <c r="J117"/>
  <c r="BK121"/>
  <c i="2" r="J131"/>
  <c r="J122"/>
  <c r="BK127"/>
  <c i="3" r="J135"/>
  <c r="J121"/>
  <c i="4" r="BK130"/>
  <c i="2" r="J136"/>
  <c r="BK117"/>
  <c i="3" r="BK121"/>
  <c r="BK130"/>
  <c r="J126"/>
  <c r="BK117"/>
  <c i="4" r="J134"/>
  <c r="J121"/>
  <c r="BK125"/>
  <c i="2" l="1" r="T116"/>
  <c i="3" r="R116"/>
  <c i="2" r="BK116"/>
  <c r="J116"/>
  <c r="P116"/>
  <c i="1" r="AU95"/>
  <c i="3" r="BK116"/>
  <c r="J116"/>
  <c r="J96"/>
  <c r="T116"/>
  <c i="4" r="P116"/>
  <c i="1" r="AU97"/>
  <c i="2" r="R116"/>
  <c i="3" r="P116"/>
  <c i="1" r="AU96"/>
  <c i="4" r="BK116"/>
  <c r="J116"/>
  <c r="J96"/>
  <c r="R116"/>
  <c r="T116"/>
  <c r="E85"/>
  <c r="BE130"/>
  <c r="BE134"/>
  <c r="BE125"/>
  <c r="J89"/>
  <c r="BE121"/>
  <c r="F92"/>
  <c r="BE117"/>
  <c r="BE139"/>
  <c i="3" r="BE130"/>
  <c i="2" r="J96"/>
  <c i="3" r="E85"/>
  <c r="BE117"/>
  <c r="BE121"/>
  <c r="BE135"/>
  <c r="J89"/>
  <c r="F113"/>
  <c r="BE126"/>
  <c i="2" r="E85"/>
  <c r="J89"/>
  <c r="F92"/>
  <c r="BE117"/>
  <c r="BE122"/>
  <c r="BE127"/>
  <c r="BE131"/>
  <c r="BE136"/>
  <c r="F36"/>
  <c i="1" r="BC95"/>
  <c i="3" r="J34"/>
  <c i="1" r="AW96"/>
  <c i="4" r="F36"/>
  <c i="1" r="BC97"/>
  <c i="4" r="F35"/>
  <c i="1" r="BB97"/>
  <c i="2" r="F37"/>
  <c i="1" r="BD95"/>
  <c i="3" r="F37"/>
  <c i="1" r="BD96"/>
  <c i="4" r="J34"/>
  <c i="1" r="AW97"/>
  <c i="3" r="J30"/>
  <c i="2" r="J30"/>
  <c r="J34"/>
  <c i="1" r="AW95"/>
  <c i="3" r="F35"/>
  <c i="1" r="BB96"/>
  <c i="3" r="F36"/>
  <c i="1" r="BC96"/>
  <c i="4" r="F34"/>
  <c i="1" r="BA97"/>
  <c i="2" r="F34"/>
  <c i="1" r="BA95"/>
  <c i="2" r="F35"/>
  <c i="1" r="BB95"/>
  <c i="3" r="F34"/>
  <c i="1" r="BA96"/>
  <c i="4" r="F37"/>
  <c i="1" r="BD97"/>
  <c l="1" r="AG95"/>
  <c r="AG96"/>
  <c r="AU94"/>
  <c i="2" r="J33"/>
  <c i="1" r="AV95"/>
  <c r="AT95"/>
  <c r="AN95"/>
  <c i="3" r="J33"/>
  <c i="1" r="AV96"/>
  <c r="AT96"/>
  <c r="AN96"/>
  <c i="4" r="J33"/>
  <c i="1" r="AV97"/>
  <c r="AT97"/>
  <c i="4" r="J30"/>
  <c i="1" r="AG97"/>
  <c r="AG94"/>
  <c r="AK26"/>
  <c i="2" r="F33"/>
  <c i="1" r="AZ95"/>
  <c i="4" r="F33"/>
  <c i="1" r="AZ97"/>
  <c r="BB94"/>
  <c r="W34"/>
  <c i="3" r="F33"/>
  <c i="1" r="AZ96"/>
  <c r="BC94"/>
  <c r="W35"/>
  <c r="BD94"/>
  <c r="W36"/>
  <c r="BA94"/>
  <c r="W33"/>
  <c i="4" l="1" r="J39"/>
  <c i="3" r="J39"/>
  <c i="2" r="J39"/>
  <c i="1" r="AN97"/>
  <c r="AX94"/>
  <c r="AW94"/>
  <c r="AK33"/>
  <c r="AG100"/>
  <c r="CD100"/>
  <c r="AG101"/>
  <c r="CD101"/>
  <c r="AG102"/>
  <c r="CD102"/>
  <c r="AG103"/>
  <c r="CD103"/>
  <c r="AY94"/>
  <c r="AZ94"/>
  <c l="1" r="AV94"/>
  <c r="AV100"/>
  <c r="BY100"/>
  <c r="AV103"/>
  <c r="BY103"/>
  <c r="W32"/>
  <c r="AV102"/>
  <c r="BY102"/>
  <c r="AV101"/>
  <c r="BY101"/>
  <c r="AG99"/>
  <c r="AK27"/>
  <c l="1" r="AT94"/>
  <c r="AN94"/>
  <c r="AN102"/>
  <c r="AN103"/>
  <c r="AN100"/>
  <c r="AG105"/>
  <c r="AK29"/>
  <c r="AN101"/>
  <c r="AK32"/>
  <c l="1" r="AK38"/>
  <c r="AN99"/>
  <c l="1" r="AN10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<sst xmlns="http://schemas.openxmlformats.org/spreadsheetml/2006/main">
  <si>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</si>
  <si>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</si>
  <si>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</si>
  <si>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</si>
  <si>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</si>
  <si>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{7934ca98-9c4a-42e3-9b53-47671a3a407c}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</si>
  <si>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</si>
  <si>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</si>
  <si>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</si>
  <si>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</si>
  <si>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</si>
  <si>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</si>
  <si>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</si>
  <si>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</si>
  <si>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3038-19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</si>
  <si>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</si>
  <si>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</si>
  <si>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Svratka, km 164,038-166,580 - PBPPO - Povýsadbová péče</t>
  </si>
  <si>
    <t>KSO:</t>
  </si>
  <si>
    <t>CC-CZ:</t>
  </si>
  <si>
    <t>Místo:</t>
  </si>
  <si>
    <t xml:space="preserve"> </t>
  </si>
  <si>
    <t>Datum:</t>
  </si>
  <si>
    <t>12. 1. 2022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</si>
  <si>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</si>
  <si>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</si>
  <si>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</si>
  <si>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</si>
  <si>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</si>
  <si>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</si>
  <si>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</si>
  <si>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</si>
  <si>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</si>
  <si>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</si>
  <si>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</si>
  <si>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</si>
  <si>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</si>
  <si>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</si>
  <si>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</si>
  <si>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</si>
  <si>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</si>
  <si>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</si>
  <si>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</si>
  <si>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</si>
  <si>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</si>
  <si>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</si>
  <si>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</si>
  <si>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</si>
  <si>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</si>
  <si>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</si>
  <si>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</si>
  <si>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</si>
  <si>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</si>
  <si>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</si>
  <si>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</si>
  <si>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</si>
  <si>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</si>
  <si>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</si>
  <si>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</si>
  <si>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</si>
  <si>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</si>
  <si>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</si>
  <si>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</si>
  <si>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</si>
  <si>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</si>
  <si>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</si>
  <si>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</si>
  <si>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</si>
  <si>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</si>
  <si>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</si>
  <si>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</si>
  <si>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</si>
  <si>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</si>
  <si>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</si>
  <si>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</si>
  <si>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</si>
  <si>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</si>
  <si>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</si>
  <si>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</si>
  <si>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</si>
  <si>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3083-19/5.1</t>
  </si>
  <si>
    <t>1. rok pěstební péče</t>
  </si>
  <si>
    <t>STA</t>
  </si>
  <si>
    <t>1</t>
  </si>
  <si>
    <t>{d68a3202-ba0c-4a55-bd9e-b6ae8559dbc8}</t>
  </si>
  <si>
    <t>2</t>
  </si>
  <si>
    <t>3083-19/5.2</t>
  </si>
  <si>
    <t>2. rok pěstební péče</t>
  </si>
  <si>
    <t>{a416549a-3bce-408e-ac1b-43119177ecfa}</t>
  </si>
  <si>
    <t>3083-19/5.3</t>
  </si>
  <si>
    <t>3. rok pěstební péče</t>
  </si>
  <si>
    <t>{2a3d62c6-2ed7-4cf0-aef0-f7f7068e058b}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</si>
  <si>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</si>
  <si>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</si>
  <si>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</si>
  <si>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</si>
  <si>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</si>
  <si>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</si>
  <si>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</si>
  <si>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</si>
  <si>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</si>
  <si>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</si>
  <si>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</si>
  <si>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3083-19/5.1 - 1. rok pěstební péče</t>
  </si>
  <si>
    <t>Svratka</t>
  </si>
  <si>
    <t>Povodí Moravy, s.p., Dřevařská 11, 602 00 Brno</t>
  </si>
  <si>
    <t>AGROPROJEKT PSO, s.r.o.</t>
  </si>
  <si>
    <t>AGROPROJEKT PSO, s.r.o., Slavíčkova 840/1b, 638 00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</si>
  <si>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</si>
  <si>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</si>
  <si>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</si>
  <si>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</si>
  <si>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</si>
  <si>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</si>
  <si>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</si>
  <si>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</si>
  <si>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</si>
  <si>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</si>
  <si>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</si>
  <si>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</si>
  <si>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</si>
  <si>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</si>
  <si>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</si>
  <si>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</si>
  <si>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</si>
  <si>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</si>
  <si>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</si>
  <si>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184813134</t>
  </si>
  <si>
    <t>Ochrana listnatých dřevin přes 70 cm před okusem chemickým nátěrem v rovině a svahu do 1:5</t>
  </si>
  <si>
    <t>100 kus</t>
  </si>
  <si>
    <t>CS ÚRS 2021 02</t>
  </si>
  <si>
    <t>4</t>
  </si>
  <si>
    <t>ROZPOCET</t>
  </si>
  <si>
    <t>-1291365632</t>
  </si>
  <si>
    <t>PP</t>
  </si>
  <si>
    <t>Ochrana dřevin před okusem zvěří chemicky nátěrem, v rovině nebo ve svahu do 1:5 listnatých, výšky přes 70 cm</t>
  </si>
  <si>
    <t>Online PSC</t>
  </si>
  <si>
    <t>https://podminky.urs.cz/item/CS_URS_2021_02/184813134</t>
  </si>
  <si>
    <t>PSC</t>
  </si>
  <si>
    <t xml:space="preserve">Poznámka k souboru cen:_x000d_
1. V ceně -3121 jsou započteny i náklady na spojení konců drátů po celé výšce pletiva a donesení připravených dílů pletiva k vybraným stromům na vzdálenost do 50 m. 2. V cenách prací -3131 až -3134 se provádí: a) sazenice listnaté - nátěr celého vrcholového výhonu s terminálním pupenem, b) sazenice jehličnaté - natírá se terminální pupen i s postraními větvemi horního přeslenu. 3. V ceně - 3121 je uvažována ochrana provedená pouze u kostry porostu, tj. 400 jedinců na hektar (spon 5 x 5 m). 4. Kostra porostu je cílový počet stromů na 1 hektar plochy lesa. 5. V cenách o sklonu svahu přes 1:1 jsou uvažovány podmínky pro svahy běžně schůdné; bez použití lezeckých technik. V případě použití lezeckých technik se tyto náklady oceňují individuálně. </t>
  </si>
  <si>
    <t>VV</t>
  </si>
  <si>
    <t>184911111</t>
  </si>
  <si>
    <t>Znovuuvázání dřeviny ke kůlům</t>
  </si>
  <si>
    <t>kus</t>
  </si>
  <si>
    <t>173818975</t>
  </si>
  <si>
    <t>Znovuuvázání dřeviny jedním úvazkem ke stávajícímu kůlu</t>
  </si>
  <si>
    <t>https://podminky.urs.cz/item/CS_URS_2021_02/184911111</t>
  </si>
  <si>
    <t xml:space="preserve">Poznámka k souboru cen:_x000d_
1. Každé další uvázání se oceňuje samostatně. </t>
  </si>
  <si>
    <t>"1x ročně" 100</t>
  </si>
  <si>
    <t>3</t>
  </si>
  <si>
    <t>185804312</t>
  </si>
  <si>
    <t>Zalití rostlin vodou plocha přes 20 m2</t>
  </si>
  <si>
    <t>m3</t>
  </si>
  <si>
    <t>-191290351</t>
  </si>
  <si>
    <t>Zalití rostlin vodou plochy záhonů jednotlivě přes 20 m2</t>
  </si>
  <si>
    <t>https://podminky.urs.cz/item/CS_URS_2021_02/185804312</t>
  </si>
  <si>
    <t>"stromy ks/20l; 10x ročně"100*0,02*10</t>
  </si>
  <si>
    <t>185851121</t>
  </si>
  <si>
    <t>Dovoz vody pro zálivku rostlin za vzdálenost do 1000 m</t>
  </si>
  <si>
    <t>-1670569379</t>
  </si>
  <si>
    <t xml:space="preserve">Dovoz vody pro zálivku rostlin  na vzdálenost do 1000 m</t>
  </si>
  <si>
    <t>https://podminky.urs.cz/item/CS_URS_2021_02/185851121</t>
  </si>
  <si>
    <t xml:space="preserve">Poznámka k souboru cen:_x000d_
1. Ceny lze použít pouze tehdy, když není voda dostupná z vodovodního řádu. 2. V cenách jsou započteny i náklady na čerpání vody do cisterny. 3. V cenách nejsou započteny náklady na dodání vody. Tyto náklady se oceňují individuálně. </t>
  </si>
  <si>
    <t>"stromy ks/20l; 10xročně"100*0,02*10</t>
  </si>
  <si>
    <t>5</t>
  </si>
  <si>
    <t>185851129</t>
  </si>
  <si>
    <t>Příplatek k dovozu vody pro zálivku rostlin do 1000 m ZKD 1000 m</t>
  </si>
  <si>
    <t>815037307</t>
  </si>
  <si>
    <t xml:space="preserve">Dovoz vody pro zálivku rostlin  Příplatek k ceně za každých dalších i započatých 1000 m</t>
  </si>
  <si>
    <t>https://podminky.urs.cz/item/CS_URS_2021_02/185851129</t>
  </si>
  <si>
    <t>"+ 5km" 5* 20</t>
  </si>
  <si>
    <t>3083-19/5.2 - 2. rok pěstební péče</t>
  </si>
  <si>
    <t>-1495995065</t>
  </si>
  <si>
    <t>-1796579427</t>
  </si>
  <si>
    <t>365967455</t>
  </si>
  <si>
    <t>" stromy ks/20l; 6x ročně"100*0,02*6</t>
  </si>
  <si>
    <t>-1898850605</t>
  </si>
  <si>
    <t>191116624</t>
  </si>
  <si>
    <t>"+ 5km" 5* 12</t>
  </si>
  <si>
    <t>3083-19/5.3 - 3. rok pěstební péče</t>
  </si>
  <si>
    <t>-1894410530</t>
  </si>
  <si>
    <t>184852321</t>
  </si>
  <si>
    <t>Řez stromu výchovný špičáků a keřových stromů v do 4 m</t>
  </si>
  <si>
    <t>725594104</t>
  </si>
  <si>
    <t>Řez stromů prováděný lezeckou technikou výchovný (S-RV) špičáky a keřové stromy, výšky do 4 m</t>
  </si>
  <si>
    <t>https://podminky.urs.cz/item/CS_URS_2021_02/184852321</t>
  </si>
  <si>
    <t xml:space="preserve">Poznámka k souboru cen:_x000d_
1. V cenách jsou započteny i náklady na rozřezání větví a jejich přemístění na hromady na vzdálenost do 20 m. 2. V cenách nejsou započteny náklady na: a) dendrologický průzkum. Tyto náklady se oceňují cenami souboru cen 183 91-11.. - Dendrologický průzkum stromu, b) tahové zkoušky. Tyto náklady se oceňují cenami souboru cen 184 81-11.. - Přístrojové metody hodnocení stavu stromu, c) bezpečnostní vazby. Tyto náklady se oceňují cenami souboru cen 184 81-83.. - Instalace bezpečnostních vazeb pro zajištění koruny stromu, d) skládku rozřezaných větví. 3. Plocha koruny se určí jako součin ideálního průmětu koruny stromu a jeho výšky. Ideální průměr stromu je součet nejkratší a nejdelší vzdálenosti svislého obrysu koruny od kmene. 4. Plocha koruny příplatku se určí z procentního podílu překážky k prostoru vymezenému okapovou linií stromu. Za překážky se považuje např. svah přes 1:2 nebo různé stavby a komunikace zasahující do okapové linie stromu. 5. Příplatek k ceně dle plochy koruny stromu se započítává za každých započatých 25 % překážky v půdorysném průmětu stromu vymezeném okapovou linií stromu. Celkový příplatek může činit maximálně čtyřnásobek uvedené ceny. 6. Za překážky jsou považovány objekty jako např. komunikace, svah 1:2, stavební objekty apod. 7. Měrnou jednotkou kus se u řezu rozumí jeden strom. </t>
  </si>
  <si>
    <t>-1185858739</t>
  </si>
  <si>
    <t>2118941165</t>
  </si>
  <si>
    <t>"stromy ks/20l; 2x ročně"100*0,02*2</t>
  </si>
  <si>
    <t>1335209887</t>
  </si>
  <si>
    <t>" stromy ks/20l; 2xročně"100*0,02*2</t>
  </si>
  <si>
    <t>6</t>
  </si>
  <si>
    <t>-1892621888</t>
  </si>
  <si>
    <t>"+ 5km" 5*4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</si>
</sst>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4" fontId="26" fillId="2" borderId="0" xfId="0" applyNumberFormat="1" applyFont="1" applyFill="1" applyAlignment="1" applyProtection="1">
      <alignment vertical="center"/>
      <protection locked="0"/>
    </xf>
    <xf numFmtId="4" fontId="26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0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8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4813134" TargetMode="External" /><Relationship Id="rId2" Type="http://schemas.openxmlformats.org/officeDocument/2006/relationships/hyperlink" Target="https://podminky.urs.cz/item/CS_URS_2021_02/184911111" TargetMode="External" /><Relationship Id="rId3" Type="http://schemas.openxmlformats.org/officeDocument/2006/relationships/hyperlink" Target="https://podminky.urs.cz/item/CS_URS_2021_02/185804312" TargetMode="External" /><Relationship Id="rId4" Type="http://schemas.openxmlformats.org/officeDocument/2006/relationships/hyperlink" Target="https://podminky.urs.cz/item/CS_URS_2021_02/185851121" TargetMode="External" /><Relationship Id="rId5" Type="http://schemas.openxmlformats.org/officeDocument/2006/relationships/hyperlink" Target="https://podminky.urs.cz/item/CS_URS_2021_02/185851129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4813134" TargetMode="External" /><Relationship Id="rId2" Type="http://schemas.openxmlformats.org/officeDocument/2006/relationships/hyperlink" Target="https://podminky.urs.cz/item/CS_URS_2021_02/184911111" TargetMode="External" /><Relationship Id="rId3" Type="http://schemas.openxmlformats.org/officeDocument/2006/relationships/hyperlink" Target="https://podminky.urs.cz/item/CS_URS_2021_02/185804312" TargetMode="External" /><Relationship Id="rId4" Type="http://schemas.openxmlformats.org/officeDocument/2006/relationships/hyperlink" Target="https://podminky.urs.cz/item/CS_URS_2021_02/185851121" TargetMode="External" /><Relationship Id="rId5" Type="http://schemas.openxmlformats.org/officeDocument/2006/relationships/hyperlink" Target="https://podminky.urs.cz/item/CS_URS_2021_02/185851129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4813134" TargetMode="External" /><Relationship Id="rId2" Type="http://schemas.openxmlformats.org/officeDocument/2006/relationships/hyperlink" Target="https://podminky.urs.cz/item/CS_URS_2021_02/184852321" TargetMode="External" /><Relationship Id="rId3" Type="http://schemas.openxmlformats.org/officeDocument/2006/relationships/hyperlink" Target="https://podminky.urs.cz/item/CS_URS_2021_02/184911111" TargetMode="External" /><Relationship Id="rId4" Type="http://schemas.openxmlformats.org/officeDocument/2006/relationships/hyperlink" Target="https://podminky.urs.cz/item/CS_URS_2021_02/185804312" TargetMode="External" /><Relationship Id="rId5" Type="http://schemas.openxmlformats.org/officeDocument/2006/relationships/hyperlink" Target="https://podminky.urs.cz/item/CS_URS_2021_02/185851121" TargetMode="External" /><Relationship Id="rId6" Type="http://schemas.openxmlformats.org/officeDocument/2006/relationships/hyperlink" Target="https://podminky.urs.cz/item/CS_URS_2021_02/185851129" TargetMode="External" /><Relationship Id="rId7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2" t="s">
        <v>6</v>
      </c>
      <c r="BT2" s="12" t="s">
        <v>7</v>
      </c>
    </row>
    <row r="3" s="1" customFormat="1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="1" customFormat="1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="1" customFormat="1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s="1" customFormat="1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s="1" customFormat="1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s="1" customFormat="1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s="1" customFormat="1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s="1" customFormat="1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s="1" customFormat="1" ht="18.48" customHeight="1">
      <c r="B11" s="16"/>
      <c r="C11" s="17"/>
      <c r="D11" s="17"/>
      <c r="E11" s="22" t="s">
        <v>21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26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s="1" customFormat="1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s="1" customFormat="1" ht="12" customHeight="1">
      <c r="B13" s="16"/>
      <c r="C13" s="17"/>
      <c r="D13" s="27" t="s">
        <v>27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28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L14" s="17"/>
      <c r="AM14" s="17"/>
      <c r="AN14" s="29" t="s">
        <v>28</v>
      </c>
      <c r="AO14" s="17"/>
      <c r="AP14" s="17"/>
      <c r="AQ14" s="17"/>
      <c r="AR14" s="15"/>
      <c r="BE14" s="26"/>
      <c r="BS14" s="12" t="s">
        <v>6</v>
      </c>
    </row>
    <row r="15" s="1" customFormat="1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s="1" customFormat="1" ht="12" customHeight="1">
      <c r="B16" s="16"/>
      <c r="C16" s="17"/>
      <c r="D16" s="27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s="1" customFormat="1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26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30</v>
      </c>
    </row>
    <row r="18" s="1" customFormat="1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s="1" customFormat="1" ht="12" customHeight="1">
      <c r="B19" s="16"/>
      <c r="C19" s="17"/>
      <c r="D19" s="27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s="1" customFormat="1" ht="18.48" customHeight="1">
      <c r="B20" s="16"/>
      <c r="C20" s="17"/>
      <c r="D20" s="17"/>
      <c r="E20" s="22" t="s">
        <v>21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26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30</v>
      </c>
    </row>
    <row r="21" s="1" customFormat="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s="1" customFormat="1" ht="12" customHeight="1">
      <c r="B22" s="16"/>
      <c r="C22" s="17"/>
      <c r="D22" s="27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s="1" customFormat="1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s="1" customFormat="1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s="1" customFormat="1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14.4" customHeight="1">
      <c r="B26" s="16"/>
      <c r="C26" s="17"/>
      <c r="D26" s="33" t="s">
        <v>33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34">
        <f>ROUND(AG94,2)</f>
        <v>0</v>
      </c>
      <c r="AL26" s="17"/>
      <c r="AM26" s="17"/>
      <c r="AN26" s="17"/>
      <c r="AO26" s="17"/>
      <c r="AP26" s="17"/>
      <c r="AQ26" s="17"/>
      <c r="AR26" s="15"/>
      <c r="BE26" s="26"/>
    </row>
    <row r="27" s="1" customFormat="1" ht="14.4" customHeight="1">
      <c r="B27" s="16"/>
      <c r="C27" s="17"/>
      <c r="D27" s="33" t="s">
        <v>34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34">
        <f>ROUND(AG99, 2)</f>
        <v>0</v>
      </c>
      <c r="AL27" s="34"/>
      <c r="AM27" s="34"/>
      <c r="AN27" s="34"/>
      <c r="AO27" s="34"/>
      <c r="AP27" s="17"/>
      <c r="AQ27" s="17"/>
      <c r="AR27" s="15"/>
      <c r="BE27" s="26"/>
    </row>
    <row r="28" s="2" customFormat="1" ht="6.96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6"/>
    </row>
    <row r="29" s="2" customFormat="1" ht="25.92" customHeight="1">
      <c r="A29" s="35"/>
      <c r="B29" s="36"/>
      <c r="C29" s="37"/>
      <c r="D29" s="39" t="s">
        <v>35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1">
        <f>ROUND(AK26 + AK27, 2)</f>
        <v>0</v>
      </c>
      <c r="AL29" s="40"/>
      <c r="AM29" s="40"/>
      <c r="AN29" s="40"/>
      <c r="AO29" s="40"/>
      <c r="AP29" s="37"/>
      <c r="AQ29" s="37"/>
      <c r="AR29" s="38"/>
      <c r="BE29" s="26"/>
    </row>
    <row r="30" s="2" customFormat="1" ht="6.96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6"/>
    </row>
    <row r="31" s="2" customFormat="1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42" t="s">
        <v>36</v>
      </c>
      <c r="M31" s="42"/>
      <c r="N31" s="42"/>
      <c r="O31" s="42"/>
      <c r="P31" s="42"/>
      <c r="Q31" s="37"/>
      <c r="R31" s="37"/>
      <c r="S31" s="37"/>
      <c r="T31" s="37"/>
      <c r="U31" s="37"/>
      <c r="V31" s="37"/>
      <c r="W31" s="42" t="s">
        <v>37</v>
      </c>
      <c r="X31" s="42"/>
      <c r="Y31" s="42"/>
      <c r="Z31" s="42"/>
      <c r="AA31" s="42"/>
      <c r="AB31" s="42"/>
      <c r="AC31" s="42"/>
      <c r="AD31" s="42"/>
      <c r="AE31" s="42"/>
      <c r="AF31" s="37"/>
      <c r="AG31" s="37"/>
      <c r="AH31" s="37"/>
      <c r="AI31" s="37"/>
      <c r="AJ31" s="37"/>
      <c r="AK31" s="42" t="s">
        <v>38</v>
      </c>
      <c r="AL31" s="42"/>
      <c r="AM31" s="42"/>
      <c r="AN31" s="42"/>
      <c r="AO31" s="42"/>
      <c r="AP31" s="37"/>
      <c r="AQ31" s="37"/>
      <c r="AR31" s="38"/>
      <c r="BE31" s="26"/>
    </row>
    <row r="32" s="3" customFormat="1" ht="14.4" customHeight="1">
      <c r="A32" s="3"/>
      <c r="B32" s="43"/>
      <c r="C32" s="44"/>
      <c r="D32" s="27" t="s">
        <v>39</v>
      </c>
      <c r="E32" s="44"/>
      <c r="F32" s="27" t="s">
        <v>40</v>
      </c>
      <c r="G32" s="44"/>
      <c r="H32" s="44"/>
      <c r="I32" s="44"/>
      <c r="J32" s="44"/>
      <c r="K32" s="44"/>
      <c r="L32" s="45">
        <v>0.20999999999999999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ROUND(AZ94 + SUM(CD99:CD103),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f>ROUND(AV94 + SUM(BY99:BY103), 2)</f>
        <v>0</v>
      </c>
      <c r="AL32" s="44"/>
      <c r="AM32" s="44"/>
      <c r="AN32" s="44"/>
      <c r="AO32" s="44"/>
      <c r="AP32" s="44"/>
      <c r="AQ32" s="44"/>
      <c r="AR32" s="47"/>
      <c r="BE32" s="48"/>
    </row>
    <row r="33" s="3" customFormat="1" ht="14.4" customHeight="1">
      <c r="A33" s="3"/>
      <c r="B33" s="43"/>
      <c r="C33" s="44"/>
      <c r="D33" s="44"/>
      <c r="E33" s="44"/>
      <c r="F33" s="27" t="s">
        <v>41</v>
      </c>
      <c r="G33" s="44"/>
      <c r="H33" s="44"/>
      <c r="I33" s="44"/>
      <c r="J33" s="44"/>
      <c r="K33" s="44"/>
      <c r="L33" s="45">
        <v>0.14999999999999999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ROUND(BA94 + SUM(CE99:CE103),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f>ROUND(AW94 + SUM(BZ99:BZ103), 2)</f>
        <v>0</v>
      </c>
      <c r="AL33" s="44"/>
      <c r="AM33" s="44"/>
      <c r="AN33" s="44"/>
      <c r="AO33" s="44"/>
      <c r="AP33" s="44"/>
      <c r="AQ33" s="44"/>
      <c r="AR33" s="47"/>
      <c r="BE33" s="48"/>
    </row>
    <row r="34" hidden="1" s="3" customFormat="1" ht="14.4" customHeight="1">
      <c r="A34" s="3"/>
      <c r="B34" s="43"/>
      <c r="C34" s="44"/>
      <c r="D34" s="44"/>
      <c r="E34" s="44"/>
      <c r="F34" s="27" t="s">
        <v>42</v>
      </c>
      <c r="G34" s="44"/>
      <c r="H34" s="44"/>
      <c r="I34" s="44"/>
      <c r="J34" s="44"/>
      <c r="K34" s="44"/>
      <c r="L34" s="45">
        <v>0.20999999999999999</v>
      </c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6">
        <f>ROUND(BB94 + SUM(CF99:CF103), 2)</f>
        <v>0</v>
      </c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6">
        <v>0</v>
      </c>
      <c r="AL34" s="44"/>
      <c r="AM34" s="44"/>
      <c r="AN34" s="44"/>
      <c r="AO34" s="44"/>
      <c r="AP34" s="44"/>
      <c r="AQ34" s="44"/>
      <c r="AR34" s="47"/>
      <c r="BE34" s="48"/>
    </row>
    <row r="35" hidden="1" s="3" customFormat="1" ht="14.4" customHeight="1">
      <c r="A35" s="3"/>
      <c r="B35" s="43"/>
      <c r="C35" s="44"/>
      <c r="D35" s="44"/>
      <c r="E35" s="44"/>
      <c r="F35" s="27" t="s">
        <v>43</v>
      </c>
      <c r="G35" s="44"/>
      <c r="H35" s="44"/>
      <c r="I35" s="44"/>
      <c r="J35" s="44"/>
      <c r="K35" s="44"/>
      <c r="L35" s="45">
        <v>0.14999999999999999</v>
      </c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6">
        <f>ROUND(BC94 + SUM(CG99:CG103), 2)</f>
        <v>0</v>
      </c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6">
        <v>0</v>
      </c>
      <c r="AL35" s="44"/>
      <c r="AM35" s="44"/>
      <c r="AN35" s="44"/>
      <c r="AO35" s="44"/>
      <c r="AP35" s="44"/>
      <c r="AQ35" s="44"/>
      <c r="AR35" s="47"/>
      <c r="BE35" s="3"/>
    </row>
    <row r="36" hidden="1" s="3" customFormat="1" ht="14.4" customHeight="1">
      <c r="A36" s="3"/>
      <c r="B36" s="43"/>
      <c r="C36" s="44"/>
      <c r="D36" s="44"/>
      <c r="E36" s="44"/>
      <c r="F36" s="27" t="s">
        <v>44</v>
      </c>
      <c r="G36" s="44"/>
      <c r="H36" s="44"/>
      <c r="I36" s="44"/>
      <c r="J36" s="44"/>
      <c r="K36" s="44"/>
      <c r="L36" s="45">
        <v>0</v>
      </c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6">
        <f>ROUND(BD94 + SUM(CH99:CH103), 2)</f>
        <v>0</v>
      </c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6">
        <v>0</v>
      </c>
      <c r="AL36" s="44"/>
      <c r="AM36" s="44"/>
      <c r="AN36" s="44"/>
      <c r="AO36" s="44"/>
      <c r="AP36" s="44"/>
      <c r="AQ36" s="44"/>
      <c r="AR36" s="47"/>
      <c r="BE36" s="3"/>
    </row>
    <row r="37" s="2" customFormat="1" ht="6.96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="2" customFormat="1" ht="25.92" customHeight="1">
      <c r="A38" s="35"/>
      <c r="B38" s="36"/>
      <c r="C38" s="49"/>
      <c r="D38" s="50" t="s">
        <v>45</v>
      </c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2" t="s">
        <v>46</v>
      </c>
      <c r="U38" s="51"/>
      <c r="V38" s="51"/>
      <c r="W38" s="51"/>
      <c r="X38" s="53" t="s">
        <v>47</v>
      </c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4">
        <f>SUM(AK29:AK36)</f>
        <v>0</v>
      </c>
      <c r="AL38" s="51"/>
      <c r="AM38" s="51"/>
      <c r="AN38" s="51"/>
      <c r="AO38" s="55"/>
      <c r="AP38" s="49"/>
      <c r="AQ38" s="49"/>
      <c r="AR38" s="38"/>
      <c r="BE38" s="35"/>
    </row>
    <row r="39" s="2" customFormat="1" ht="6.96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="2" customFormat="1" ht="14.4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="1" customFormat="1" ht="14.4" customHeight="1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5"/>
    </row>
    <row r="42" s="1" customFormat="1" ht="14.4" customHeight="1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5"/>
    </row>
    <row r="43" s="1" customFormat="1" ht="14.4" customHeight="1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5"/>
    </row>
    <row r="44" s="1" customFormat="1" ht="14.4" customHeight="1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5"/>
    </row>
    <row r="45" s="1" customFormat="1" ht="14.4" customHeight="1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5"/>
    </row>
    <row r="46" s="1" customFormat="1" ht="14.4" customHeight="1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5"/>
    </row>
    <row r="47" s="1" customFormat="1" ht="14.4" customHeight="1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5"/>
    </row>
    <row r="48" s="1" customFormat="1" ht="14.4" customHeight="1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5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5"/>
    </row>
    <row r="51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5"/>
    </row>
    <row r="5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5"/>
    </row>
    <row r="53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5"/>
    </row>
    <row r="54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5"/>
    </row>
    <row r="55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5"/>
    </row>
    <row r="56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5"/>
    </row>
    <row r="57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5"/>
    </row>
    <row r="58"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5"/>
    </row>
    <row r="59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5"/>
    </row>
    <row r="60" s="2" customFormat="1">
      <c r="A60" s="35"/>
      <c r="B60" s="36"/>
      <c r="C60" s="37"/>
      <c r="D60" s="61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1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1" t="s">
        <v>50</v>
      </c>
      <c r="AI60" s="40"/>
      <c r="AJ60" s="40"/>
      <c r="AK60" s="40"/>
      <c r="AL60" s="40"/>
      <c r="AM60" s="61" t="s">
        <v>51</v>
      </c>
      <c r="AN60" s="40"/>
      <c r="AO60" s="40"/>
      <c r="AP60" s="37"/>
      <c r="AQ60" s="37"/>
      <c r="AR60" s="38"/>
      <c r="BE60" s="35"/>
    </row>
    <row r="61"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5"/>
    </row>
    <row r="62"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5"/>
    </row>
    <row r="63"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5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38"/>
      <c r="BE64" s="35"/>
    </row>
    <row r="65"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5"/>
    </row>
    <row r="66"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5"/>
    </row>
    <row r="67"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5"/>
    </row>
    <row r="68"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5"/>
    </row>
    <row r="69"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5"/>
    </row>
    <row r="70"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5"/>
    </row>
    <row r="71"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5"/>
    </row>
    <row r="72"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5"/>
    </row>
    <row r="73"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5"/>
    </row>
    <row r="74"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5"/>
    </row>
    <row r="75" s="2" customFormat="1">
      <c r="A75" s="35"/>
      <c r="B75" s="36"/>
      <c r="C75" s="37"/>
      <c r="D75" s="61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1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1" t="s">
        <v>50</v>
      </c>
      <c r="AI75" s="40"/>
      <c r="AJ75" s="40"/>
      <c r="AK75" s="40"/>
      <c r="AL75" s="40"/>
      <c r="AM75" s="61" t="s">
        <v>51</v>
      </c>
      <c r="AN75" s="40"/>
      <c r="AO75" s="40"/>
      <c r="AP75" s="37"/>
      <c r="AQ75" s="37"/>
      <c r="AR75" s="38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38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38"/>
      <c r="BE81" s="35"/>
    </row>
    <row r="82" s="2" customFormat="1" ht="24.96" customHeight="1">
      <c r="A82" s="35"/>
      <c r="B82" s="36"/>
      <c r="C82" s="18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="4" customFormat="1" ht="12" customHeight="1">
      <c r="A84" s="4"/>
      <c r="B84" s="67"/>
      <c r="C84" s="27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3038-19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Svratka, km 164,038-166,580 - PBPPO - Povýsadbová péče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="2" customFormat="1" ht="12" customHeight="1">
      <c r="A87" s="35"/>
      <c r="B87" s="36"/>
      <c r="C87" s="27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7" t="s">
        <v>22</v>
      </c>
      <c r="AJ87" s="37"/>
      <c r="AK87" s="37"/>
      <c r="AL87" s="37"/>
      <c r="AM87" s="76" t="str">
        <f>IF(AN8= "","",AN8)</f>
        <v>12. 1. 2022</v>
      </c>
      <c r="AN87" s="76"/>
      <c r="AO87" s="37"/>
      <c r="AP87" s="37"/>
      <c r="AQ87" s="37"/>
      <c r="AR87" s="38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="2" customFormat="1" ht="15.15" customHeight="1">
      <c r="A89" s="35"/>
      <c r="B89" s="36"/>
      <c r="C89" s="27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7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38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7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7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38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38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ROUND(AZ94*L32,2)</f>
        <v>0</v>
      </c>
      <c r="AW94" s="111">
        <f>ROUND(BA94*L33,2)</f>
        <v>0</v>
      </c>
      <c r="AX94" s="111">
        <f>ROUND(BB94*L32,2)</f>
        <v>0</v>
      </c>
      <c r="AY94" s="111">
        <f>ROUND(BC94*L33,2)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'3083-19-5.1 - 1. rok pěst...'!J30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'3083-19-5.1 - 1. rok pěst...'!P116</f>
        <v>0</v>
      </c>
      <c r="AV95" s="125">
        <f>'3083-19-5.1 - 1. rok pěst...'!J33</f>
        <v>0</v>
      </c>
      <c r="AW95" s="125">
        <f>'3083-19-5.1 - 1. rok pěst...'!J34</f>
        <v>0</v>
      </c>
      <c r="AX95" s="125">
        <f>'3083-19-5.1 - 1. rok pěst...'!J35</f>
        <v>0</v>
      </c>
      <c r="AY95" s="125">
        <f>'3083-19-5.1 - 1. rok pěst...'!J36</f>
        <v>0</v>
      </c>
      <c r="AZ95" s="125">
        <f>'3083-19-5.1 - 1. rok pěst...'!F33</f>
        <v>0</v>
      </c>
      <c r="BA95" s="125">
        <f>'3083-19-5.1 - 1. rok pěst...'!F34</f>
        <v>0</v>
      </c>
      <c r="BB95" s="125">
        <f>'3083-19-5.1 - 1. rok pěst...'!F35</f>
        <v>0</v>
      </c>
      <c r="BC95" s="125">
        <f>'3083-19-5.1 - 1. rok pěst...'!F36</f>
        <v>0</v>
      </c>
      <c r="BD95" s="127">
        <f>'3083-19-5.1 - 1. rok pěst...'!F37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7" customFormat="1" ht="24.75" customHeight="1">
      <c r="A96" s="116" t="s">
        <v>79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'3083-19-5.2 - 2. rok pěst...'!J30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4">
        <v>0</v>
      </c>
      <c r="AT96" s="125">
        <f>ROUND(SUM(AV96:AW96),2)</f>
        <v>0</v>
      </c>
      <c r="AU96" s="126">
        <f>'3083-19-5.2 - 2. rok pěst...'!P116</f>
        <v>0</v>
      </c>
      <c r="AV96" s="125">
        <f>'3083-19-5.2 - 2. rok pěst...'!J33</f>
        <v>0</v>
      </c>
      <c r="AW96" s="125">
        <f>'3083-19-5.2 - 2. rok pěst...'!J34</f>
        <v>0</v>
      </c>
      <c r="AX96" s="125">
        <f>'3083-19-5.2 - 2. rok pěst...'!J35</f>
        <v>0</v>
      </c>
      <c r="AY96" s="125">
        <f>'3083-19-5.2 - 2. rok pěst...'!J36</f>
        <v>0</v>
      </c>
      <c r="AZ96" s="125">
        <f>'3083-19-5.2 - 2. rok pěst...'!F33</f>
        <v>0</v>
      </c>
      <c r="BA96" s="125">
        <f>'3083-19-5.2 - 2. rok pěst...'!F34</f>
        <v>0</v>
      </c>
      <c r="BB96" s="125">
        <f>'3083-19-5.2 - 2. rok pěst...'!F35</f>
        <v>0</v>
      </c>
      <c r="BC96" s="125">
        <f>'3083-19-5.2 - 2. rok pěst...'!F36</f>
        <v>0</v>
      </c>
      <c r="BD96" s="127">
        <f>'3083-19-5.2 - 2. rok pěst...'!F37</f>
        <v>0</v>
      </c>
      <c r="BE96" s="7"/>
      <c r="BT96" s="128" t="s">
        <v>83</v>
      </c>
      <c r="BV96" s="128" t="s">
        <v>77</v>
      </c>
      <c r="BW96" s="128" t="s">
        <v>88</v>
      </c>
      <c r="BX96" s="128" t="s">
        <v>5</v>
      </c>
      <c r="CL96" s="128" t="s">
        <v>1</v>
      </c>
      <c r="CM96" s="128" t="s">
        <v>85</v>
      </c>
    </row>
    <row r="97" s="7" customFormat="1" ht="24.75" customHeight="1">
      <c r="A97" s="116" t="s">
        <v>79</v>
      </c>
      <c r="B97" s="117"/>
      <c r="C97" s="118"/>
      <c r="D97" s="119" t="s">
        <v>89</v>
      </c>
      <c r="E97" s="119"/>
      <c r="F97" s="119"/>
      <c r="G97" s="119"/>
      <c r="H97" s="119"/>
      <c r="I97" s="120"/>
      <c r="J97" s="119" t="s">
        <v>90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'3083-19-5.3 - 3. rok pěst...'!J30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82</v>
      </c>
      <c r="AR97" s="123"/>
      <c r="AS97" s="129">
        <v>0</v>
      </c>
      <c r="AT97" s="130">
        <f>ROUND(SUM(AV97:AW97),2)</f>
        <v>0</v>
      </c>
      <c r="AU97" s="131">
        <f>'3083-19-5.3 - 3. rok pěst...'!P116</f>
        <v>0</v>
      </c>
      <c r="AV97" s="130">
        <f>'3083-19-5.3 - 3. rok pěst...'!J33</f>
        <v>0</v>
      </c>
      <c r="AW97" s="130">
        <f>'3083-19-5.3 - 3. rok pěst...'!J34</f>
        <v>0</v>
      </c>
      <c r="AX97" s="130">
        <f>'3083-19-5.3 - 3. rok pěst...'!J35</f>
        <v>0</v>
      </c>
      <c r="AY97" s="130">
        <f>'3083-19-5.3 - 3. rok pěst...'!J36</f>
        <v>0</v>
      </c>
      <c r="AZ97" s="130">
        <f>'3083-19-5.3 - 3. rok pěst...'!F33</f>
        <v>0</v>
      </c>
      <c r="BA97" s="130">
        <f>'3083-19-5.3 - 3. rok pěst...'!F34</f>
        <v>0</v>
      </c>
      <c r="BB97" s="130">
        <f>'3083-19-5.3 - 3. rok pěst...'!F35</f>
        <v>0</v>
      </c>
      <c r="BC97" s="130">
        <f>'3083-19-5.3 - 3. rok pěst...'!F36</f>
        <v>0</v>
      </c>
      <c r="BD97" s="132">
        <f>'3083-19-5.3 - 3. rok pěst...'!F37</f>
        <v>0</v>
      </c>
      <c r="BE97" s="7"/>
      <c r="BT97" s="128" t="s">
        <v>83</v>
      </c>
      <c r="BV97" s="128" t="s">
        <v>77</v>
      </c>
      <c r="BW97" s="128" t="s">
        <v>91</v>
      </c>
      <c r="BX97" s="128" t="s">
        <v>5</v>
      </c>
      <c r="CL97" s="128" t="s">
        <v>1</v>
      </c>
      <c r="CM97" s="128" t="s">
        <v>85</v>
      </c>
    </row>
    <row r="98">
      <c r="B98" s="16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5"/>
    </row>
    <row r="99" s="2" customFormat="1" ht="30" customHeight="1">
      <c r="A99" s="35"/>
      <c r="B99" s="36"/>
      <c r="C99" s="104" t="s">
        <v>92</v>
      </c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107">
        <f>ROUND(SUM(AG100:AG103), 2)</f>
        <v>0</v>
      </c>
      <c r="AH99" s="107"/>
      <c r="AI99" s="107"/>
      <c r="AJ99" s="107"/>
      <c r="AK99" s="107"/>
      <c r="AL99" s="107"/>
      <c r="AM99" s="107"/>
      <c r="AN99" s="107">
        <f>ROUND(SUM(AN100:AN103), 2)</f>
        <v>0</v>
      </c>
      <c r="AO99" s="107"/>
      <c r="AP99" s="107"/>
      <c r="AQ99" s="133"/>
      <c r="AR99" s="38"/>
      <c r="AS99" s="97" t="s">
        <v>93</v>
      </c>
      <c r="AT99" s="98" t="s">
        <v>94</v>
      </c>
      <c r="AU99" s="98" t="s">
        <v>39</v>
      </c>
      <c r="AV99" s="99" t="s">
        <v>62</v>
      </c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19.92" customHeight="1">
      <c r="A100" s="35"/>
      <c r="B100" s="36"/>
      <c r="C100" s="37"/>
      <c r="D100" s="134" t="s">
        <v>95</v>
      </c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37"/>
      <c r="AD100" s="37"/>
      <c r="AE100" s="37"/>
      <c r="AF100" s="37"/>
      <c r="AG100" s="135">
        <f>ROUND(AG94 * AS100, 2)</f>
        <v>0</v>
      </c>
      <c r="AH100" s="136"/>
      <c r="AI100" s="136"/>
      <c r="AJ100" s="136"/>
      <c r="AK100" s="136"/>
      <c r="AL100" s="136"/>
      <c r="AM100" s="136"/>
      <c r="AN100" s="136">
        <f>ROUND(AG100 + AV100, 2)</f>
        <v>0</v>
      </c>
      <c r="AO100" s="136"/>
      <c r="AP100" s="136"/>
      <c r="AQ100" s="37"/>
      <c r="AR100" s="38"/>
      <c r="AS100" s="137">
        <v>0</v>
      </c>
      <c r="AT100" s="138" t="s">
        <v>96</v>
      </c>
      <c r="AU100" s="138" t="s">
        <v>40</v>
      </c>
      <c r="AV100" s="139">
        <f>ROUND(IF(AU100="základní",AG100*L32,IF(AU100="snížená",AG100*L33,0)), 2)</f>
        <v>0</v>
      </c>
      <c r="AW100" s="35"/>
      <c r="AX100" s="35"/>
      <c r="AY100" s="35"/>
      <c r="AZ100" s="35"/>
      <c r="BA100" s="35"/>
      <c r="BB100" s="35"/>
      <c r="BC100" s="35"/>
      <c r="BD100" s="35"/>
      <c r="BE100" s="35"/>
      <c r="BV100" s="12" t="s">
        <v>97</v>
      </c>
      <c r="BY100" s="140">
        <f>IF(AU100="základní",AV100,0)</f>
        <v>0</v>
      </c>
      <c r="BZ100" s="140">
        <f>IF(AU100="snížená",AV100,0)</f>
        <v>0</v>
      </c>
      <c r="CA100" s="140">
        <v>0</v>
      </c>
      <c r="CB100" s="140">
        <v>0</v>
      </c>
      <c r="CC100" s="140">
        <v>0</v>
      </c>
      <c r="CD100" s="140">
        <f>IF(AU100="základní",AG100,0)</f>
        <v>0</v>
      </c>
      <c r="CE100" s="140">
        <f>IF(AU100="snížená",AG100,0)</f>
        <v>0</v>
      </c>
      <c r="CF100" s="140">
        <f>IF(AU100="zákl. přenesená",AG100,0)</f>
        <v>0</v>
      </c>
      <c r="CG100" s="140">
        <f>IF(AU100="sníž. přenesená",AG100,0)</f>
        <v>0</v>
      </c>
      <c r="CH100" s="140">
        <f>IF(AU100="nulová",AG100,0)</f>
        <v>0</v>
      </c>
      <c r="CI100" s="12">
        <f>IF(AU100="základní",1,IF(AU100="snížená",2,IF(AU100="zákl. přenesená",4,IF(AU100="sníž. přenesená",5,3))))</f>
        <v>1</v>
      </c>
      <c r="CJ100" s="12">
        <f>IF(AT100="stavební čast",1,IF(AT100="investiční čast",2,3))</f>
        <v>1</v>
      </c>
      <c r="CK100" s="12" t="str">
        <f>IF(D100="Vyplň vlastní","","x")</f>
        <v>x</v>
      </c>
    </row>
    <row r="101" s="2" customFormat="1" ht="19.92" customHeight="1">
      <c r="A101" s="35"/>
      <c r="B101" s="36"/>
      <c r="C101" s="37"/>
      <c r="D101" s="141" t="s">
        <v>98</v>
      </c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37"/>
      <c r="AD101" s="37"/>
      <c r="AE101" s="37"/>
      <c r="AF101" s="37"/>
      <c r="AG101" s="135">
        <f>ROUND(AG94 * AS101, 2)</f>
        <v>0</v>
      </c>
      <c r="AH101" s="136"/>
      <c r="AI101" s="136"/>
      <c r="AJ101" s="136"/>
      <c r="AK101" s="136"/>
      <c r="AL101" s="136"/>
      <c r="AM101" s="136"/>
      <c r="AN101" s="136">
        <f>ROUND(AG101 + AV101, 2)</f>
        <v>0</v>
      </c>
      <c r="AO101" s="136"/>
      <c r="AP101" s="136"/>
      <c r="AQ101" s="37"/>
      <c r="AR101" s="38"/>
      <c r="AS101" s="137">
        <v>0</v>
      </c>
      <c r="AT101" s="138" t="s">
        <v>96</v>
      </c>
      <c r="AU101" s="138" t="s">
        <v>40</v>
      </c>
      <c r="AV101" s="139">
        <f>ROUND(IF(AU101="základní",AG101*L32,IF(AU101="snížená",AG101*L33,0)), 2)</f>
        <v>0</v>
      </c>
      <c r="AW101" s="35"/>
      <c r="AX101" s="35"/>
      <c r="AY101" s="35"/>
      <c r="AZ101" s="35"/>
      <c r="BA101" s="35"/>
      <c r="BB101" s="35"/>
      <c r="BC101" s="35"/>
      <c r="BD101" s="35"/>
      <c r="BE101" s="35"/>
      <c r="BV101" s="12" t="s">
        <v>99</v>
      </c>
      <c r="BY101" s="140">
        <f>IF(AU101="základní",AV101,0)</f>
        <v>0</v>
      </c>
      <c r="BZ101" s="140">
        <f>IF(AU101="snížená",AV101,0)</f>
        <v>0</v>
      </c>
      <c r="CA101" s="140">
        <v>0</v>
      </c>
      <c r="CB101" s="140">
        <v>0</v>
      </c>
      <c r="CC101" s="140">
        <v>0</v>
      </c>
      <c r="CD101" s="140">
        <f>IF(AU101="základní",AG101,0)</f>
        <v>0</v>
      </c>
      <c r="CE101" s="140">
        <f>IF(AU101="snížená",AG101,0)</f>
        <v>0</v>
      </c>
      <c r="CF101" s="140">
        <f>IF(AU101="zákl. přenesená",AG101,0)</f>
        <v>0</v>
      </c>
      <c r="CG101" s="140">
        <f>IF(AU101="sníž. přenesená",AG101,0)</f>
        <v>0</v>
      </c>
      <c r="CH101" s="140">
        <f>IF(AU101="nulová",AG101,0)</f>
        <v>0</v>
      </c>
      <c r="CI101" s="12">
        <f>IF(AU101="základní",1,IF(AU101="snížená",2,IF(AU101="zákl. přenesená",4,IF(AU101="sníž. přenesená",5,3))))</f>
        <v>1</v>
      </c>
      <c r="CJ101" s="12">
        <f>IF(AT101="stavební čast",1,IF(AT101="investiční čast",2,3))</f>
        <v>1</v>
      </c>
      <c r="CK101" s="12" t="str">
        <f>IF(D101="Vyplň vlastní","","x")</f>
        <v/>
      </c>
    </row>
    <row r="102" s="2" customFormat="1" ht="19.92" customHeight="1">
      <c r="A102" s="35"/>
      <c r="B102" s="36"/>
      <c r="C102" s="37"/>
      <c r="D102" s="141" t="s">
        <v>98</v>
      </c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37"/>
      <c r="AD102" s="37"/>
      <c r="AE102" s="37"/>
      <c r="AF102" s="37"/>
      <c r="AG102" s="135">
        <f>ROUND(AG94 * AS102, 2)</f>
        <v>0</v>
      </c>
      <c r="AH102" s="136"/>
      <c r="AI102" s="136"/>
      <c r="AJ102" s="136"/>
      <c r="AK102" s="136"/>
      <c r="AL102" s="136"/>
      <c r="AM102" s="136"/>
      <c r="AN102" s="136">
        <f>ROUND(AG102 + AV102, 2)</f>
        <v>0</v>
      </c>
      <c r="AO102" s="136"/>
      <c r="AP102" s="136"/>
      <c r="AQ102" s="37"/>
      <c r="AR102" s="38"/>
      <c r="AS102" s="137">
        <v>0</v>
      </c>
      <c r="AT102" s="138" t="s">
        <v>96</v>
      </c>
      <c r="AU102" s="138" t="s">
        <v>40</v>
      </c>
      <c r="AV102" s="139">
        <f>ROUND(IF(AU102="základní",AG102*L32,IF(AU102="snížená",AG102*L33,0)), 2)</f>
        <v>0</v>
      </c>
      <c r="AW102" s="35"/>
      <c r="AX102" s="35"/>
      <c r="AY102" s="35"/>
      <c r="AZ102" s="35"/>
      <c r="BA102" s="35"/>
      <c r="BB102" s="35"/>
      <c r="BC102" s="35"/>
      <c r="BD102" s="35"/>
      <c r="BE102" s="35"/>
      <c r="BV102" s="12" t="s">
        <v>99</v>
      </c>
      <c r="BY102" s="140">
        <f>IF(AU102="základní",AV102,0)</f>
        <v>0</v>
      </c>
      <c r="BZ102" s="140">
        <f>IF(AU102="snížená",AV102,0)</f>
        <v>0</v>
      </c>
      <c r="CA102" s="140">
        <v>0</v>
      </c>
      <c r="CB102" s="140">
        <v>0</v>
      </c>
      <c r="CC102" s="140">
        <v>0</v>
      </c>
      <c r="CD102" s="140">
        <f>IF(AU102="základní",AG102,0)</f>
        <v>0</v>
      </c>
      <c r="CE102" s="140">
        <f>IF(AU102="snížená",AG102,0)</f>
        <v>0</v>
      </c>
      <c r="CF102" s="140">
        <f>IF(AU102="zákl. přenesená",AG102,0)</f>
        <v>0</v>
      </c>
      <c r="CG102" s="140">
        <f>IF(AU102="sníž. přenesená",AG102,0)</f>
        <v>0</v>
      </c>
      <c r="CH102" s="140">
        <f>IF(AU102="nulová",AG102,0)</f>
        <v>0</v>
      </c>
      <c r="CI102" s="12">
        <f>IF(AU102="základní",1,IF(AU102="snížená",2,IF(AU102="zákl. přenesená",4,IF(AU102="sníž. přenesená",5,3))))</f>
        <v>1</v>
      </c>
      <c r="CJ102" s="12">
        <f>IF(AT102="stavební čast",1,IF(AT102="investiční čast",2,3))</f>
        <v>1</v>
      </c>
      <c r="CK102" s="12" t="str">
        <f>IF(D102="Vyplň vlastní","","x")</f>
        <v/>
      </c>
    </row>
    <row r="103" s="2" customFormat="1" ht="19.92" customHeight="1">
      <c r="A103" s="35"/>
      <c r="B103" s="36"/>
      <c r="C103" s="37"/>
      <c r="D103" s="141" t="s">
        <v>98</v>
      </c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37"/>
      <c r="AD103" s="37"/>
      <c r="AE103" s="37"/>
      <c r="AF103" s="37"/>
      <c r="AG103" s="135">
        <f>ROUND(AG94 * AS103, 2)</f>
        <v>0</v>
      </c>
      <c r="AH103" s="136"/>
      <c r="AI103" s="136"/>
      <c r="AJ103" s="136"/>
      <c r="AK103" s="136"/>
      <c r="AL103" s="136"/>
      <c r="AM103" s="136"/>
      <c r="AN103" s="136">
        <f>ROUND(AG103 + AV103, 2)</f>
        <v>0</v>
      </c>
      <c r="AO103" s="136"/>
      <c r="AP103" s="136"/>
      <c r="AQ103" s="37"/>
      <c r="AR103" s="38"/>
      <c r="AS103" s="142">
        <v>0</v>
      </c>
      <c r="AT103" s="143" t="s">
        <v>96</v>
      </c>
      <c r="AU103" s="143" t="s">
        <v>40</v>
      </c>
      <c r="AV103" s="144">
        <f>ROUND(IF(AU103="základní",AG103*L32,IF(AU103="snížená",AG103*L33,0)), 2)</f>
        <v>0</v>
      </c>
      <c r="AW103" s="35"/>
      <c r="AX103" s="35"/>
      <c r="AY103" s="35"/>
      <c r="AZ103" s="35"/>
      <c r="BA103" s="35"/>
      <c r="BB103" s="35"/>
      <c r="BC103" s="35"/>
      <c r="BD103" s="35"/>
      <c r="BE103" s="35"/>
      <c r="BV103" s="12" t="s">
        <v>99</v>
      </c>
      <c r="BY103" s="140">
        <f>IF(AU103="základní",AV103,0)</f>
        <v>0</v>
      </c>
      <c r="BZ103" s="140">
        <f>IF(AU103="snížená",AV103,0)</f>
        <v>0</v>
      </c>
      <c r="CA103" s="140">
        <v>0</v>
      </c>
      <c r="CB103" s="140">
        <v>0</v>
      </c>
      <c r="CC103" s="140">
        <v>0</v>
      </c>
      <c r="CD103" s="140">
        <f>IF(AU103="základní",AG103,0)</f>
        <v>0</v>
      </c>
      <c r="CE103" s="140">
        <f>IF(AU103="snížená",AG103,0)</f>
        <v>0</v>
      </c>
      <c r="CF103" s="140">
        <f>IF(AU103="zákl. přenesená",AG103,0)</f>
        <v>0</v>
      </c>
      <c r="CG103" s="140">
        <f>IF(AU103="sníž. přenesená",AG103,0)</f>
        <v>0</v>
      </c>
      <c r="CH103" s="140">
        <f>IF(AU103="nulová",AG103,0)</f>
        <v>0</v>
      </c>
      <c r="CI103" s="12">
        <f>IF(AU103="základní",1,IF(AU103="snížená",2,IF(AU103="zákl. přenesená",4,IF(AU103="sníž. přenesená",5,3))))</f>
        <v>1</v>
      </c>
      <c r="CJ103" s="12">
        <f>IF(AT103="stavební čast",1,IF(AT103="investiční čast",2,3))</f>
        <v>1</v>
      </c>
      <c r="CK103" s="12" t="str">
        <f>IF(D103="Vyplň vlastní","","x")</f>
        <v/>
      </c>
    </row>
    <row r="104" s="2" customFormat="1" ht="10.8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="2" customFormat="1" ht="30" customHeight="1">
      <c r="A105" s="35"/>
      <c r="B105" s="36"/>
      <c r="C105" s="145" t="s">
        <v>100</v>
      </c>
      <c r="D105" s="146"/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7">
        <f>ROUND(AG94 + AG99, 2)</f>
        <v>0</v>
      </c>
      <c r="AH105" s="147"/>
      <c r="AI105" s="147"/>
      <c r="AJ105" s="147"/>
      <c r="AK105" s="147"/>
      <c r="AL105" s="147"/>
      <c r="AM105" s="147"/>
      <c r="AN105" s="147">
        <f>ROUND(AN94 + AN99, 2)</f>
        <v>0</v>
      </c>
      <c r="AO105" s="147"/>
      <c r="AP105" s="147"/>
      <c r="AQ105" s="146"/>
      <c r="AR105" s="38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  <c r="AQ106" s="64"/>
      <c r="AR106" s="38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</sheetData>
  <sheetProtection sheet="1" formatColumns="0" formatRows="0" objects="1" scenarios="1" spinCount="100000" saltValue="3vRw4uHnaBniYv91F0SddMdCMvejS+oKBtkTMLGtn3xSJJ/m3FEzdP/oF/+xZwO3YZf2KpHykfJbM5RuKMmDdw==" hashValue="5Ujt9w1Kfcplvld0nZtw2rB1Ye8QdkjapF+SoPVHo7SHbAtm3GjbJMH2sSl4WivbHCvF5McW6NWbvoMmG5fxHw==" algorithmName="SHA-512" password="CC35"/>
  <mergeCells count="6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AG94:AM94"/>
    <mergeCell ref="AN94:AP94"/>
    <mergeCell ref="AG99:AM99"/>
    <mergeCell ref="AN99:AP99"/>
    <mergeCell ref="AG105:AM105"/>
    <mergeCell ref="AN105:AP10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3083-19-5.1 - 1. rok pěst...'!C2" display="/"/>
    <hyperlink ref="A96" location="'3083-19-5.2 - 2. rok pěst...'!C2" display="/"/>
    <hyperlink ref="A97" location="'3083-19-5.3 - 3. rok pě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5"/>
      <c r="AT3" s="12" t="s">
        <v>85</v>
      </c>
    </row>
    <row r="4" s="1" customFormat="1" ht="24.96" customHeight="1">
      <c r="B4" s="15"/>
      <c r="D4" s="150" t="s">
        <v>101</v>
      </c>
      <c r="L4" s="15"/>
      <c r="M4" s="151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52" t="s">
        <v>16</v>
      </c>
      <c r="L6" s="15"/>
    </row>
    <row r="7" s="1" customFormat="1" ht="16.5" customHeight="1">
      <c r="B7" s="15"/>
      <c r="E7" s="153" t="str">
        <f>'Rekapitulace stavby'!K6</f>
        <v>Svratka, km 164,038-166,580 - PBPPO - Povýsadbová péče</v>
      </c>
      <c r="F7" s="152"/>
      <c r="G7" s="152"/>
      <c r="H7" s="152"/>
      <c r="L7" s="15"/>
    </row>
    <row r="8" s="2" customFormat="1" ht="12" customHeight="1">
      <c r="A8" s="35"/>
      <c r="B8" s="38"/>
      <c r="C8" s="35"/>
      <c r="D8" s="152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8"/>
      <c r="C9" s="35"/>
      <c r="D9" s="35"/>
      <c r="E9" s="154" t="s">
        <v>103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8"/>
      <c r="C11" s="35"/>
      <c r="D11" s="152" t="s">
        <v>18</v>
      </c>
      <c r="E11" s="35"/>
      <c r="F11" s="155" t="s">
        <v>1</v>
      </c>
      <c r="G11" s="35"/>
      <c r="H11" s="35"/>
      <c r="I11" s="152" t="s">
        <v>19</v>
      </c>
      <c r="J11" s="155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8"/>
      <c r="C12" s="35"/>
      <c r="D12" s="152" t="s">
        <v>20</v>
      </c>
      <c r="E12" s="35"/>
      <c r="F12" s="155" t="s">
        <v>104</v>
      </c>
      <c r="G12" s="35"/>
      <c r="H12" s="35"/>
      <c r="I12" s="152" t="s">
        <v>22</v>
      </c>
      <c r="J12" s="156" t="str">
        <f>'Rekapitulace stavby'!AN8</f>
        <v>12. 1. 2022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8"/>
      <c r="C14" s="35"/>
      <c r="D14" s="152" t="s">
        <v>24</v>
      </c>
      <c r="E14" s="35"/>
      <c r="F14" s="35"/>
      <c r="G14" s="35"/>
      <c r="H14" s="35"/>
      <c r="I14" s="152" t="s">
        <v>25</v>
      </c>
      <c r="J14" s="155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8"/>
      <c r="C15" s="35"/>
      <c r="D15" s="35"/>
      <c r="E15" s="155" t="s">
        <v>105</v>
      </c>
      <c r="F15" s="35"/>
      <c r="G15" s="35"/>
      <c r="H15" s="35"/>
      <c r="I15" s="152" t="s">
        <v>26</v>
      </c>
      <c r="J15" s="155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8"/>
      <c r="C17" s="35"/>
      <c r="D17" s="152" t="s">
        <v>27</v>
      </c>
      <c r="E17" s="35"/>
      <c r="F17" s="35"/>
      <c r="G17" s="35"/>
      <c r="H17" s="35"/>
      <c r="I17" s="152" t="s">
        <v>25</v>
      </c>
      <c r="J17" s="28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8"/>
      <c r="C18" s="35"/>
      <c r="D18" s="35"/>
      <c r="E18" s="28" t="str">
        <f>'Rekapitulace stavby'!E14</f>
        <v>Vyplň údaj</v>
      </c>
      <c r="F18" s="155"/>
      <c r="G18" s="155"/>
      <c r="H18" s="155"/>
      <c r="I18" s="152" t="s">
        <v>26</v>
      </c>
      <c r="J18" s="28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8"/>
      <c r="C20" s="35"/>
      <c r="D20" s="152" t="s">
        <v>29</v>
      </c>
      <c r="E20" s="35"/>
      <c r="F20" s="35"/>
      <c r="G20" s="35"/>
      <c r="H20" s="35"/>
      <c r="I20" s="152" t="s">
        <v>25</v>
      </c>
      <c r="J20" s="155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8"/>
      <c r="C21" s="35"/>
      <c r="D21" s="35"/>
      <c r="E21" s="155" t="s">
        <v>106</v>
      </c>
      <c r="F21" s="35"/>
      <c r="G21" s="35"/>
      <c r="H21" s="35"/>
      <c r="I21" s="152" t="s">
        <v>26</v>
      </c>
      <c r="J21" s="155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8"/>
      <c r="C23" s="35"/>
      <c r="D23" s="152" t="s">
        <v>31</v>
      </c>
      <c r="E23" s="35"/>
      <c r="F23" s="35"/>
      <c r="G23" s="35"/>
      <c r="H23" s="35"/>
      <c r="I23" s="152" t="s">
        <v>25</v>
      </c>
      <c r="J23" s="155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8"/>
      <c r="C24" s="35"/>
      <c r="D24" s="35"/>
      <c r="E24" s="155" t="s">
        <v>107</v>
      </c>
      <c r="F24" s="35"/>
      <c r="G24" s="35"/>
      <c r="H24" s="35"/>
      <c r="I24" s="152" t="s">
        <v>26</v>
      </c>
      <c r="J24" s="155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8"/>
      <c r="C26" s="35"/>
      <c r="D26" s="152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8"/>
      <c r="C29" s="35"/>
      <c r="D29" s="161"/>
      <c r="E29" s="161"/>
      <c r="F29" s="161"/>
      <c r="G29" s="161"/>
      <c r="H29" s="161"/>
      <c r="I29" s="161"/>
      <c r="J29" s="161"/>
      <c r="K29" s="16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8"/>
      <c r="C30" s="35"/>
      <c r="D30" s="162" t="s">
        <v>35</v>
      </c>
      <c r="E30" s="35"/>
      <c r="F30" s="35"/>
      <c r="G30" s="35"/>
      <c r="H30" s="35"/>
      <c r="I30" s="35"/>
      <c r="J30" s="163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8"/>
      <c r="C31" s="35"/>
      <c r="D31" s="161"/>
      <c r="E31" s="161"/>
      <c r="F31" s="161"/>
      <c r="G31" s="161"/>
      <c r="H31" s="161"/>
      <c r="I31" s="161"/>
      <c r="J31" s="161"/>
      <c r="K31" s="16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8"/>
      <c r="C32" s="35"/>
      <c r="D32" s="35"/>
      <c r="E32" s="35"/>
      <c r="F32" s="164" t="s">
        <v>37</v>
      </c>
      <c r="G32" s="35"/>
      <c r="H32" s="35"/>
      <c r="I32" s="164" t="s">
        <v>36</v>
      </c>
      <c r="J32" s="164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8"/>
      <c r="C33" s="35"/>
      <c r="D33" s="165" t="s">
        <v>39</v>
      </c>
      <c r="E33" s="152" t="s">
        <v>40</v>
      </c>
      <c r="F33" s="166">
        <f>ROUND((SUM(BE116:BE140)),  2)</f>
        <v>0</v>
      </c>
      <c r="G33" s="35"/>
      <c r="H33" s="35"/>
      <c r="I33" s="167">
        <v>0.20999999999999999</v>
      </c>
      <c r="J33" s="166">
        <f>ROUND(((SUM(BE116:BE140))*I33),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8"/>
      <c r="C34" s="35"/>
      <c r="D34" s="35"/>
      <c r="E34" s="152" t="s">
        <v>41</v>
      </c>
      <c r="F34" s="166">
        <f>ROUND((SUM(BF116:BF140)),  2)</f>
        <v>0</v>
      </c>
      <c r="G34" s="35"/>
      <c r="H34" s="35"/>
      <c r="I34" s="167">
        <v>0.14999999999999999</v>
      </c>
      <c r="J34" s="166">
        <f>ROUND(((SUM(BF116:BF140))*I34),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52" t="s">
        <v>42</v>
      </c>
      <c r="F35" s="166">
        <f>ROUND((SUM(BG116:BG140)),  2)</f>
        <v>0</v>
      </c>
      <c r="G35" s="35"/>
      <c r="H35" s="35"/>
      <c r="I35" s="167">
        <v>0.20999999999999999</v>
      </c>
      <c r="J35" s="166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52" t="s">
        <v>43</v>
      </c>
      <c r="F36" s="166">
        <f>ROUND((SUM(BH116:BH140)),  2)</f>
        <v>0</v>
      </c>
      <c r="G36" s="35"/>
      <c r="H36" s="35"/>
      <c r="I36" s="167">
        <v>0.14999999999999999</v>
      </c>
      <c r="J36" s="166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52" t="s">
        <v>44</v>
      </c>
      <c r="F37" s="166">
        <f>ROUND((SUM(BI116:BI140)),  2)</f>
        <v>0</v>
      </c>
      <c r="G37" s="35"/>
      <c r="H37" s="35"/>
      <c r="I37" s="167">
        <v>0</v>
      </c>
      <c r="J37" s="166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8"/>
      <c r="C39" s="168"/>
      <c r="D39" s="169" t="s">
        <v>45</v>
      </c>
      <c r="E39" s="170"/>
      <c r="F39" s="170"/>
      <c r="G39" s="171" t="s">
        <v>46</v>
      </c>
      <c r="H39" s="172" t="s">
        <v>47</v>
      </c>
      <c r="I39" s="170"/>
      <c r="J39" s="173">
        <f>SUM(J30:J37)</f>
        <v>0</v>
      </c>
      <c r="K39" s="174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60"/>
      <c r="D50" s="175" t="s">
        <v>48</v>
      </c>
      <c r="E50" s="176"/>
      <c r="F50" s="176"/>
      <c r="G50" s="175" t="s">
        <v>49</v>
      </c>
      <c r="H50" s="176"/>
      <c r="I50" s="176"/>
      <c r="J50" s="176"/>
      <c r="K50" s="176"/>
      <c r="L50" s="60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5"/>
      <c r="B61" s="38"/>
      <c r="C61" s="35"/>
      <c r="D61" s="177" t="s">
        <v>50</v>
      </c>
      <c r="E61" s="178"/>
      <c r="F61" s="179" t="s">
        <v>51</v>
      </c>
      <c r="G61" s="177" t="s">
        <v>50</v>
      </c>
      <c r="H61" s="178"/>
      <c r="I61" s="178"/>
      <c r="J61" s="180" t="s">
        <v>51</v>
      </c>
      <c r="K61" s="17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5"/>
      <c r="B65" s="38"/>
      <c r="C65" s="35"/>
      <c r="D65" s="175" t="s">
        <v>52</v>
      </c>
      <c r="E65" s="181"/>
      <c r="F65" s="181"/>
      <c r="G65" s="175" t="s">
        <v>53</v>
      </c>
      <c r="H65" s="181"/>
      <c r="I65" s="181"/>
      <c r="J65" s="181"/>
      <c r="K65" s="181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5"/>
      <c r="B76" s="38"/>
      <c r="C76" s="35"/>
      <c r="D76" s="177" t="s">
        <v>50</v>
      </c>
      <c r="E76" s="178"/>
      <c r="F76" s="179" t="s">
        <v>51</v>
      </c>
      <c r="G76" s="177" t="s">
        <v>50</v>
      </c>
      <c r="H76" s="178"/>
      <c r="I76" s="178"/>
      <c r="J76" s="180" t="s">
        <v>51</v>
      </c>
      <c r="K76" s="17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18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7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6" t="str">
        <f>E7</f>
        <v>Svratka, km 164,038-166,580 - PBPPO - Povýsadbová péče</v>
      </c>
      <c r="F85" s="27"/>
      <c r="G85" s="27"/>
      <c r="H85" s="2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7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3083-19/5.1 - 1. rok pěstební péče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7" t="s">
        <v>20</v>
      </c>
      <c r="D89" s="37"/>
      <c r="E89" s="37"/>
      <c r="F89" s="22" t="str">
        <f>F12</f>
        <v>Svratka</v>
      </c>
      <c r="G89" s="37"/>
      <c r="H89" s="37"/>
      <c r="I89" s="27" t="s">
        <v>22</v>
      </c>
      <c r="J89" s="76" t="str">
        <f>IF(J12="","",J12)</f>
        <v>12. 1. 2022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7" t="s">
        <v>24</v>
      </c>
      <c r="D91" s="37"/>
      <c r="E91" s="37"/>
      <c r="F91" s="22" t="str">
        <f>E15</f>
        <v>Povodí Moravy, s.p., Dřevařská 11, 602 00 Brno</v>
      </c>
      <c r="G91" s="37"/>
      <c r="H91" s="37"/>
      <c r="I91" s="27" t="s">
        <v>29</v>
      </c>
      <c r="J91" s="31" t="str">
        <f>E21</f>
        <v>AGROPROJEKT PSO,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54.45" customHeight="1">
      <c r="A92" s="35"/>
      <c r="B92" s="36"/>
      <c r="C92" s="27" t="s">
        <v>27</v>
      </c>
      <c r="D92" s="37"/>
      <c r="E92" s="37"/>
      <c r="F92" s="22" t="str">
        <f>IF(E18="","",E18)</f>
        <v>Vyplň údaj</v>
      </c>
      <c r="G92" s="37"/>
      <c r="H92" s="37"/>
      <c r="I92" s="27" t="s">
        <v>31</v>
      </c>
      <c r="J92" s="31" t="str">
        <f>E24</f>
        <v>AGROPROJEKT PSO, s.r.o., Slavíčkova 840/1b, 638 00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7" t="s">
        <v>109</v>
      </c>
      <c r="D94" s="146"/>
      <c r="E94" s="146"/>
      <c r="F94" s="146"/>
      <c r="G94" s="146"/>
      <c r="H94" s="146"/>
      <c r="I94" s="146"/>
      <c r="J94" s="188" t="s">
        <v>110</v>
      </c>
      <c r="K94" s="14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111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2" t="s">
        <v>112</v>
      </c>
    </row>
    <row r="97" hidden="1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/>
    <row r="100" hidden="1"/>
    <row r="101" hidden="1"/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18" t="s">
        <v>113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7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86" t="str">
        <f>E7</f>
        <v>Svratka, km 164,038-166,580 - PBPPO - Povýsadbová péče</v>
      </c>
      <c r="F106" s="27"/>
      <c r="G106" s="27"/>
      <c r="H106" s="2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7" t="s">
        <v>102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3083-19/5.1 - 1. rok pěstební péče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7" t="s">
        <v>20</v>
      </c>
      <c r="D110" s="37"/>
      <c r="E110" s="37"/>
      <c r="F110" s="22" t="str">
        <f>F12</f>
        <v>Svratka</v>
      </c>
      <c r="G110" s="37"/>
      <c r="H110" s="37"/>
      <c r="I110" s="27" t="s">
        <v>22</v>
      </c>
      <c r="J110" s="76" t="str">
        <f>IF(J12="","",J12)</f>
        <v>12. 1. 2022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5.65" customHeight="1">
      <c r="A112" s="35"/>
      <c r="B112" s="36"/>
      <c r="C112" s="27" t="s">
        <v>24</v>
      </c>
      <c r="D112" s="37"/>
      <c r="E112" s="37"/>
      <c r="F112" s="22" t="str">
        <f>E15</f>
        <v>Povodí Moravy, s.p., Dřevařská 11, 602 00 Brno</v>
      </c>
      <c r="G112" s="37"/>
      <c r="H112" s="37"/>
      <c r="I112" s="27" t="s">
        <v>29</v>
      </c>
      <c r="J112" s="31" t="str">
        <f>E21</f>
        <v>AGROPROJEKT PSO, s.r.o.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54.45" customHeight="1">
      <c r="A113" s="35"/>
      <c r="B113" s="36"/>
      <c r="C113" s="27" t="s">
        <v>27</v>
      </c>
      <c r="D113" s="37"/>
      <c r="E113" s="37"/>
      <c r="F113" s="22" t="str">
        <f>IF(E18="","",E18)</f>
        <v>Vyplň údaj</v>
      </c>
      <c r="G113" s="37"/>
      <c r="H113" s="37"/>
      <c r="I113" s="27" t="s">
        <v>31</v>
      </c>
      <c r="J113" s="31" t="str">
        <f>E24</f>
        <v>AGROPROJEKT PSO, s.r.o., Slavíčkova 840/1b, 638 00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90"/>
      <c r="B115" s="191"/>
      <c r="C115" s="192" t="s">
        <v>114</v>
      </c>
      <c r="D115" s="193" t="s">
        <v>60</v>
      </c>
      <c r="E115" s="193" t="s">
        <v>56</v>
      </c>
      <c r="F115" s="193" t="s">
        <v>57</v>
      </c>
      <c r="G115" s="193" t="s">
        <v>115</v>
      </c>
      <c r="H115" s="193" t="s">
        <v>116</v>
      </c>
      <c r="I115" s="193" t="s">
        <v>117</v>
      </c>
      <c r="J115" s="193" t="s">
        <v>110</v>
      </c>
      <c r="K115" s="194" t="s">
        <v>118</v>
      </c>
      <c r="L115" s="195"/>
      <c r="M115" s="97" t="s">
        <v>1</v>
      </c>
      <c r="N115" s="98" t="s">
        <v>39</v>
      </c>
      <c r="O115" s="98" t="s">
        <v>119</v>
      </c>
      <c r="P115" s="98" t="s">
        <v>120</v>
      </c>
      <c r="Q115" s="98" t="s">
        <v>121</v>
      </c>
      <c r="R115" s="98" t="s">
        <v>122</v>
      </c>
      <c r="S115" s="98" t="s">
        <v>123</v>
      </c>
      <c r="T115" s="99" t="s">
        <v>124</v>
      </c>
      <c r="U115" s="190"/>
      <c r="V115" s="190"/>
      <c r="W115" s="190"/>
      <c r="X115" s="190"/>
      <c r="Y115" s="190"/>
      <c r="Z115" s="190"/>
      <c r="AA115" s="190"/>
      <c r="AB115" s="190"/>
      <c r="AC115" s="190"/>
      <c r="AD115" s="190"/>
      <c r="AE115" s="190"/>
    </row>
    <row r="116" s="2" customFormat="1" ht="22.8" customHeight="1">
      <c r="A116" s="35"/>
      <c r="B116" s="36"/>
      <c r="C116" s="104" t="s">
        <v>125</v>
      </c>
      <c r="D116" s="37"/>
      <c r="E116" s="37"/>
      <c r="F116" s="37"/>
      <c r="G116" s="37"/>
      <c r="H116" s="37"/>
      <c r="I116" s="37"/>
      <c r="J116" s="196">
        <f>BK116</f>
        <v>0</v>
      </c>
      <c r="K116" s="37"/>
      <c r="L116" s="38"/>
      <c r="M116" s="100"/>
      <c r="N116" s="197"/>
      <c r="O116" s="101"/>
      <c r="P116" s="198">
        <f>SUM(P117:P140)</f>
        <v>0</v>
      </c>
      <c r="Q116" s="101"/>
      <c r="R116" s="198">
        <f>SUM(R117:R140)</f>
        <v>0.0018</v>
      </c>
      <c r="S116" s="101"/>
      <c r="T116" s="199">
        <f>SUM(T117:T140)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2" t="s">
        <v>74</v>
      </c>
      <c r="AU116" s="12" t="s">
        <v>112</v>
      </c>
      <c r="BK116" s="200">
        <f>SUM(BK117:BK140)</f>
        <v>0</v>
      </c>
    </row>
    <row r="117" s="2" customFormat="1" ht="33" customHeight="1">
      <c r="A117" s="35"/>
      <c r="B117" s="36"/>
      <c r="C117" s="201" t="s">
        <v>83</v>
      </c>
      <c r="D117" s="201" t="s">
        <v>126</v>
      </c>
      <c r="E117" s="202" t="s">
        <v>127</v>
      </c>
      <c r="F117" s="203" t="s">
        <v>128</v>
      </c>
      <c r="G117" s="204" t="s">
        <v>129</v>
      </c>
      <c r="H117" s="205">
        <v>1</v>
      </c>
      <c r="I117" s="206"/>
      <c r="J117" s="207">
        <f>ROUND(I117*H117,2)</f>
        <v>0</v>
      </c>
      <c r="K117" s="203" t="s">
        <v>130</v>
      </c>
      <c r="L117" s="38"/>
      <c r="M117" s="208" t="s">
        <v>1</v>
      </c>
      <c r="N117" s="209" t="s">
        <v>40</v>
      </c>
      <c r="O117" s="88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131</v>
      </c>
      <c r="AT117" s="212" t="s">
        <v>126</v>
      </c>
      <c r="AU117" s="212" t="s">
        <v>75</v>
      </c>
      <c r="AY117" s="12" t="s">
        <v>132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2" t="s">
        <v>83</v>
      </c>
      <c r="BK117" s="140">
        <f>ROUND(I117*H117,2)</f>
        <v>0</v>
      </c>
      <c r="BL117" s="12" t="s">
        <v>131</v>
      </c>
      <c r="BM117" s="212" t="s">
        <v>133</v>
      </c>
    </row>
    <row r="118" s="2" customFormat="1">
      <c r="A118" s="35"/>
      <c r="B118" s="36"/>
      <c r="C118" s="37"/>
      <c r="D118" s="213" t="s">
        <v>134</v>
      </c>
      <c r="E118" s="37"/>
      <c r="F118" s="214" t="s">
        <v>135</v>
      </c>
      <c r="G118" s="37"/>
      <c r="H118" s="37"/>
      <c r="I118" s="215"/>
      <c r="J118" s="37"/>
      <c r="K118" s="37"/>
      <c r="L118" s="38"/>
      <c r="M118" s="216"/>
      <c r="N118" s="217"/>
      <c r="O118" s="88"/>
      <c r="P118" s="88"/>
      <c r="Q118" s="88"/>
      <c r="R118" s="88"/>
      <c r="S118" s="88"/>
      <c r="T118" s="89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2" t="s">
        <v>134</v>
      </c>
      <c r="AU118" s="12" t="s">
        <v>75</v>
      </c>
    </row>
    <row r="119" s="2" customFormat="1">
      <c r="A119" s="35"/>
      <c r="B119" s="36"/>
      <c r="C119" s="37"/>
      <c r="D119" s="218" t="s">
        <v>136</v>
      </c>
      <c r="E119" s="37"/>
      <c r="F119" s="219" t="s">
        <v>137</v>
      </c>
      <c r="G119" s="37"/>
      <c r="H119" s="37"/>
      <c r="I119" s="215"/>
      <c r="J119" s="37"/>
      <c r="K119" s="37"/>
      <c r="L119" s="38"/>
      <c r="M119" s="216"/>
      <c r="N119" s="217"/>
      <c r="O119" s="88"/>
      <c r="P119" s="88"/>
      <c r="Q119" s="88"/>
      <c r="R119" s="88"/>
      <c r="S119" s="88"/>
      <c r="T119" s="89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2" t="s">
        <v>136</v>
      </c>
      <c r="AU119" s="12" t="s">
        <v>75</v>
      </c>
    </row>
    <row r="120" s="2" customFormat="1">
      <c r="A120" s="35"/>
      <c r="B120" s="36"/>
      <c r="C120" s="37"/>
      <c r="D120" s="213" t="s">
        <v>138</v>
      </c>
      <c r="E120" s="37"/>
      <c r="F120" s="220" t="s">
        <v>139</v>
      </c>
      <c r="G120" s="37"/>
      <c r="H120" s="37"/>
      <c r="I120" s="215"/>
      <c r="J120" s="37"/>
      <c r="K120" s="37"/>
      <c r="L120" s="38"/>
      <c r="M120" s="216"/>
      <c r="N120" s="217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2" t="s">
        <v>138</v>
      </c>
      <c r="AU120" s="12" t="s">
        <v>75</v>
      </c>
    </row>
    <row r="121" s="10" customFormat="1">
      <c r="A121" s="10"/>
      <c r="B121" s="221"/>
      <c r="C121" s="222"/>
      <c r="D121" s="213" t="s">
        <v>140</v>
      </c>
      <c r="E121" s="223" t="s">
        <v>1</v>
      </c>
      <c r="F121" s="224" t="s">
        <v>83</v>
      </c>
      <c r="G121" s="222"/>
      <c r="H121" s="225">
        <v>1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31" t="s">
        <v>140</v>
      </c>
      <c r="AU121" s="231" t="s">
        <v>75</v>
      </c>
      <c r="AV121" s="10" t="s">
        <v>85</v>
      </c>
      <c r="AW121" s="10" t="s">
        <v>30</v>
      </c>
      <c r="AX121" s="10" t="s">
        <v>83</v>
      </c>
      <c r="AY121" s="231" t="s">
        <v>132</v>
      </c>
    </row>
    <row r="122" s="2" customFormat="1" ht="16.5" customHeight="1">
      <c r="A122" s="35"/>
      <c r="B122" s="36"/>
      <c r="C122" s="201" t="s">
        <v>85</v>
      </c>
      <c r="D122" s="201" t="s">
        <v>126</v>
      </c>
      <c r="E122" s="202" t="s">
        <v>141</v>
      </c>
      <c r="F122" s="203" t="s">
        <v>142</v>
      </c>
      <c r="G122" s="204" t="s">
        <v>143</v>
      </c>
      <c r="H122" s="205">
        <v>100</v>
      </c>
      <c r="I122" s="206"/>
      <c r="J122" s="207">
        <f>ROUND(I122*H122,2)</f>
        <v>0</v>
      </c>
      <c r="K122" s="203" t="s">
        <v>130</v>
      </c>
      <c r="L122" s="38"/>
      <c r="M122" s="208" t="s">
        <v>1</v>
      </c>
      <c r="N122" s="209" t="s">
        <v>40</v>
      </c>
      <c r="O122" s="88"/>
      <c r="P122" s="210">
        <f>O122*H122</f>
        <v>0</v>
      </c>
      <c r="Q122" s="210">
        <v>1.8E-05</v>
      </c>
      <c r="R122" s="210">
        <f>Q122*H122</f>
        <v>0.0018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131</v>
      </c>
      <c r="AT122" s="212" t="s">
        <v>126</v>
      </c>
      <c r="AU122" s="212" t="s">
        <v>75</v>
      </c>
      <c r="AY122" s="12" t="s">
        <v>132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2" t="s">
        <v>83</v>
      </c>
      <c r="BK122" s="140">
        <f>ROUND(I122*H122,2)</f>
        <v>0</v>
      </c>
      <c r="BL122" s="12" t="s">
        <v>131</v>
      </c>
      <c r="BM122" s="212" t="s">
        <v>144</v>
      </c>
    </row>
    <row r="123" s="2" customFormat="1">
      <c r="A123" s="35"/>
      <c r="B123" s="36"/>
      <c r="C123" s="37"/>
      <c r="D123" s="213" t="s">
        <v>134</v>
      </c>
      <c r="E123" s="37"/>
      <c r="F123" s="214" t="s">
        <v>145</v>
      </c>
      <c r="G123" s="37"/>
      <c r="H123" s="37"/>
      <c r="I123" s="215"/>
      <c r="J123" s="37"/>
      <c r="K123" s="37"/>
      <c r="L123" s="38"/>
      <c r="M123" s="216"/>
      <c r="N123" s="217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2" t="s">
        <v>134</v>
      </c>
      <c r="AU123" s="12" t="s">
        <v>75</v>
      </c>
    </row>
    <row r="124" s="2" customFormat="1">
      <c r="A124" s="35"/>
      <c r="B124" s="36"/>
      <c r="C124" s="37"/>
      <c r="D124" s="218" t="s">
        <v>136</v>
      </c>
      <c r="E124" s="37"/>
      <c r="F124" s="219" t="s">
        <v>146</v>
      </c>
      <c r="G124" s="37"/>
      <c r="H124" s="37"/>
      <c r="I124" s="215"/>
      <c r="J124" s="37"/>
      <c r="K124" s="37"/>
      <c r="L124" s="38"/>
      <c r="M124" s="216"/>
      <c r="N124" s="217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2" t="s">
        <v>136</v>
      </c>
      <c r="AU124" s="12" t="s">
        <v>75</v>
      </c>
    </row>
    <row r="125" s="2" customFormat="1">
      <c r="A125" s="35"/>
      <c r="B125" s="36"/>
      <c r="C125" s="37"/>
      <c r="D125" s="213" t="s">
        <v>138</v>
      </c>
      <c r="E125" s="37"/>
      <c r="F125" s="220" t="s">
        <v>147</v>
      </c>
      <c r="G125" s="37"/>
      <c r="H125" s="37"/>
      <c r="I125" s="215"/>
      <c r="J125" s="37"/>
      <c r="K125" s="37"/>
      <c r="L125" s="38"/>
      <c r="M125" s="216"/>
      <c r="N125" s="217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2" t="s">
        <v>138</v>
      </c>
      <c r="AU125" s="12" t="s">
        <v>75</v>
      </c>
    </row>
    <row r="126" s="10" customFormat="1">
      <c r="A126" s="10"/>
      <c r="B126" s="221"/>
      <c r="C126" s="222"/>
      <c r="D126" s="213" t="s">
        <v>140</v>
      </c>
      <c r="E126" s="223" t="s">
        <v>1</v>
      </c>
      <c r="F126" s="224" t="s">
        <v>148</v>
      </c>
      <c r="G126" s="222"/>
      <c r="H126" s="225">
        <v>100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31" t="s">
        <v>140</v>
      </c>
      <c r="AU126" s="231" t="s">
        <v>75</v>
      </c>
      <c r="AV126" s="10" t="s">
        <v>85</v>
      </c>
      <c r="AW126" s="10" t="s">
        <v>30</v>
      </c>
      <c r="AX126" s="10" t="s">
        <v>83</v>
      </c>
      <c r="AY126" s="231" t="s">
        <v>132</v>
      </c>
    </row>
    <row r="127" s="2" customFormat="1" ht="16.5" customHeight="1">
      <c r="A127" s="35"/>
      <c r="B127" s="36"/>
      <c r="C127" s="201" t="s">
        <v>149</v>
      </c>
      <c r="D127" s="201" t="s">
        <v>126</v>
      </c>
      <c r="E127" s="202" t="s">
        <v>150</v>
      </c>
      <c r="F127" s="203" t="s">
        <v>151</v>
      </c>
      <c r="G127" s="204" t="s">
        <v>152</v>
      </c>
      <c r="H127" s="205">
        <v>20</v>
      </c>
      <c r="I127" s="206"/>
      <c r="J127" s="207">
        <f>ROUND(I127*H127,2)</f>
        <v>0</v>
      </c>
      <c r="K127" s="203" t="s">
        <v>130</v>
      </c>
      <c r="L127" s="38"/>
      <c r="M127" s="208" t="s">
        <v>1</v>
      </c>
      <c r="N127" s="209" t="s">
        <v>40</v>
      </c>
      <c r="O127" s="88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131</v>
      </c>
      <c r="AT127" s="212" t="s">
        <v>126</v>
      </c>
      <c r="AU127" s="212" t="s">
        <v>75</v>
      </c>
      <c r="AY127" s="12" t="s">
        <v>132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2" t="s">
        <v>83</v>
      </c>
      <c r="BK127" s="140">
        <f>ROUND(I127*H127,2)</f>
        <v>0</v>
      </c>
      <c r="BL127" s="12" t="s">
        <v>131</v>
      </c>
      <c r="BM127" s="212" t="s">
        <v>153</v>
      </c>
    </row>
    <row r="128" s="2" customFormat="1">
      <c r="A128" s="35"/>
      <c r="B128" s="36"/>
      <c r="C128" s="37"/>
      <c r="D128" s="213" t="s">
        <v>134</v>
      </c>
      <c r="E128" s="37"/>
      <c r="F128" s="214" t="s">
        <v>154</v>
      </c>
      <c r="G128" s="37"/>
      <c r="H128" s="37"/>
      <c r="I128" s="215"/>
      <c r="J128" s="37"/>
      <c r="K128" s="37"/>
      <c r="L128" s="38"/>
      <c r="M128" s="216"/>
      <c r="N128" s="217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2" t="s">
        <v>134</v>
      </c>
      <c r="AU128" s="12" t="s">
        <v>75</v>
      </c>
    </row>
    <row r="129" s="2" customFormat="1">
      <c r="A129" s="35"/>
      <c r="B129" s="36"/>
      <c r="C129" s="37"/>
      <c r="D129" s="218" t="s">
        <v>136</v>
      </c>
      <c r="E129" s="37"/>
      <c r="F129" s="219" t="s">
        <v>155</v>
      </c>
      <c r="G129" s="37"/>
      <c r="H129" s="37"/>
      <c r="I129" s="215"/>
      <c r="J129" s="37"/>
      <c r="K129" s="37"/>
      <c r="L129" s="38"/>
      <c r="M129" s="216"/>
      <c r="N129" s="217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2" t="s">
        <v>136</v>
      </c>
      <c r="AU129" s="12" t="s">
        <v>75</v>
      </c>
    </row>
    <row r="130" s="10" customFormat="1">
      <c r="A130" s="10"/>
      <c r="B130" s="221"/>
      <c r="C130" s="222"/>
      <c r="D130" s="213" t="s">
        <v>140</v>
      </c>
      <c r="E130" s="223" t="s">
        <v>1</v>
      </c>
      <c r="F130" s="224" t="s">
        <v>156</v>
      </c>
      <c r="G130" s="222"/>
      <c r="H130" s="225">
        <v>20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31" t="s">
        <v>140</v>
      </c>
      <c r="AU130" s="231" t="s">
        <v>75</v>
      </c>
      <c r="AV130" s="10" t="s">
        <v>85</v>
      </c>
      <c r="AW130" s="10" t="s">
        <v>30</v>
      </c>
      <c r="AX130" s="10" t="s">
        <v>83</v>
      </c>
      <c r="AY130" s="231" t="s">
        <v>132</v>
      </c>
    </row>
    <row r="131" s="2" customFormat="1" ht="21.75" customHeight="1">
      <c r="A131" s="35"/>
      <c r="B131" s="36"/>
      <c r="C131" s="201" t="s">
        <v>131</v>
      </c>
      <c r="D131" s="201" t="s">
        <v>126</v>
      </c>
      <c r="E131" s="202" t="s">
        <v>157</v>
      </c>
      <c r="F131" s="203" t="s">
        <v>158</v>
      </c>
      <c r="G131" s="204" t="s">
        <v>152</v>
      </c>
      <c r="H131" s="205">
        <v>20</v>
      </c>
      <c r="I131" s="206"/>
      <c r="J131" s="207">
        <f>ROUND(I131*H131,2)</f>
        <v>0</v>
      </c>
      <c r="K131" s="203" t="s">
        <v>130</v>
      </c>
      <c r="L131" s="38"/>
      <c r="M131" s="208" t="s">
        <v>1</v>
      </c>
      <c r="N131" s="209" t="s">
        <v>40</v>
      </c>
      <c r="O131" s="88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2" t="s">
        <v>131</v>
      </c>
      <c r="AT131" s="212" t="s">
        <v>126</v>
      </c>
      <c r="AU131" s="212" t="s">
        <v>75</v>
      </c>
      <c r="AY131" s="12" t="s">
        <v>132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2" t="s">
        <v>83</v>
      </c>
      <c r="BK131" s="140">
        <f>ROUND(I131*H131,2)</f>
        <v>0</v>
      </c>
      <c r="BL131" s="12" t="s">
        <v>131</v>
      </c>
      <c r="BM131" s="212" t="s">
        <v>159</v>
      </c>
    </row>
    <row r="132" s="2" customFormat="1">
      <c r="A132" s="35"/>
      <c r="B132" s="36"/>
      <c r="C132" s="37"/>
      <c r="D132" s="213" t="s">
        <v>134</v>
      </c>
      <c r="E132" s="37"/>
      <c r="F132" s="214" t="s">
        <v>160</v>
      </c>
      <c r="G132" s="37"/>
      <c r="H132" s="37"/>
      <c r="I132" s="215"/>
      <c r="J132" s="37"/>
      <c r="K132" s="37"/>
      <c r="L132" s="38"/>
      <c r="M132" s="216"/>
      <c r="N132" s="217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2" t="s">
        <v>134</v>
      </c>
      <c r="AU132" s="12" t="s">
        <v>75</v>
      </c>
    </row>
    <row r="133" s="2" customFormat="1">
      <c r="A133" s="35"/>
      <c r="B133" s="36"/>
      <c r="C133" s="37"/>
      <c r="D133" s="218" t="s">
        <v>136</v>
      </c>
      <c r="E133" s="37"/>
      <c r="F133" s="219" t="s">
        <v>161</v>
      </c>
      <c r="G133" s="37"/>
      <c r="H133" s="37"/>
      <c r="I133" s="215"/>
      <c r="J133" s="37"/>
      <c r="K133" s="37"/>
      <c r="L133" s="38"/>
      <c r="M133" s="216"/>
      <c r="N133" s="217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2" t="s">
        <v>136</v>
      </c>
      <c r="AU133" s="12" t="s">
        <v>75</v>
      </c>
    </row>
    <row r="134" s="2" customFormat="1">
      <c r="A134" s="35"/>
      <c r="B134" s="36"/>
      <c r="C134" s="37"/>
      <c r="D134" s="213" t="s">
        <v>138</v>
      </c>
      <c r="E134" s="37"/>
      <c r="F134" s="220" t="s">
        <v>162</v>
      </c>
      <c r="G134" s="37"/>
      <c r="H134" s="37"/>
      <c r="I134" s="215"/>
      <c r="J134" s="37"/>
      <c r="K134" s="37"/>
      <c r="L134" s="38"/>
      <c r="M134" s="216"/>
      <c r="N134" s="217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2" t="s">
        <v>138</v>
      </c>
      <c r="AU134" s="12" t="s">
        <v>75</v>
      </c>
    </row>
    <row r="135" s="10" customFormat="1">
      <c r="A135" s="10"/>
      <c r="B135" s="221"/>
      <c r="C135" s="222"/>
      <c r="D135" s="213" t="s">
        <v>140</v>
      </c>
      <c r="E135" s="223" t="s">
        <v>1</v>
      </c>
      <c r="F135" s="224" t="s">
        <v>163</v>
      </c>
      <c r="G135" s="222"/>
      <c r="H135" s="225">
        <v>20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31" t="s">
        <v>140</v>
      </c>
      <c r="AU135" s="231" t="s">
        <v>75</v>
      </c>
      <c r="AV135" s="10" t="s">
        <v>85</v>
      </c>
      <c r="AW135" s="10" t="s">
        <v>30</v>
      </c>
      <c r="AX135" s="10" t="s">
        <v>83</v>
      </c>
      <c r="AY135" s="231" t="s">
        <v>132</v>
      </c>
    </row>
    <row r="136" s="2" customFormat="1" ht="24.15" customHeight="1">
      <c r="A136" s="35"/>
      <c r="B136" s="36"/>
      <c r="C136" s="201" t="s">
        <v>164</v>
      </c>
      <c r="D136" s="201" t="s">
        <v>126</v>
      </c>
      <c r="E136" s="202" t="s">
        <v>165</v>
      </c>
      <c r="F136" s="203" t="s">
        <v>166</v>
      </c>
      <c r="G136" s="204" t="s">
        <v>152</v>
      </c>
      <c r="H136" s="205">
        <v>100</v>
      </c>
      <c r="I136" s="206"/>
      <c r="J136" s="207">
        <f>ROUND(I136*H136,2)</f>
        <v>0</v>
      </c>
      <c r="K136" s="203" t="s">
        <v>130</v>
      </c>
      <c r="L136" s="38"/>
      <c r="M136" s="208" t="s">
        <v>1</v>
      </c>
      <c r="N136" s="209" t="s">
        <v>40</v>
      </c>
      <c r="O136" s="88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2" t="s">
        <v>131</v>
      </c>
      <c r="AT136" s="212" t="s">
        <v>126</v>
      </c>
      <c r="AU136" s="212" t="s">
        <v>75</v>
      </c>
      <c r="AY136" s="12" t="s">
        <v>132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2" t="s">
        <v>83</v>
      </c>
      <c r="BK136" s="140">
        <f>ROUND(I136*H136,2)</f>
        <v>0</v>
      </c>
      <c r="BL136" s="12" t="s">
        <v>131</v>
      </c>
      <c r="BM136" s="212" t="s">
        <v>167</v>
      </c>
    </row>
    <row r="137" s="2" customFormat="1">
      <c r="A137" s="35"/>
      <c r="B137" s="36"/>
      <c r="C137" s="37"/>
      <c r="D137" s="213" t="s">
        <v>134</v>
      </c>
      <c r="E137" s="37"/>
      <c r="F137" s="214" t="s">
        <v>168</v>
      </c>
      <c r="G137" s="37"/>
      <c r="H137" s="37"/>
      <c r="I137" s="215"/>
      <c r="J137" s="37"/>
      <c r="K137" s="37"/>
      <c r="L137" s="38"/>
      <c r="M137" s="216"/>
      <c r="N137" s="217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2" t="s">
        <v>134</v>
      </c>
      <c r="AU137" s="12" t="s">
        <v>75</v>
      </c>
    </row>
    <row r="138" s="2" customFormat="1">
      <c r="A138" s="35"/>
      <c r="B138" s="36"/>
      <c r="C138" s="37"/>
      <c r="D138" s="218" t="s">
        <v>136</v>
      </c>
      <c r="E138" s="37"/>
      <c r="F138" s="219" t="s">
        <v>169</v>
      </c>
      <c r="G138" s="37"/>
      <c r="H138" s="37"/>
      <c r="I138" s="215"/>
      <c r="J138" s="37"/>
      <c r="K138" s="37"/>
      <c r="L138" s="38"/>
      <c r="M138" s="216"/>
      <c r="N138" s="217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2" t="s">
        <v>136</v>
      </c>
      <c r="AU138" s="12" t="s">
        <v>75</v>
      </c>
    </row>
    <row r="139" s="2" customFormat="1">
      <c r="A139" s="35"/>
      <c r="B139" s="36"/>
      <c r="C139" s="37"/>
      <c r="D139" s="213" t="s">
        <v>138</v>
      </c>
      <c r="E139" s="37"/>
      <c r="F139" s="220" t="s">
        <v>162</v>
      </c>
      <c r="G139" s="37"/>
      <c r="H139" s="37"/>
      <c r="I139" s="215"/>
      <c r="J139" s="37"/>
      <c r="K139" s="37"/>
      <c r="L139" s="38"/>
      <c r="M139" s="216"/>
      <c r="N139" s="217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2" t="s">
        <v>138</v>
      </c>
      <c r="AU139" s="12" t="s">
        <v>75</v>
      </c>
    </row>
    <row r="140" s="10" customFormat="1">
      <c r="A140" s="10"/>
      <c r="B140" s="221"/>
      <c r="C140" s="222"/>
      <c r="D140" s="213" t="s">
        <v>140</v>
      </c>
      <c r="E140" s="223" t="s">
        <v>1</v>
      </c>
      <c r="F140" s="224" t="s">
        <v>170</v>
      </c>
      <c r="G140" s="222"/>
      <c r="H140" s="225">
        <v>100</v>
      </c>
      <c r="I140" s="226"/>
      <c r="J140" s="222"/>
      <c r="K140" s="222"/>
      <c r="L140" s="227"/>
      <c r="M140" s="232"/>
      <c r="N140" s="233"/>
      <c r="O140" s="233"/>
      <c r="P140" s="233"/>
      <c r="Q140" s="233"/>
      <c r="R140" s="233"/>
      <c r="S140" s="233"/>
      <c r="T140" s="234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31" t="s">
        <v>140</v>
      </c>
      <c r="AU140" s="231" t="s">
        <v>75</v>
      </c>
      <c r="AV140" s="10" t="s">
        <v>85</v>
      </c>
      <c r="AW140" s="10" t="s">
        <v>30</v>
      </c>
      <c r="AX140" s="10" t="s">
        <v>83</v>
      </c>
      <c r="AY140" s="231" t="s">
        <v>132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38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SvRaa2jC6beLxU9kuklczRN072n3mkdXjMkyJ4sLXHsaMx9ovOfZboGhaU2UYPn27r6l+pd3Ts9yvwlheL+KQg==" hashValue="6OJoIJPNLBIUiggqbg5WjO4V6I0p1Z25YKuTZcEIfWV3p+Ra5n6JlAzra1kMJK4pVPvEn0sVqgdMifBfNQqpfQ==" algorithmName="SHA-512" password="CC35"/>
  <autoFilter ref="C115:K14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hyperlinks>
    <hyperlink ref="F119" r:id="rId1" display="https://podminky.urs.cz/item/CS_URS_2021_02/184813134"/>
    <hyperlink ref="F124" r:id="rId2" display="https://podminky.urs.cz/item/CS_URS_2021_02/184911111"/>
    <hyperlink ref="F129" r:id="rId3" display="https://podminky.urs.cz/item/CS_URS_2021_02/185804312"/>
    <hyperlink ref="F133" r:id="rId4" display="https://podminky.urs.cz/item/CS_URS_2021_02/185851121"/>
    <hyperlink ref="F138" r:id="rId5" display="https://podminky.urs.cz/item/CS_URS_2021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5"/>
      <c r="AT3" s="12" t="s">
        <v>85</v>
      </c>
    </row>
    <row r="4" s="1" customFormat="1" ht="24.96" customHeight="1">
      <c r="B4" s="15"/>
      <c r="D4" s="150" t="s">
        <v>101</v>
      </c>
      <c r="L4" s="15"/>
      <c r="M4" s="151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52" t="s">
        <v>16</v>
      </c>
      <c r="L6" s="15"/>
    </row>
    <row r="7" s="1" customFormat="1" ht="16.5" customHeight="1">
      <c r="B7" s="15"/>
      <c r="E7" s="153" t="str">
        <f>'Rekapitulace stavby'!K6</f>
        <v>Svratka, km 164,038-166,580 - PBPPO - Povýsadbová péče</v>
      </c>
      <c r="F7" s="152"/>
      <c r="G7" s="152"/>
      <c r="H7" s="152"/>
      <c r="L7" s="15"/>
    </row>
    <row r="8" s="2" customFormat="1" ht="12" customHeight="1">
      <c r="A8" s="35"/>
      <c r="B8" s="38"/>
      <c r="C8" s="35"/>
      <c r="D8" s="152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8"/>
      <c r="C9" s="35"/>
      <c r="D9" s="35"/>
      <c r="E9" s="154" t="s">
        <v>171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8"/>
      <c r="C11" s="35"/>
      <c r="D11" s="152" t="s">
        <v>18</v>
      </c>
      <c r="E11" s="35"/>
      <c r="F11" s="155" t="s">
        <v>1</v>
      </c>
      <c r="G11" s="35"/>
      <c r="H11" s="35"/>
      <c r="I11" s="152" t="s">
        <v>19</v>
      </c>
      <c r="J11" s="155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8"/>
      <c r="C12" s="35"/>
      <c r="D12" s="152" t="s">
        <v>20</v>
      </c>
      <c r="E12" s="35"/>
      <c r="F12" s="155" t="s">
        <v>104</v>
      </c>
      <c r="G12" s="35"/>
      <c r="H12" s="35"/>
      <c r="I12" s="152" t="s">
        <v>22</v>
      </c>
      <c r="J12" s="156" t="str">
        <f>'Rekapitulace stavby'!AN8</f>
        <v>12. 1. 2022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8"/>
      <c r="C14" s="35"/>
      <c r="D14" s="152" t="s">
        <v>24</v>
      </c>
      <c r="E14" s="35"/>
      <c r="F14" s="35"/>
      <c r="G14" s="35"/>
      <c r="H14" s="35"/>
      <c r="I14" s="152" t="s">
        <v>25</v>
      </c>
      <c r="J14" s="155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8"/>
      <c r="C15" s="35"/>
      <c r="D15" s="35"/>
      <c r="E15" s="155" t="s">
        <v>105</v>
      </c>
      <c r="F15" s="35"/>
      <c r="G15" s="35"/>
      <c r="H15" s="35"/>
      <c r="I15" s="152" t="s">
        <v>26</v>
      </c>
      <c r="J15" s="155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8"/>
      <c r="C17" s="35"/>
      <c r="D17" s="152" t="s">
        <v>27</v>
      </c>
      <c r="E17" s="35"/>
      <c r="F17" s="35"/>
      <c r="G17" s="35"/>
      <c r="H17" s="35"/>
      <c r="I17" s="152" t="s">
        <v>25</v>
      </c>
      <c r="J17" s="28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8"/>
      <c r="C18" s="35"/>
      <c r="D18" s="35"/>
      <c r="E18" s="28" t="str">
        <f>'Rekapitulace stavby'!E14</f>
        <v>Vyplň údaj</v>
      </c>
      <c r="F18" s="155"/>
      <c r="G18" s="155"/>
      <c r="H18" s="155"/>
      <c r="I18" s="152" t="s">
        <v>26</v>
      </c>
      <c r="J18" s="28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8"/>
      <c r="C20" s="35"/>
      <c r="D20" s="152" t="s">
        <v>29</v>
      </c>
      <c r="E20" s="35"/>
      <c r="F20" s="35"/>
      <c r="G20" s="35"/>
      <c r="H20" s="35"/>
      <c r="I20" s="152" t="s">
        <v>25</v>
      </c>
      <c r="J20" s="155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8"/>
      <c r="C21" s="35"/>
      <c r="D21" s="35"/>
      <c r="E21" s="155" t="s">
        <v>106</v>
      </c>
      <c r="F21" s="35"/>
      <c r="G21" s="35"/>
      <c r="H21" s="35"/>
      <c r="I21" s="152" t="s">
        <v>26</v>
      </c>
      <c r="J21" s="155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8"/>
      <c r="C23" s="35"/>
      <c r="D23" s="152" t="s">
        <v>31</v>
      </c>
      <c r="E23" s="35"/>
      <c r="F23" s="35"/>
      <c r="G23" s="35"/>
      <c r="H23" s="35"/>
      <c r="I23" s="152" t="s">
        <v>25</v>
      </c>
      <c r="J23" s="155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8"/>
      <c r="C24" s="35"/>
      <c r="D24" s="35"/>
      <c r="E24" s="155" t="s">
        <v>107</v>
      </c>
      <c r="F24" s="35"/>
      <c r="G24" s="35"/>
      <c r="H24" s="35"/>
      <c r="I24" s="152" t="s">
        <v>26</v>
      </c>
      <c r="J24" s="155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8"/>
      <c r="C26" s="35"/>
      <c r="D26" s="152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8"/>
      <c r="C29" s="35"/>
      <c r="D29" s="161"/>
      <c r="E29" s="161"/>
      <c r="F29" s="161"/>
      <c r="G29" s="161"/>
      <c r="H29" s="161"/>
      <c r="I29" s="161"/>
      <c r="J29" s="161"/>
      <c r="K29" s="16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8"/>
      <c r="C30" s="35"/>
      <c r="D30" s="162" t="s">
        <v>35</v>
      </c>
      <c r="E30" s="35"/>
      <c r="F30" s="35"/>
      <c r="G30" s="35"/>
      <c r="H30" s="35"/>
      <c r="I30" s="35"/>
      <c r="J30" s="163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8"/>
      <c r="C31" s="35"/>
      <c r="D31" s="161"/>
      <c r="E31" s="161"/>
      <c r="F31" s="161"/>
      <c r="G31" s="161"/>
      <c r="H31" s="161"/>
      <c r="I31" s="161"/>
      <c r="J31" s="161"/>
      <c r="K31" s="16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8"/>
      <c r="C32" s="35"/>
      <c r="D32" s="35"/>
      <c r="E32" s="35"/>
      <c r="F32" s="164" t="s">
        <v>37</v>
      </c>
      <c r="G32" s="35"/>
      <c r="H32" s="35"/>
      <c r="I32" s="164" t="s">
        <v>36</v>
      </c>
      <c r="J32" s="164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8"/>
      <c r="C33" s="35"/>
      <c r="D33" s="165" t="s">
        <v>39</v>
      </c>
      <c r="E33" s="152" t="s">
        <v>40</v>
      </c>
      <c r="F33" s="166">
        <f>ROUND((SUM(BE116:BE139)),  2)</f>
        <v>0</v>
      </c>
      <c r="G33" s="35"/>
      <c r="H33" s="35"/>
      <c r="I33" s="167">
        <v>0.20999999999999999</v>
      </c>
      <c r="J33" s="166">
        <f>ROUND(((SUM(BE116:BE139))*I33),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8"/>
      <c r="C34" s="35"/>
      <c r="D34" s="35"/>
      <c r="E34" s="152" t="s">
        <v>41</v>
      </c>
      <c r="F34" s="166">
        <f>ROUND((SUM(BF116:BF139)),  2)</f>
        <v>0</v>
      </c>
      <c r="G34" s="35"/>
      <c r="H34" s="35"/>
      <c r="I34" s="167">
        <v>0.14999999999999999</v>
      </c>
      <c r="J34" s="166">
        <f>ROUND(((SUM(BF116:BF139))*I34),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52" t="s">
        <v>42</v>
      </c>
      <c r="F35" s="166">
        <f>ROUND((SUM(BG116:BG139)),  2)</f>
        <v>0</v>
      </c>
      <c r="G35" s="35"/>
      <c r="H35" s="35"/>
      <c r="I35" s="167">
        <v>0.20999999999999999</v>
      </c>
      <c r="J35" s="166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52" t="s">
        <v>43</v>
      </c>
      <c r="F36" s="166">
        <f>ROUND((SUM(BH116:BH139)),  2)</f>
        <v>0</v>
      </c>
      <c r="G36" s="35"/>
      <c r="H36" s="35"/>
      <c r="I36" s="167">
        <v>0.14999999999999999</v>
      </c>
      <c r="J36" s="166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52" t="s">
        <v>44</v>
      </c>
      <c r="F37" s="166">
        <f>ROUND((SUM(BI116:BI139)),  2)</f>
        <v>0</v>
      </c>
      <c r="G37" s="35"/>
      <c r="H37" s="35"/>
      <c r="I37" s="167">
        <v>0</v>
      </c>
      <c r="J37" s="166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8"/>
      <c r="C39" s="168"/>
      <c r="D39" s="169" t="s">
        <v>45</v>
      </c>
      <c r="E39" s="170"/>
      <c r="F39" s="170"/>
      <c r="G39" s="171" t="s">
        <v>46</v>
      </c>
      <c r="H39" s="172" t="s">
        <v>47</v>
      </c>
      <c r="I39" s="170"/>
      <c r="J39" s="173">
        <f>SUM(J30:J37)</f>
        <v>0</v>
      </c>
      <c r="K39" s="174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60"/>
      <c r="D50" s="175" t="s">
        <v>48</v>
      </c>
      <c r="E50" s="176"/>
      <c r="F50" s="176"/>
      <c r="G50" s="175" t="s">
        <v>49</v>
      </c>
      <c r="H50" s="176"/>
      <c r="I50" s="176"/>
      <c r="J50" s="176"/>
      <c r="K50" s="176"/>
      <c r="L50" s="60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5"/>
      <c r="B61" s="38"/>
      <c r="C61" s="35"/>
      <c r="D61" s="177" t="s">
        <v>50</v>
      </c>
      <c r="E61" s="178"/>
      <c r="F61" s="179" t="s">
        <v>51</v>
      </c>
      <c r="G61" s="177" t="s">
        <v>50</v>
      </c>
      <c r="H61" s="178"/>
      <c r="I61" s="178"/>
      <c r="J61" s="180" t="s">
        <v>51</v>
      </c>
      <c r="K61" s="17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5"/>
      <c r="B65" s="38"/>
      <c r="C65" s="35"/>
      <c r="D65" s="175" t="s">
        <v>52</v>
      </c>
      <c r="E65" s="181"/>
      <c r="F65" s="181"/>
      <c r="G65" s="175" t="s">
        <v>53</v>
      </c>
      <c r="H65" s="181"/>
      <c r="I65" s="181"/>
      <c r="J65" s="181"/>
      <c r="K65" s="181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5"/>
      <c r="B76" s="38"/>
      <c r="C76" s="35"/>
      <c r="D76" s="177" t="s">
        <v>50</v>
      </c>
      <c r="E76" s="178"/>
      <c r="F76" s="179" t="s">
        <v>51</v>
      </c>
      <c r="G76" s="177" t="s">
        <v>50</v>
      </c>
      <c r="H76" s="178"/>
      <c r="I76" s="178"/>
      <c r="J76" s="180" t="s">
        <v>51</v>
      </c>
      <c r="K76" s="17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18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7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6" t="str">
        <f>E7</f>
        <v>Svratka, km 164,038-166,580 - PBPPO - Povýsadbová péče</v>
      </c>
      <c r="F85" s="27"/>
      <c r="G85" s="27"/>
      <c r="H85" s="2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7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3083-19/5.2 - 2. rok pěstební péče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7" t="s">
        <v>20</v>
      </c>
      <c r="D89" s="37"/>
      <c r="E89" s="37"/>
      <c r="F89" s="22" t="str">
        <f>F12</f>
        <v>Svratka</v>
      </c>
      <c r="G89" s="37"/>
      <c r="H89" s="37"/>
      <c r="I89" s="27" t="s">
        <v>22</v>
      </c>
      <c r="J89" s="76" t="str">
        <f>IF(J12="","",J12)</f>
        <v>12. 1. 2022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7" t="s">
        <v>24</v>
      </c>
      <c r="D91" s="37"/>
      <c r="E91" s="37"/>
      <c r="F91" s="22" t="str">
        <f>E15</f>
        <v>Povodí Moravy, s.p., Dřevařská 11, 602 00 Brno</v>
      </c>
      <c r="G91" s="37"/>
      <c r="H91" s="37"/>
      <c r="I91" s="27" t="s">
        <v>29</v>
      </c>
      <c r="J91" s="31" t="str">
        <f>E21</f>
        <v>AGROPROJEKT PSO,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54.45" customHeight="1">
      <c r="A92" s="35"/>
      <c r="B92" s="36"/>
      <c r="C92" s="27" t="s">
        <v>27</v>
      </c>
      <c r="D92" s="37"/>
      <c r="E92" s="37"/>
      <c r="F92" s="22" t="str">
        <f>IF(E18="","",E18)</f>
        <v>Vyplň údaj</v>
      </c>
      <c r="G92" s="37"/>
      <c r="H92" s="37"/>
      <c r="I92" s="27" t="s">
        <v>31</v>
      </c>
      <c r="J92" s="31" t="str">
        <f>E24</f>
        <v>AGROPROJEKT PSO, s.r.o., Slavíčkova 840/1b, 638 00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7" t="s">
        <v>109</v>
      </c>
      <c r="D94" s="146"/>
      <c r="E94" s="146"/>
      <c r="F94" s="146"/>
      <c r="G94" s="146"/>
      <c r="H94" s="146"/>
      <c r="I94" s="146"/>
      <c r="J94" s="188" t="s">
        <v>110</v>
      </c>
      <c r="K94" s="14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111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2" t="s">
        <v>112</v>
      </c>
    </row>
    <row r="97" hidden="1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/>
    <row r="100" hidden="1"/>
    <row r="101" hidden="1"/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18" t="s">
        <v>113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7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86" t="str">
        <f>E7</f>
        <v>Svratka, km 164,038-166,580 - PBPPO - Povýsadbová péče</v>
      </c>
      <c r="F106" s="27"/>
      <c r="G106" s="27"/>
      <c r="H106" s="2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7" t="s">
        <v>102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3083-19/5.2 - 2. rok pěstební péče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7" t="s">
        <v>20</v>
      </c>
      <c r="D110" s="37"/>
      <c r="E110" s="37"/>
      <c r="F110" s="22" t="str">
        <f>F12</f>
        <v>Svratka</v>
      </c>
      <c r="G110" s="37"/>
      <c r="H110" s="37"/>
      <c r="I110" s="27" t="s">
        <v>22</v>
      </c>
      <c r="J110" s="76" t="str">
        <f>IF(J12="","",J12)</f>
        <v>12. 1. 2022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5.65" customHeight="1">
      <c r="A112" s="35"/>
      <c r="B112" s="36"/>
      <c r="C112" s="27" t="s">
        <v>24</v>
      </c>
      <c r="D112" s="37"/>
      <c r="E112" s="37"/>
      <c r="F112" s="22" t="str">
        <f>E15</f>
        <v>Povodí Moravy, s.p., Dřevařská 11, 602 00 Brno</v>
      </c>
      <c r="G112" s="37"/>
      <c r="H112" s="37"/>
      <c r="I112" s="27" t="s">
        <v>29</v>
      </c>
      <c r="J112" s="31" t="str">
        <f>E21</f>
        <v>AGROPROJEKT PSO, s.r.o.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54.45" customHeight="1">
      <c r="A113" s="35"/>
      <c r="B113" s="36"/>
      <c r="C113" s="27" t="s">
        <v>27</v>
      </c>
      <c r="D113" s="37"/>
      <c r="E113" s="37"/>
      <c r="F113" s="22" t="str">
        <f>IF(E18="","",E18)</f>
        <v>Vyplň údaj</v>
      </c>
      <c r="G113" s="37"/>
      <c r="H113" s="37"/>
      <c r="I113" s="27" t="s">
        <v>31</v>
      </c>
      <c r="J113" s="31" t="str">
        <f>E24</f>
        <v>AGROPROJEKT PSO, s.r.o., Slavíčkova 840/1b, 638 00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90"/>
      <c r="B115" s="191"/>
      <c r="C115" s="192" t="s">
        <v>114</v>
      </c>
      <c r="D115" s="193" t="s">
        <v>60</v>
      </c>
      <c r="E115" s="193" t="s">
        <v>56</v>
      </c>
      <c r="F115" s="193" t="s">
        <v>57</v>
      </c>
      <c r="G115" s="193" t="s">
        <v>115</v>
      </c>
      <c r="H115" s="193" t="s">
        <v>116</v>
      </c>
      <c r="I115" s="193" t="s">
        <v>117</v>
      </c>
      <c r="J115" s="193" t="s">
        <v>110</v>
      </c>
      <c r="K115" s="194" t="s">
        <v>118</v>
      </c>
      <c r="L115" s="195"/>
      <c r="M115" s="97" t="s">
        <v>1</v>
      </c>
      <c r="N115" s="98" t="s">
        <v>39</v>
      </c>
      <c r="O115" s="98" t="s">
        <v>119</v>
      </c>
      <c r="P115" s="98" t="s">
        <v>120</v>
      </c>
      <c r="Q115" s="98" t="s">
        <v>121</v>
      </c>
      <c r="R115" s="98" t="s">
        <v>122</v>
      </c>
      <c r="S115" s="98" t="s">
        <v>123</v>
      </c>
      <c r="T115" s="99" t="s">
        <v>124</v>
      </c>
      <c r="U115" s="190"/>
      <c r="V115" s="190"/>
      <c r="W115" s="190"/>
      <c r="X115" s="190"/>
      <c r="Y115" s="190"/>
      <c r="Z115" s="190"/>
      <c r="AA115" s="190"/>
      <c r="AB115" s="190"/>
      <c r="AC115" s="190"/>
      <c r="AD115" s="190"/>
      <c r="AE115" s="190"/>
    </row>
    <row r="116" s="2" customFormat="1" ht="22.8" customHeight="1">
      <c r="A116" s="35"/>
      <c r="B116" s="36"/>
      <c r="C116" s="104" t="s">
        <v>125</v>
      </c>
      <c r="D116" s="37"/>
      <c r="E116" s="37"/>
      <c r="F116" s="37"/>
      <c r="G116" s="37"/>
      <c r="H116" s="37"/>
      <c r="I116" s="37"/>
      <c r="J116" s="196">
        <f>BK116</f>
        <v>0</v>
      </c>
      <c r="K116" s="37"/>
      <c r="L116" s="38"/>
      <c r="M116" s="100"/>
      <c r="N116" s="197"/>
      <c r="O116" s="101"/>
      <c r="P116" s="198">
        <f>SUM(P117:P139)</f>
        <v>0</v>
      </c>
      <c r="Q116" s="101"/>
      <c r="R116" s="198">
        <f>SUM(R117:R139)</f>
        <v>0.0018</v>
      </c>
      <c r="S116" s="101"/>
      <c r="T116" s="199">
        <f>SUM(T117:T139)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2" t="s">
        <v>74</v>
      </c>
      <c r="AU116" s="12" t="s">
        <v>112</v>
      </c>
      <c r="BK116" s="200">
        <f>SUM(BK117:BK139)</f>
        <v>0</v>
      </c>
    </row>
    <row r="117" s="2" customFormat="1" ht="33" customHeight="1">
      <c r="A117" s="35"/>
      <c r="B117" s="36"/>
      <c r="C117" s="201" t="s">
        <v>83</v>
      </c>
      <c r="D117" s="201" t="s">
        <v>126</v>
      </c>
      <c r="E117" s="202" t="s">
        <v>127</v>
      </c>
      <c r="F117" s="203" t="s">
        <v>128</v>
      </c>
      <c r="G117" s="204" t="s">
        <v>129</v>
      </c>
      <c r="H117" s="205">
        <v>1</v>
      </c>
      <c r="I117" s="206"/>
      <c r="J117" s="207">
        <f>ROUND(I117*H117,2)</f>
        <v>0</v>
      </c>
      <c r="K117" s="203" t="s">
        <v>130</v>
      </c>
      <c r="L117" s="38"/>
      <c r="M117" s="208" t="s">
        <v>1</v>
      </c>
      <c r="N117" s="209" t="s">
        <v>40</v>
      </c>
      <c r="O117" s="88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131</v>
      </c>
      <c r="AT117" s="212" t="s">
        <v>126</v>
      </c>
      <c r="AU117" s="212" t="s">
        <v>75</v>
      </c>
      <c r="AY117" s="12" t="s">
        <v>132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2" t="s">
        <v>83</v>
      </c>
      <c r="BK117" s="140">
        <f>ROUND(I117*H117,2)</f>
        <v>0</v>
      </c>
      <c r="BL117" s="12" t="s">
        <v>131</v>
      </c>
      <c r="BM117" s="212" t="s">
        <v>172</v>
      </c>
    </row>
    <row r="118" s="2" customFormat="1">
      <c r="A118" s="35"/>
      <c r="B118" s="36"/>
      <c r="C118" s="37"/>
      <c r="D118" s="213" t="s">
        <v>134</v>
      </c>
      <c r="E118" s="37"/>
      <c r="F118" s="214" t="s">
        <v>135</v>
      </c>
      <c r="G118" s="37"/>
      <c r="H118" s="37"/>
      <c r="I118" s="215"/>
      <c r="J118" s="37"/>
      <c r="K118" s="37"/>
      <c r="L118" s="38"/>
      <c r="M118" s="216"/>
      <c r="N118" s="217"/>
      <c r="O118" s="88"/>
      <c r="P118" s="88"/>
      <c r="Q118" s="88"/>
      <c r="R118" s="88"/>
      <c r="S118" s="88"/>
      <c r="T118" s="89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2" t="s">
        <v>134</v>
      </c>
      <c r="AU118" s="12" t="s">
        <v>75</v>
      </c>
    </row>
    <row r="119" s="2" customFormat="1">
      <c r="A119" s="35"/>
      <c r="B119" s="36"/>
      <c r="C119" s="37"/>
      <c r="D119" s="218" t="s">
        <v>136</v>
      </c>
      <c r="E119" s="37"/>
      <c r="F119" s="219" t="s">
        <v>137</v>
      </c>
      <c r="G119" s="37"/>
      <c r="H119" s="37"/>
      <c r="I119" s="215"/>
      <c r="J119" s="37"/>
      <c r="K119" s="37"/>
      <c r="L119" s="38"/>
      <c r="M119" s="216"/>
      <c r="N119" s="217"/>
      <c r="O119" s="88"/>
      <c r="P119" s="88"/>
      <c r="Q119" s="88"/>
      <c r="R119" s="88"/>
      <c r="S119" s="88"/>
      <c r="T119" s="89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2" t="s">
        <v>136</v>
      </c>
      <c r="AU119" s="12" t="s">
        <v>75</v>
      </c>
    </row>
    <row r="120" s="2" customFormat="1">
      <c r="A120" s="35"/>
      <c r="B120" s="36"/>
      <c r="C120" s="37"/>
      <c r="D120" s="213" t="s">
        <v>138</v>
      </c>
      <c r="E120" s="37"/>
      <c r="F120" s="220" t="s">
        <v>139</v>
      </c>
      <c r="G120" s="37"/>
      <c r="H120" s="37"/>
      <c r="I120" s="215"/>
      <c r="J120" s="37"/>
      <c r="K120" s="37"/>
      <c r="L120" s="38"/>
      <c r="M120" s="216"/>
      <c r="N120" s="217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2" t="s">
        <v>138</v>
      </c>
      <c r="AU120" s="12" t="s">
        <v>75</v>
      </c>
    </row>
    <row r="121" s="2" customFormat="1" ht="16.5" customHeight="1">
      <c r="A121" s="35"/>
      <c r="B121" s="36"/>
      <c r="C121" s="201" t="s">
        <v>85</v>
      </c>
      <c r="D121" s="201" t="s">
        <v>126</v>
      </c>
      <c r="E121" s="202" t="s">
        <v>141</v>
      </c>
      <c r="F121" s="203" t="s">
        <v>142</v>
      </c>
      <c r="G121" s="204" t="s">
        <v>143</v>
      </c>
      <c r="H121" s="205">
        <v>100</v>
      </c>
      <c r="I121" s="206"/>
      <c r="J121" s="207">
        <f>ROUND(I121*H121,2)</f>
        <v>0</v>
      </c>
      <c r="K121" s="203" t="s">
        <v>130</v>
      </c>
      <c r="L121" s="38"/>
      <c r="M121" s="208" t="s">
        <v>1</v>
      </c>
      <c r="N121" s="209" t="s">
        <v>40</v>
      </c>
      <c r="O121" s="88"/>
      <c r="P121" s="210">
        <f>O121*H121</f>
        <v>0</v>
      </c>
      <c r="Q121" s="210">
        <v>1.8E-05</v>
      </c>
      <c r="R121" s="210">
        <f>Q121*H121</f>
        <v>0.0018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131</v>
      </c>
      <c r="AT121" s="212" t="s">
        <v>126</v>
      </c>
      <c r="AU121" s="212" t="s">
        <v>75</v>
      </c>
      <c r="AY121" s="12" t="s">
        <v>132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2" t="s">
        <v>83</v>
      </c>
      <c r="BK121" s="140">
        <f>ROUND(I121*H121,2)</f>
        <v>0</v>
      </c>
      <c r="BL121" s="12" t="s">
        <v>131</v>
      </c>
      <c r="BM121" s="212" t="s">
        <v>173</v>
      </c>
    </row>
    <row r="122" s="2" customFormat="1">
      <c r="A122" s="35"/>
      <c r="B122" s="36"/>
      <c r="C122" s="37"/>
      <c r="D122" s="213" t="s">
        <v>134</v>
      </c>
      <c r="E122" s="37"/>
      <c r="F122" s="214" t="s">
        <v>145</v>
      </c>
      <c r="G122" s="37"/>
      <c r="H122" s="37"/>
      <c r="I122" s="215"/>
      <c r="J122" s="37"/>
      <c r="K122" s="37"/>
      <c r="L122" s="38"/>
      <c r="M122" s="216"/>
      <c r="N122" s="217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2" t="s">
        <v>134</v>
      </c>
      <c r="AU122" s="12" t="s">
        <v>75</v>
      </c>
    </row>
    <row r="123" s="2" customFormat="1">
      <c r="A123" s="35"/>
      <c r="B123" s="36"/>
      <c r="C123" s="37"/>
      <c r="D123" s="218" t="s">
        <v>136</v>
      </c>
      <c r="E123" s="37"/>
      <c r="F123" s="219" t="s">
        <v>146</v>
      </c>
      <c r="G123" s="37"/>
      <c r="H123" s="37"/>
      <c r="I123" s="215"/>
      <c r="J123" s="37"/>
      <c r="K123" s="37"/>
      <c r="L123" s="38"/>
      <c r="M123" s="216"/>
      <c r="N123" s="217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2" t="s">
        <v>136</v>
      </c>
      <c r="AU123" s="12" t="s">
        <v>75</v>
      </c>
    </row>
    <row r="124" s="2" customFormat="1">
      <c r="A124" s="35"/>
      <c r="B124" s="36"/>
      <c r="C124" s="37"/>
      <c r="D124" s="213" t="s">
        <v>138</v>
      </c>
      <c r="E124" s="37"/>
      <c r="F124" s="220" t="s">
        <v>147</v>
      </c>
      <c r="G124" s="37"/>
      <c r="H124" s="37"/>
      <c r="I124" s="215"/>
      <c r="J124" s="37"/>
      <c r="K124" s="37"/>
      <c r="L124" s="38"/>
      <c r="M124" s="216"/>
      <c r="N124" s="217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2" t="s">
        <v>138</v>
      </c>
      <c r="AU124" s="12" t="s">
        <v>75</v>
      </c>
    </row>
    <row r="125" s="10" customFormat="1">
      <c r="A125" s="10"/>
      <c r="B125" s="221"/>
      <c r="C125" s="222"/>
      <c r="D125" s="213" t="s">
        <v>140</v>
      </c>
      <c r="E125" s="223" t="s">
        <v>1</v>
      </c>
      <c r="F125" s="224" t="s">
        <v>148</v>
      </c>
      <c r="G125" s="222"/>
      <c r="H125" s="225">
        <v>100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31" t="s">
        <v>140</v>
      </c>
      <c r="AU125" s="231" t="s">
        <v>75</v>
      </c>
      <c r="AV125" s="10" t="s">
        <v>85</v>
      </c>
      <c r="AW125" s="10" t="s">
        <v>30</v>
      </c>
      <c r="AX125" s="10" t="s">
        <v>83</v>
      </c>
      <c r="AY125" s="231" t="s">
        <v>132</v>
      </c>
    </row>
    <row r="126" s="2" customFormat="1" ht="16.5" customHeight="1">
      <c r="A126" s="35"/>
      <c r="B126" s="36"/>
      <c r="C126" s="201" t="s">
        <v>149</v>
      </c>
      <c r="D126" s="201" t="s">
        <v>126</v>
      </c>
      <c r="E126" s="202" t="s">
        <v>150</v>
      </c>
      <c r="F126" s="203" t="s">
        <v>151</v>
      </c>
      <c r="G126" s="204" t="s">
        <v>152</v>
      </c>
      <c r="H126" s="205">
        <v>12</v>
      </c>
      <c r="I126" s="206"/>
      <c r="J126" s="207">
        <f>ROUND(I126*H126,2)</f>
        <v>0</v>
      </c>
      <c r="K126" s="203" t="s">
        <v>130</v>
      </c>
      <c r="L126" s="38"/>
      <c r="M126" s="208" t="s">
        <v>1</v>
      </c>
      <c r="N126" s="209" t="s">
        <v>40</v>
      </c>
      <c r="O126" s="88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2" t="s">
        <v>131</v>
      </c>
      <c r="AT126" s="212" t="s">
        <v>126</v>
      </c>
      <c r="AU126" s="212" t="s">
        <v>75</v>
      </c>
      <c r="AY126" s="12" t="s">
        <v>132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2" t="s">
        <v>83</v>
      </c>
      <c r="BK126" s="140">
        <f>ROUND(I126*H126,2)</f>
        <v>0</v>
      </c>
      <c r="BL126" s="12" t="s">
        <v>131</v>
      </c>
      <c r="BM126" s="212" t="s">
        <v>174</v>
      </c>
    </row>
    <row r="127" s="2" customFormat="1">
      <c r="A127" s="35"/>
      <c r="B127" s="36"/>
      <c r="C127" s="37"/>
      <c r="D127" s="213" t="s">
        <v>134</v>
      </c>
      <c r="E127" s="37"/>
      <c r="F127" s="214" t="s">
        <v>154</v>
      </c>
      <c r="G127" s="37"/>
      <c r="H127" s="37"/>
      <c r="I127" s="215"/>
      <c r="J127" s="37"/>
      <c r="K127" s="37"/>
      <c r="L127" s="38"/>
      <c r="M127" s="216"/>
      <c r="N127" s="217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2" t="s">
        <v>134</v>
      </c>
      <c r="AU127" s="12" t="s">
        <v>75</v>
      </c>
    </row>
    <row r="128" s="2" customFormat="1">
      <c r="A128" s="35"/>
      <c r="B128" s="36"/>
      <c r="C128" s="37"/>
      <c r="D128" s="218" t="s">
        <v>136</v>
      </c>
      <c r="E128" s="37"/>
      <c r="F128" s="219" t="s">
        <v>155</v>
      </c>
      <c r="G128" s="37"/>
      <c r="H128" s="37"/>
      <c r="I128" s="215"/>
      <c r="J128" s="37"/>
      <c r="K128" s="37"/>
      <c r="L128" s="38"/>
      <c r="M128" s="216"/>
      <c r="N128" s="217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2" t="s">
        <v>136</v>
      </c>
      <c r="AU128" s="12" t="s">
        <v>75</v>
      </c>
    </row>
    <row r="129" s="10" customFormat="1">
      <c r="A129" s="10"/>
      <c r="B129" s="221"/>
      <c r="C129" s="222"/>
      <c r="D129" s="213" t="s">
        <v>140</v>
      </c>
      <c r="E129" s="223" t="s">
        <v>1</v>
      </c>
      <c r="F129" s="224" t="s">
        <v>175</v>
      </c>
      <c r="G129" s="222"/>
      <c r="H129" s="225">
        <v>12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31" t="s">
        <v>140</v>
      </c>
      <c r="AU129" s="231" t="s">
        <v>75</v>
      </c>
      <c r="AV129" s="10" t="s">
        <v>85</v>
      </c>
      <c r="AW129" s="10" t="s">
        <v>30</v>
      </c>
      <c r="AX129" s="10" t="s">
        <v>83</v>
      </c>
      <c r="AY129" s="231" t="s">
        <v>132</v>
      </c>
    </row>
    <row r="130" s="2" customFormat="1" ht="21.75" customHeight="1">
      <c r="A130" s="35"/>
      <c r="B130" s="36"/>
      <c r="C130" s="201" t="s">
        <v>131</v>
      </c>
      <c r="D130" s="201" t="s">
        <v>126</v>
      </c>
      <c r="E130" s="202" t="s">
        <v>157</v>
      </c>
      <c r="F130" s="203" t="s">
        <v>158</v>
      </c>
      <c r="G130" s="204" t="s">
        <v>152</v>
      </c>
      <c r="H130" s="205">
        <v>12</v>
      </c>
      <c r="I130" s="206"/>
      <c r="J130" s="207">
        <f>ROUND(I130*H130,2)</f>
        <v>0</v>
      </c>
      <c r="K130" s="203" t="s">
        <v>130</v>
      </c>
      <c r="L130" s="38"/>
      <c r="M130" s="208" t="s">
        <v>1</v>
      </c>
      <c r="N130" s="209" t="s">
        <v>40</v>
      </c>
      <c r="O130" s="88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2" t="s">
        <v>131</v>
      </c>
      <c r="AT130" s="212" t="s">
        <v>126</v>
      </c>
      <c r="AU130" s="212" t="s">
        <v>75</v>
      </c>
      <c r="AY130" s="12" t="s">
        <v>132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2" t="s">
        <v>83</v>
      </c>
      <c r="BK130" s="140">
        <f>ROUND(I130*H130,2)</f>
        <v>0</v>
      </c>
      <c r="BL130" s="12" t="s">
        <v>131</v>
      </c>
      <c r="BM130" s="212" t="s">
        <v>176</v>
      </c>
    </row>
    <row r="131" s="2" customFormat="1">
      <c r="A131" s="35"/>
      <c r="B131" s="36"/>
      <c r="C131" s="37"/>
      <c r="D131" s="213" t="s">
        <v>134</v>
      </c>
      <c r="E131" s="37"/>
      <c r="F131" s="214" t="s">
        <v>160</v>
      </c>
      <c r="G131" s="37"/>
      <c r="H131" s="37"/>
      <c r="I131" s="215"/>
      <c r="J131" s="37"/>
      <c r="K131" s="37"/>
      <c r="L131" s="38"/>
      <c r="M131" s="216"/>
      <c r="N131" s="217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2" t="s">
        <v>134</v>
      </c>
      <c r="AU131" s="12" t="s">
        <v>75</v>
      </c>
    </row>
    <row r="132" s="2" customFormat="1">
      <c r="A132" s="35"/>
      <c r="B132" s="36"/>
      <c r="C132" s="37"/>
      <c r="D132" s="218" t="s">
        <v>136</v>
      </c>
      <c r="E132" s="37"/>
      <c r="F132" s="219" t="s">
        <v>161</v>
      </c>
      <c r="G132" s="37"/>
      <c r="H132" s="37"/>
      <c r="I132" s="215"/>
      <c r="J132" s="37"/>
      <c r="K132" s="37"/>
      <c r="L132" s="38"/>
      <c r="M132" s="216"/>
      <c r="N132" s="217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2" t="s">
        <v>136</v>
      </c>
      <c r="AU132" s="12" t="s">
        <v>75</v>
      </c>
    </row>
    <row r="133" s="2" customFormat="1">
      <c r="A133" s="35"/>
      <c r="B133" s="36"/>
      <c r="C133" s="37"/>
      <c r="D133" s="213" t="s">
        <v>138</v>
      </c>
      <c r="E133" s="37"/>
      <c r="F133" s="220" t="s">
        <v>162</v>
      </c>
      <c r="G133" s="37"/>
      <c r="H133" s="37"/>
      <c r="I133" s="215"/>
      <c r="J133" s="37"/>
      <c r="K133" s="37"/>
      <c r="L133" s="38"/>
      <c r="M133" s="216"/>
      <c r="N133" s="217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2" t="s">
        <v>138</v>
      </c>
      <c r="AU133" s="12" t="s">
        <v>75</v>
      </c>
    </row>
    <row r="134" s="10" customFormat="1">
      <c r="A134" s="10"/>
      <c r="B134" s="221"/>
      <c r="C134" s="222"/>
      <c r="D134" s="213" t="s">
        <v>140</v>
      </c>
      <c r="E134" s="223" t="s">
        <v>1</v>
      </c>
      <c r="F134" s="224" t="s">
        <v>175</v>
      </c>
      <c r="G134" s="222"/>
      <c r="H134" s="225">
        <v>12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31" t="s">
        <v>140</v>
      </c>
      <c r="AU134" s="231" t="s">
        <v>75</v>
      </c>
      <c r="AV134" s="10" t="s">
        <v>85</v>
      </c>
      <c r="AW134" s="10" t="s">
        <v>30</v>
      </c>
      <c r="AX134" s="10" t="s">
        <v>83</v>
      </c>
      <c r="AY134" s="231" t="s">
        <v>132</v>
      </c>
    </row>
    <row r="135" s="2" customFormat="1" ht="24.15" customHeight="1">
      <c r="A135" s="35"/>
      <c r="B135" s="36"/>
      <c r="C135" s="201" t="s">
        <v>164</v>
      </c>
      <c r="D135" s="201" t="s">
        <v>126</v>
      </c>
      <c r="E135" s="202" t="s">
        <v>165</v>
      </c>
      <c r="F135" s="203" t="s">
        <v>166</v>
      </c>
      <c r="G135" s="204" t="s">
        <v>152</v>
      </c>
      <c r="H135" s="205">
        <v>60</v>
      </c>
      <c r="I135" s="206"/>
      <c r="J135" s="207">
        <f>ROUND(I135*H135,2)</f>
        <v>0</v>
      </c>
      <c r="K135" s="203" t="s">
        <v>130</v>
      </c>
      <c r="L135" s="38"/>
      <c r="M135" s="208" t="s">
        <v>1</v>
      </c>
      <c r="N135" s="209" t="s">
        <v>40</v>
      </c>
      <c r="O135" s="88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2" t="s">
        <v>131</v>
      </c>
      <c r="AT135" s="212" t="s">
        <v>126</v>
      </c>
      <c r="AU135" s="212" t="s">
        <v>75</v>
      </c>
      <c r="AY135" s="12" t="s">
        <v>132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2" t="s">
        <v>83</v>
      </c>
      <c r="BK135" s="140">
        <f>ROUND(I135*H135,2)</f>
        <v>0</v>
      </c>
      <c r="BL135" s="12" t="s">
        <v>131</v>
      </c>
      <c r="BM135" s="212" t="s">
        <v>177</v>
      </c>
    </row>
    <row r="136" s="2" customFormat="1">
      <c r="A136" s="35"/>
      <c r="B136" s="36"/>
      <c r="C136" s="37"/>
      <c r="D136" s="213" t="s">
        <v>134</v>
      </c>
      <c r="E136" s="37"/>
      <c r="F136" s="214" t="s">
        <v>168</v>
      </c>
      <c r="G136" s="37"/>
      <c r="H136" s="37"/>
      <c r="I136" s="215"/>
      <c r="J136" s="37"/>
      <c r="K136" s="37"/>
      <c r="L136" s="38"/>
      <c r="M136" s="216"/>
      <c r="N136" s="217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2" t="s">
        <v>134</v>
      </c>
      <c r="AU136" s="12" t="s">
        <v>75</v>
      </c>
    </row>
    <row r="137" s="2" customFormat="1">
      <c r="A137" s="35"/>
      <c r="B137" s="36"/>
      <c r="C137" s="37"/>
      <c r="D137" s="218" t="s">
        <v>136</v>
      </c>
      <c r="E137" s="37"/>
      <c r="F137" s="219" t="s">
        <v>169</v>
      </c>
      <c r="G137" s="37"/>
      <c r="H137" s="37"/>
      <c r="I137" s="215"/>
      <c r="J137" s="37"/>
      <c r="K137" s="37"/>
      <c r="L137" s="38"/>
      <c r="M137" s="216"/>
      <c r="N137" s="217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2" t="s">
        <v>136</v>
      </c>
      <c r="AU137" s="12" t="s">
        <v>75</v>
      </c>
    </row>
    <row r="138" s="2" customFormat="1">
      <c r="A138" s="35"/>
      <c r="B138" s="36"/>
      <c r="C138" s="37"/>
      <c r="D138" s="213" t="s">
        <v>138</v>
      </c>
      <c r="E138" s="37"/>
      <c r="F138" s="220" t="s">
        <v>162</v>
      </c>
      <c r="G138" s="37"/>
      <c r="H138" s="37"/>
      <c r="I138" s="215"/>
      <c r="J138" s="37"/>
      <c r="K138" s="37"/>
      <c r="L138" s="38"/>
      <c r="M138" s="216"/>
      <c r="N138" s="217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2" t="s">
        <v>138</v>
      </c>
      <c r="AU138" s="12" t="s">
        <v>75</v>
      </c>
    </row>
    <row r="139" s="10" customFormat="1">
      <c r="A139" s="10"/>
      <c r="B139" s="221"/>
      <c r="C139" s="222"/>
      <c r="D139" s="213" t="s">
        <v>140</v>
      </c>
      <c r="E139" s="223" t="s">
        <v>1</v>
      </c>
      <c r="F139" s="224" t="s">
        <v>178</v>
      </c>
      <c r="G139" s="222"/>
      <c r="H139" s="225">
        <v>60</v>
      </c>
      <c r="I139" s="226"/>
      <c r="J139" s="222"/>
      <c r="K139" s="222"/>
      <c r="L139" s="227"/>
      <c r="M139" s="232"/>
      <c r="N139" s="233"/>
      <c r="O139" s="233"/>
      <c r="P139" s="233"/>
      <c r="Q139" s="233"/>
      <c r="R139" s="233"/>
      <c r="S139" s="233"/>
      <c r="T139" s="234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31" t="s">
        <v>140</v>
      </c>
      <c r="AU139" s="231" t="s">
        <v>75</v>
      </c>
      <c r="AV139" s="10" t="s">
        <v>85</v>
      </c>
      <c r="AW139" s="10" t="s">
        <v>30</v>
      </c>
      <c r="AX139" s="10" t="s">
        <v>83</v>
      </c>
      <c r="AY139" s="231" t="s">
        <v>132</v>
      </c>
    </row>
    <row r="140" s="2" customFormat="1" ht="6.96" customHeight="1">
      <c r="A140" s="35"/>
      <c r="B140" s="63"/>
      <c r="C140" s="64"/>
      <c r="D140" s="64"/>
      <c r="E140" s="64"/>
      <c r="F140" s="64"/>
      <c r="G140" s="64"/>
      <c r="H140" s="64"/>
      <c r="I140" s="64"/>
      <c r="J140" s="64"/>
      <c r="K140" s="64"/>
      <c r="L140" s="38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sheet="1" autoFilter="0" formatColumns="0" formatRows="0" objects="1" scenarios="1" spinCount="100000" saltValue="9RsO3itfDCmeE2ZMwghrXG6IeaG4PGo/1ZOnunu+BiSUWJWYIb10SwFE+KqkKjGHmh2cR3DkWWZ6cK2ZxoWUJA==" hashValue="4VMyApCQprHxybX1E+1DJtwZ0ZreO2q9564s+fCNLhIHrnpagyNgcDeImQRQ62f0N4eJCxbODzQfNgapyUXTiw==" algorithmName="SHA-512" password="CC35"/>
  <autoFilter ref="C115:K13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hyperlinks>
    <hyperlink ref="F119" r:id="rId1" display="https://podminky.urs.cz/item/CS_URS_2021_02/184813134"/>
    <hyperlink ref="F123" r:id="rId2" display="https://podminky.urs.cz/item/CS_URS_2021_02/184911111"/>
    <hyperlink ref="F128" r:id="rId3" display="https://podminky.urs.cz/item/CS_URS_2021_02/185804312"/>
    <hyperlink ref="F132" r:id="rId4" display="https://podminky.urs.cz/item/CS_URS_2021_02/185851121"/>
    <hyperlink ref="F137" r:id="rId5" display="https://podminky.urs.cz/item/CS_URS_2021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91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5"/>
      <c r="AT3" s="12" t="s">
        <v>85</v>
      </c>
    </row>
    <row r="4" s="1" customFormat="1" ht="24.96" customHeight="1">
      <c r="B4" s="15"/>
      <c r="D4" s="150" t="s">
        <v>101</v>
      </c>
      <c r="L4" s="15"/>
      <c r="M4" s="151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52" t="s">
        <v>16</v>
      </c>
      <c r="L6" s="15"/>
    </row>
    <row r="7" s="1" customFormat="1" ht="16.5" customHeight="1">
      <c r="B7" s="15"/>
      <c r="E7" s="153" t="str">
        <f>'Rekapitulace stavby'!K6</f>
        <v>Svratka, km 164,038-166,580 - PBPPO - Povýsadbová péče</v>
      </c>
      <c r="F7" s="152"/>
      <c r="G7" s="152"/>
      <c r="H7" s="152"/>
      <c r="L7" s="15"/>
    </row>
    <row r="8" s="2" customFormat="1" ht="12" customHeight="1">
      <c r="A8" s="35"/>
      <c r="B8" s="38"/>
      <c r="C8" s="35"/>
      <c r="D8" s="152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8"/>
      <c r="C9" s="35"/>
      <c r="D9" s="35"/>
      <c r="E9" s="154" t="s">
        <v>179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8"/>
      <c r="C11" s="35"/>
      <c r="D11" s="152" t="s">
        <v>18</v>
      </c>
      <c r="E11" s="35"/>
      <c r="F11" s="155" t="s">
        <v>1</v>
      </c>
      <c r="G11" s="35"/>
      <c r="H11" s="35"/>
      <c r="I11" s="152" t="s">
        <v>19</v>
      </c>
      <c r="J11" s="155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8"/>
      <c r="C12" s="35"/>
      <c r="D12" s="152" t="s">
        <v>20</v>
      </c>
      <c r="E12" s="35"/>
      <c r="F12" s="155" t="s">
        <v>104</v>
      </c>
      <c r="G12" s="35"/>
      <c r="H12" s="35"/>
      <c r="I12" s="152" t="s">
        <v>22</v>
      </c>
      <c r="J12" s="156" t="str">
        <f>'Rekapitulace stavby'!AN8</f>
        <v>12. 1. 2022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8"/>
      <c r="C14" s="35"/>
      <c r="D14" s="152" t="s">
        <v>24</v>
      </c>
      <c r="E14" s="35"/>
      <c r="F14" s="35"/>
      <c r="G14" s="35"/>
      <c r="H14" s="35"/>
      <c r="I14" s="152" t="s">
        <v>25</v>
      </c>
      <c r="J14" s="155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8"/>
      <c r="C15" s="35"/>
      <c r="D15" s="35"/>
      <c r="E15" s="155" t="s">
        <v>105</v>
      </c>
      <c r="F15" s="35"/>
      <c r="G15" s="35"/>
      <c r="H15" s="35"/>
      <c r="I15" s="152" t="s">
        <v>26</v>
      </c>
      <c r="J15" s="155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8"/>
      <c r="C17" s="35"/>
      <c r="D17" s="152" t="s">
        <v>27</v>
      </c>
      <c r="E17" s="35"/>
      <c r="F17" s="35"/>
      <c r="G17" s="35"/>
      <c r="H17" s="35"/>
      <c r="I17" s="152" t="s">
        <v>25</v>
      </c>
      <c r="J17" s="28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8"/>
      <c r="C18" s="35"/>
      <c r="D18" s="35"/>
      <c r="E18" s="28" t="str">
        <f>'Rekapitulace stavby'!E14</f>
        <v>Vyplň údaj</v>
      </c>
      <c r="F18" s="155"/>
      <c r="G18" s="155"/>
      <c r="H18" s="155"/>
      <c r="I18" s="152" t="s">
        <v>26</v>
      </c>
      <c r="J18" s="28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8"/>
      <c r="C20" s="35"/>
      <c r="D20" s="152" t="s">
        <v>29</v>
      </c>
      <c r="E20" s="35"/>
      <c r="F20" s="35"/>
      <c r="G20" s="35"/>
      <c r="H20" s="35"/>
      <c r="I20" s="152" t="s">
        <v>25</v>
      </c>
      <c r="J20" s="155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8"/>
      <c r="C21" s="35"/>
      <c r="D21" s="35"/>
      <c r="E21" s="155" t="s">
        <v>106</v>
      </c>
      <c r="F21" s="35"/>
      <c r="G21" s="35"/>
      <c r="H21" s="35"/>
      <c r="I21" s="152" t="s">
        <v>26</v>
      </c>
      <c r="J21" s="155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8"/>
      <c r="C23" s="35"/>
      <c r="D23" s="152" t="s">
        <v>31</v>
      </c>
      <c r="E23" s="35"/>
      <c r="F23" s="35"/>
      <c r="G23" s="35"/>
      <c r="H23" s="35"/>
      <c r="I23" s="152" t="s">
        <v>25</v>
      </c>
      <c r="J23" s="155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8"/>
      <c r="C24" s="35"/>
      <c r="D24" s="35"/>
      <c r="E24" s="155" t="s">
        <v>107</v>
      </c>
      <c r="F24" s="35"/>
      <c r="G24" s="35"/>
      <c r="H24" s="35"/>
      <c r="I24" s="152" t="s">
        <v>26</v>
      </c>
      <c r="J24" s="155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8"/>
      <c r="C26" s="35"/>
      <c r="D26" s="152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8"/>
      <c r="C29" s="35"/>
      <c r="D29" s="161"/>
      <c r="E29" s="161"/>
      <c r="F29" s="161"/>
      <c r="G29" s="161"/>
      <c r="H29" s="161"/>
      <c r="I29" s="161"/>
      <c r="J29" s="161"/>
      <c r="K29" s="16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8"/>
      <c r="C30" s="35"/>
      <c r="D30" s="162" t="s">
        <v>35</v>
      </c>
      <c r="E30" s="35"/>
      <c r="F30" s="35"/>
      <c r="G30" s="35"/>
      <c r="H30" s="35"/>
      <c r="I30" s="35"/>
      <c r="J30" s="163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8"/>
      <c r="C31" s="35"/>
      <c r="D31" s="161"/>
      <c r="E31" s="161"/>
      <c r="F31" s="161"/>
      <c r="G31" s="161"/>
      <c r="H31" s="161"/>
      <c r="I31" s="161"/>
      <c r="J31" s="161"/>
      <c r="K31" s="16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8"/>
      <c r="C32" s="35"/>
      <c r="D32" s="35"/>
      <c r="E32" s="35"/>
      <c r="F32" s="164" t="s">
        <v>37</v>
      </c>
      <c r="G32" s="35"/>
      <c r="H32" s="35"/>
      <c r="I32" s="164" t="s">
        <v>36</v>
      </c>
      <c r="J32" s="164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8"/>
      <c r="C33" s="35"/>
      <c r="D33" s="165" t="s">
        <v>39</v>
      </c>
      <c r="E33" s="152" t="s">
        <v>40</v>
      </c>
      <c r="F33" s="166">
        <f>ROUND((SUM(BE116:BE143)),  2)</f>
        <v>0</v>
      </c>
      <c r="G33" s="35"/>
      <c r="H33" s="35"/>
      <c r="I33" s="167">
        <v>0.20999999999999999</v>
      </c>
      <c r="J33" s="166">
        <f>ROUND(((SUM(BE116:BE143))*I33),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8"/>
      <c r="C34" s="35"/>
      <c r="D34" s="35"/>
      <c r="E34" s="152" t="s">
        <v>41</v>
      </c>
      <c r="F34" s="166">
        <f>ROUND((SUM(BF116:BF143)),  2)</f>
        <v>0</v>
      </c>
      <c r="G34" s="35"/>
      <c r="H34" s="35"/>
      <c r="I34" s="167">
        <v>0.14999999999999999</v>
      </c>
      <c r="J34" s="166">
        <f>ROUND(((SUM(BF116:BF143))*I34),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8"/>
      <c r="C35" s="35"/>
      <c r="D35" s="35"/>
      <c r="E35" s="152" t="s">
        <v>42</v>
      </c>
      <c r="F35" s="166">
        <f>ROUND((SUM(BG116:BG143)),  2)</f>
        <v>0</v>
      </c>
      <c r="G35" s="35"/>
      <c r="H35" s="35"/>
      <c r="I35" s="167">
        <v>0.20999999999999999</v>
      </c>
      <c r="J35" s="166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8"/>
      <c r="C36" s="35"/>
      <c r="D36" s="35"/>
      <c r="E36" s="152" t="s">
        <v>43</v>
      </c>
      <c r="F36" s="166">
        <f>ROUND((SUM(BH116:BH143)),  2)</f>
        <v>0</v>
      </c>
      <c r="G36" s="35"/>
      <c r="H36" s="35"/>
      <c r="I36" s="167">
        <v>0.14999999999999999</v>
      </c>
      <c r="J36" s="166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8"/>
      <c r="C37" s="35"/>
      <c r="D37" s="35"/>
      <c r="E37" s="152" t="s">
        <v>44</v>
      </c>
      <c r="F37" s="166">
        <f>ROUND((SUM(BI116:BI143)),  2)</f>
        <v>0</v>
      </c>
      <c r="G37" s="35"/>
      <c r="H37" s="35"/>
      <c r="I37" s="167">
        <v>0</v>
      </c>
      <c r="J37" s="166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8"/>
      <c r="C39" s="168"/>
      <c r="D39" s="169" t="s">
        <v>45</v>
      </c>
      <c r="E39" s="170"/>
      <c r="F39" s="170"/>
      <c r="G39" s="171" t="s">
        <v>46</v>
      </c>
      <c r="H39" s="172" t="s">
        <v>47</v>
      </c>
      <c r="I39" s="170"/>
      <c r="J39" s="173">
        <f>SUM(J30:J37)</f>
        <v>0</v>
      </c>
      <c r="K39" s="174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60"/>
      <c r="D50" s="175" t="s">
        <v>48</v>
      </c>
      <c r="E50" s="176"/>
      <c r="F50" s="176"/>
      <c r="G50" s="175" t="s">
        <v>49</v>
      </c>
      <c r="H50" s="176"/>
      <c r="I50" s="176"/>
      <c r="J50" s="176"/>
      <c r="K50" s="176"/>
      <c r="L50" s="60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5"/>
      <c r="B61" s="38"/>
      <c r="C61" s="35"/>
      <c r="D61" s="177" t="s">
        <v>50</v>
      </c>
      <c r="E61" s="178"/>
      <c r="F61" s="179" t="s">
        <v>51</v>
      </c>
      <c r="G61" s="177" t="s">
        <v>50</v>
      </c>
      <c r="H61" s="178"/>
      <c r="I61" s="178"/>
      <c r="J61" s="180" t="s">
        <v>51</v>
      </c>
      <c r="K61" s="17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5"/>
      <c r="B65" s="38"/>
      <c r="C65" s="35"/>
      <c r="D65" s="175" t="s">
        <v>52</v>
      </c>
      <c r="E65" s="181"/>
      <c r="F65" s="181"/>
      <c r="G65" s="175" t="s">
        <v>53</v>
      </c>
      <c r="H65" s="181"/>
      <c r="I65" s="181"/>
      <c r="J65" s="181"/>
      <c r="K65" s="181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5"/>
      <c r="B76" s="38"/>
      <c r="C76" s="35"/>
      <c r="D76" s="177" t="s">
        <v>50</v>
      </c>
      <c r="E76" s="178"/>
      <c r="F76" s="179" t="s">
        <v>51</v>
      </c>
      <c r="G76" s="177" t="s">
        <v>50</v>
      </c>
      <c r="H76" s="178"/>
      <c r="I76" s="178"/>
      <c r="J76" s="180" t="s">
        <v>51</v>
      </c>
      <c r="K76" s="17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18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7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6" t="str">
        <f>E7</f>
        <v>Svratka, km 164,038-166,580 - PBPPO - Povýsadbová péče</v>
      </c>
      <c r="F85" s="27"/>
      <c r="G85" s="27"/>
      <c r="H85" s="2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7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3083-19/5.3 - 3. rok pěstební péče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7" t="s">
        <v>20</v>
      </c>
      <c r="D89" s="37"/>
      <c r="E89" s="37"/>
      <c r="F89" s="22" t="str">
        <f>F12</f>
        <v>Svratka</v>
      </c>
      <c r="G89" s="37"/>
      <c r="H89" s="37"/>
      <c r="I89" s="27" t="s">
        <v>22</v>
      </c>
      <c r="J89" s="76" t="str">
        <f>IF(J12="","",J12)</f>
        <v>12. 1. 2022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7" t="s">
        <v>24</v>
      </c>
      <c r="D91" s="37"/>
      <c r="E91" s="37"/>
      <c r="F91" s="22" t="str">
        <f>E15</f>
        <v>Povodí Moravy, s.p., Dřevařská 11, 602 00 Brno</v>
      </c>
      <c r="G91" s="37"/>
      <c r="H91" s="37"/>
      <c r="I91" s="27" t="s">
        <v>29</v>
      </c>
      <c r="J91" s="31" t="str">
        <f>E21</f>
        <v>AGROPROJEKT PSO,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54.45" customHeight="1">
      <c r="A92" s="35"/>
      <c r="B92" s="36"/>
      <c r="C92" s="27" t="s">
        <v>27</v>
      </c>
      <c r="D92" s="37"/>
      <c r="E92" s="37"/>
      <c r="F92" s="22" t="str">
        <f>IF(E18="","",E18)</f>
        <v>Vyplň údaj</v>
      </c>
      <c r="G92" s="37"/>
      <c r="H92" s="37"/>
      <c r="I92" s="27" t="s">
        <v>31</v>
      </c>
      <c r="J92" s="31" t="str">
        <f>E24</f>
        <v>AGROPROJEKT PSO, s.r.o., Slavíčkova 840/1b, 638 00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7" t="s">
        <v>109</v>
      </c>
      <c r="D94" s="146"/>
      <c r="E94" s="146"/>
      <c r="F94" s="146"/>
      <c r="G94" s="146"/>
      <c r="H94" s="146"/>
      <c r="I94" s="146"/>
      <c r="J94" s="188" t="s">
        <v>110</v>
      </c>
      <c r="K94" s="14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111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2" t="s">
        <v>112</v>
      </c>
    </row>
    <row r="97" hidden="1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/>
    <row r="100" hidden="1"/>
    <row r="101" hidden="1"/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18" t="s">
        <v>113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7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86" t="str">
        <f>E7</f>
        <v>Svratka, km 164,038-166,580 - PBPPO - Povýsadbová péče</v>
      </c>
      <c r="F106" s="27"/>
      <c r="G106" s="27"/>
      <c r="H106" s="2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7" t="s">
        <v>102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3083-19/5.3 - 3. rok pěstební péče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7" t="s">
        <v>20</v>
      </c>
      <c r="D110" s="37"/>
      <c r="E110" s="37"/>
      <c r="F110" s="22" t="str">
        <f>F12</f>
        <v>Svratka</v>
      </c>
      <c r="G110" s="37"/>
      <c r="H110" s="37"/>
      <c r="I110" s="27" t="s">
        <v>22</v>
      </c>
      <c r="J110" s="76" t="str">
        <f>IF(J12="","",J12)</f>
        <v>12. 1. 2022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5.65" customHeight="1">
      <c r="A112" s="35"/>
      <c r="B112" s="36"/>
      <c r="C112" s="27" t="s">
        <v>24</v>
      </c>
      <c r="D112" s="37"/>
      <c r="E112" s="37"/>
      <c r="F112" s="22" t="str">
        <f>E15</f>
        <v>Povodí Moravy, s.p., Dřevařská 11, 602 00 Brno</v>
      </c>
      <c r="G112" s="37"/>
      <c r="H112" s="37"/>
      <c r="I112" s="27" t="s">
        <v>29</v>
      </c>
      <c r="J112" s="31" t="str">
        <f>E21</f>
        <v>AGROPROJEKT PSO, s.r.o.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54.45" customHeight="1">
      <c r="A113" s="35"/>
      <c r="B113" s="36"/>
      <c r="C113" s="27" t="s">
        <v>27</v>
      </c>
      <c r="D113" s="37"/>
      <c r="E113" s="37"/>
      <c r="F113" s="22" t="str">
        <f>IF(E18="","",E18)</f>
        <v>Vyplň údaj</v>
      </c>
      <c r="G113" s="37"/>
      <c r="H113" s="37"/>
      <c r="I113" s="27" t="s">
        <v>31</v>
      </c>
      <c r="J113" s="31" t="str">
        <f>E24</f>
        <v>AGROPROJEKT PSO, s.r.o., Slavíčkova 840/1b, 638 00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90"/>
      <c r="B115" s="191"/>
      <c r="C115" s="192" t="s">
        <v>114</v>
      </c>
      <c r="D115" s="193" t="s">
        <v>60</v>
      </c>
      <c r="E115" s="193" t="s">
        <v>56</v>
      </c>
      <c r="F115" s="193" t="s">
        <v>57</v>
      </c>
      <c r="G115" s="193" t="s">
        <v>115</v>
      </c>
      <c r="H115" s="193" t="s">
        <v>116</v>
      </c>
      <c r="I115" s="193" t="s">
        <v>117</v>
      </c>
      <c r="J115" s="193" t="s">
        <v>110</v>
      </c>
      <c r="K115" s="194" t="s">
        <v>118</v>
      </c>
      <c r="L115" s="195"/>
      <c r="M115" s="97" t="s">
        <v>1</v>
      </c>
      <c r="N115" s="98" t="s">
        <v>39</v>
      </c>
      <c r="O115" s="98" t="s">
        <v>119</v>
      </c>
      <c r="P115" s="98" t="s">
        <v>120</v>
      </c>
      <c r="Q115" s="98" t="s">
        <v>121</v>
      </c>
      <c r="R115" s="98" t="s">
        <v>122</v>
      </c>
      <c r="S115" s="98" t="s">
        <v>123</v>
      </c>
      <c r="T115" s="99" t="s">
        <v>124</v>
      </c>
      <c r="U115" s="190"/>
      <c r="V115" s="190"/>
      <c r="W115" s="190"/>
      <c r="X115" s="190"/>
      <c r="Y115" s="190"/>
      <c r="Z115" s="190"/>
      <c r="AA115" s="190"/>
      <c r="AB115" s="190"/>
      <c r="AC115" s="190"/>
      <c r="AD115" s="190"/>
      <c r="AE115" s="190"/>
    </row>
    <row r="116" s="2" customFormat="1" ht="22.8" customHeight="1">
      <c r="A116" s="35"/>
      <c r="B116" s="36"/>
      <c r="C116" s="104" t="s">
        <v>125</v>
      </c>
      <c r="D116" s="37"/>
      <c r="E116" s="37"/>
      <c r="F116" s="37"/>
      <c r="G116" s="37"/>
      <c r="H116" s="37"/>
      <c r="I116" s="37"/>
      <c r="J116" s="196">
        <f>BK116</f>
        <v>0</v>
      </c>
      <c r="K116" s="37"/>
      <c r="L116" s="38"/>
      <c r="M116" s="100"/>
      <c r="N116" s="197"/>
      <c r="O116" s="101"/>
      <c r="P116" s="198">
        <f>SUM(P117:P143)</f>
        <v>0</v>
      </c>
      <c r="Q116" s="101"/>
      <c r="R116" s="198">
        <f>SUM(R117:R143)</f>
        <v>0.0018</v>
      </c>
      <c r="S116" s="101"/>
      <c r="T116" s="199">
        <f>SUM(T117:T143)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2" t="s">
        <v>74</v>
      </c>
      <c r="AU116" s="12" t="s">
        <v>112</v>
      </c>
      <c r="BK116" s="200">
        <f>SUM(BK117:BK143)</f>
        <v>0</v>
      </c>
    </row>
    <row r="117" s="2" customFormat="1" ht="33" customHeight="1">
      <c r="A117" s="35"/>
      <c r="B117" s="36"/>
      <c r="C117" s="201" t="s">
        <v>83</v>
      </c>
      <c r="D117" s="201" t="s">
        <v>126</v>
      </c>
      <c r="E117" s="202" t="s">
        <v>127</v>
      </c>
      <c r="F117" s="203" t="s">
        <v>128</v>
      </c>
      <c r="G117" s="204" t="s">
        <v>129</v>
      </c>
      <c r="H117" s="205">
        <v>1</v>
      </c>
      <c r="I117" s="206"/>
      <c r="J117" s="207">
        <f>ROUND(I117*H117,2)</f>
        <v>0</v>
      </c>
      <c r="K117" s="203" t="s">
        <v>130</v>
      </c>
      <c r="L117" s="38"/>
      <c r="M117" s="208" t="s">
        <v>1</v>
      </c>
      <c r="N117" s="209" t="s">
        <v>40</v>
      </c>
      <c r="O117" s="88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131</v>
      </c>
      <c r="AT117" s="212" t="s">
        <v>126</v>
      </c>
      <c r="AU117" s="212" t="s">
        <v>75</v>
      </c>
      <c r="AY117" s="12" t="s">
        <v>132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2" t="s">
        <v>83</v>
      </c>
      <c r="BK117" s="140">
        <f>ROUND(I117*H117,2)</f>
        <v>0</v>
      </c>
      <c r="BL117" s="12" t="s">
        <v>131</v>
      </c>
      <c r="BM117" s="212" t="s">
        <v>180</v>
      </c>
    </row>
    <row r="118" s="2" customFormat="1">
      <c r="A118" s="35"/>
      <c r="B118" s="36"/>
      <c r="C118" s="37"/>
      <c r="D118" s="213" t="s">
        <v>134</v>
      </c>
      <c r="E118" s="37"/>
      <c r="F118" s="214" t="s">
        <v>135</v>
      </c>
      <c r="G118" s="37"/>
      <c r="H118" s="37"/>
      <c r="I118" s="215"/>
      <c r="J118" s="37"/>
      <c r="K118" s="37"/>
      <c r="L118" s="38"/>
      <c r="M118" s="216"/>
      <c r="N118" s="217"/>
      <c r="O118" s="88"/>
      <c r="P118" s="88"/>
      <c r="Q118" s="88"/>
      <c r="R118" s="88"/>
      <c r="S118" s="88"/>
      <c r="T118" s="89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2" t="s">
        <v>134</v>
      </c>
      <c r="AU118" s="12" t="s">
        <v>75</v>
      </c>
    </row>
    <row r="119" s="2" customFormat="1">
      <c r="A119" s="35"/>
      <c r="B119" s="36"/>
      <c r="C119" s="37"/>
      <c r="D119" s="218" t="s">
        <v>136</v>
      </c>
      <c r="E119" s="37"/>
      <c r="F119" s="219" t="s">
        <v>137</v>
      </c>
      <c r="G119" s="37"/>
      <c r="H119" s="37"/>
      <c r="I119" s="215"/>
      <c r="J119" s="37"/>
      <c r="K119" s="37"/>
      <c r="L119" s="38"/>
      <c r="M119" s="216"/>
      <c r="N119" s="217"/>
      <c r="O119" s="88"/>
      <c r="P119" s="88"/>
      <c r="Q119" s="88"/>
      <c r="R119" s="88"/>
      <c r="S119" s="88"/>
      <c r="T119" s="89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2" t="s">
        <v>136</v>
      </c>
      <c r="AU119" s="12" t="s">
        <v>75</v>
      </c>
    </row>
    <row r="120" s="2" customFormat="1">
      <c r="A120" s="35"/>
      <c r="B120" s="36"/>
      <c r="C120" s="37"/>
      <c r="D120" s="213" t="s">
        <v>138</v>
      </c>
      <c r="E120" s="37"/>
      <c r="F120" s="220" t="s">
        <v>139</v>
      </c>
      <c r="G120" s="37"/>
      <c r="H120" s="37"/>
      <c r="I120" s="215"/>
      <c r="J120" s="37"/>
      <c r="K120" s="37"/>
      <c r="L120" s="38"/>
      <c r="M120" s="216"/>
      <c r="N120" s="217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2" t="s">
        <v>138</v>
      </c>
      <c r="AU120" s="12" t="s">
        <v>75</v>
      </c>
    </row>
    <row r="121" s="2" customFormat="1" ht="24.15" customHeight="1">
      <c r="A121" s="35"/>
      <c r="B121" s="36"/>
      <c r="C121" s="201" t="s">
        <v>85</v>
      </c>
      <c r="D121" s="201" t="s">
        <v>126</v>
      </c>
      <c r="E121" s="202" t="s">
        <v>181</v>
      </c>
      <c r="F121" s="203" t="s">
        <v>182</v>
      </c>
      <c r="G121" s="204" t="s">
        <v>143</v>
      </c>
      <c r="H121" s="205">
        <v>100</v>
      </c>
      <c r="I121" s="206"/>
      <c r="J121" s="207">
        <f>ROUND(I121*H121,2)</f>
        <v>0</v>
      </c>
      <c r="K121" s="203" t="s">
        <v>130</v>
      </c>
      <c r="L121" s="38"/>
      <c r="M121" s="208" t="s">
        <v>1</v>
      </c>
      <c r="N121" s="209" t="s">
        <v>40</v>
      </c>
      <c r="O121" s="88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131</v>
      </c>
      <c r="AT121" s="212" t="s">
        <v>126</v>
      </c>
      <c r="AU121" s="212" t="s">
        <v>75</v>
      </c>
      <c r="AY121" s="12" t="s">
        <v>132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2" t="s">
        <v>83</v>
      </c>
      <c r="BK121" s="140">
        <f>ROUND(I121*H121,2)</f>
        <v>0</v>
      </c>
      <c r="BL121" s="12" t="s">
        <v>131</v>
      </c>
      <c r="BM121" s="212" t="s">
        <v>183</v>
      </c>
    </row>
    <row r="122" s="2" customFormat="1">
      <c r="A122" s="35"/>
      <c r="B122" s="36"/>
      <c r="C122" s="37"/>
      <c r="D122" s="213" t="s">
        <v>134</v>
      </c>
      <c r="E122" s="37"/>
      <c r="F122" s="214" t="s">
        <v>184</v>
      </c>
      <c r="G122" s="37"/>
      <c r="H122" s="37"/>
      <c r="I122" s="215"/>
      <c r="J122" s="37"/>
      <c r="K122" s="37"/>
      <c r="L122" s="38"/>
      <c r="M122" s="216"/>
      <c r="N122" s="217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2" t="s">
        <v>134</v>
      </c>
      <c r="AU122" s="12" t="s">
        <v>75</v>
      </c>
    </row>
    <row r="123" s="2" customFormat="1">
      <c r="A123" s="35"/>
      <c r="B123" s="36"/>
      <c r="C123" s="37"/>
      <c r="D123" s="218" t="s">
        <v>136</v>
      </c>
      <c r="E123" s="37"/>
      <c r="F123" s="219" t="s">
        <v>185</v>
      </c>
      <c r="G123" s="37"/>
      <c r="H123" s="37"/>
      <c r="I123" s="215"/>
      <c r="J123" s="37"/>
      <c r="K123" s="37"/>
      <c r="L123" s="38"/>
      <c r="M123" s="216"/>
      <c r="N123" s="217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2" t="s">
        <v>136</v>
      </c>
      <c r="AU123" s="12" t="s">
        <v>75</v>
      </c>
    </row>
    <row r="124" s="2" customFormat="1">
      <c r="A124" s="35"/>
      <c r="B124" s="36"/>
      <c r="C124" s="37"/>
      <c r="D124" s="213" t="s">
        <v>138</v>
      </c>
      <c r="E124" s="37"/>
      <c r="F124" s="220" t="s">
        <v>186</v>
      </c>
      <c r="G124" s="37"/>
      <c r="H124" s="37"/>
      <c r="I124" s="215"/>
      <c r="J124" s="37"/>
      <c r="K124" s="37"/>
      <c r="L124" s="38"/>
      <c r="M124" s="216"/>
      <c r="N124" s="217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2" t="s">
        <v>138</v>
      </c>
      <c r="AU124" s="12" t="s">
        <v>75</v>
      </c>
    </row>
    <row r="125" s="2" customFormat="1" ht="16.5" customHeight="1">
      <c r="A125" s="35"/>
      <c r="B125" s="36"/>
      <c r="C125" s="201" t="s">
        <v>149</v>
      </c>
      <c r="D125" s="201" t="s">
        <v>126</v>
      </c>
      <c r="E125" s="202" t="s">
        <v>141</v>
      </c>
      <c r="F125" s="203" t="s">
        <v>142</v>
      </c>
      <c r="G125" s="204" t="s">
        <v>143</v>
      </c>
      <c r="H125" s="205">
        <v>100</v>
      </c>
      <c r="I125" s="206"/>
      <c r="J125" s="207">
        <f>ROUND(I125*H125,2)</f>
        <v>0</v>
      </c>
      <c r="K125" s="203" t="s">
        <v>130</v>
      </c>
      <c r="L125" s="38"/>
      <c r="M125" s="208" t="s">
        <v>1</v>
      </c>
      <c r="N125" s="209" t="s">
        <v>40</v>
      </c>
      <c r="O125" s="88"/>
      <c r="P125" s="210">
        <f>O125*H125</f>
        <v>0</v>
      </c>
      <c r="Q125" s="210">
        <v>1.8E-05</v>
      </c>
      <c r="R125" s="210">
        <f>Q125*H125</f>
        <v>0.0018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131</v>
      </c>
      <c r="AT125" s="212" t="s">
        <v>126</v>
      </c>
      <c r="AU125" s="212" t="s">
        <v>75</v>
      </c>
      <c r="AY125" s="12" t="s">
        <v>132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2" t="s">
        <v>83</v>
      </c>
      <c r="BK125" s="140">
        <f>ROUND(I125*H125,2)</f>
        <v>0</v>
      </c>
      <c r="BL125" s="12" t="s">
        <v>131</v>
      </c>
      <c r="BM125" s="212" t="s">
        <v>187</v>
      </c>
    </row>
    <row r="126" s="2" customFormat="1">
      <c r="A126" s="35"/>
      <c r="B126" s="36"/>
      <c r="C126" s="37"/>
      <c r="D126" s="213" t="s">
        <v>134</v>
      </c>
      <c r="E126" s="37"/>
      <c r="F126" s="214" t="s">
        <v>145</v>
      </c>
      <c r="G126" s="37"/>
      <c r="H126" s="37"/>
      <c r="I126" s="215"/>
      <c r="J126" s="37"/>
      <c r="K126" s="37"/>
      <c r="L126" s="38"/>
      <c r="M126" s="216"/>
      <c r="N126" s="217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2" t="s">
        <v>134</v>
      </c>
      <c r="AU126" s="12" t="s">
        <v>75</v>
      </c>
    </row>
    <row r="127" s="2" customFormat="1">
      <c r="A127" s="35"/>
      <c r="B127" s="36"/>
      <c r="C127" s="37"/>
      <c r="D127" s="218" t="s">
        <v>136</v>
      </c>
      <c r="E127" s="37"/>
      <c r="F127" s="219" t="s">
        <v>146</v>
      </c>
      <c r="G127" s="37"/>
      <c r="H127" s="37"/>
      <c r="I127" s="215"/>
      <c r="J127" s="37"/>
      <c r="K127" s="37"/>
      <c r="L127" s="38"/>
      <c r="M127" s="216"/>
      <c r="N127" s="217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2" t="s">
        <v>136</v>
      </c>
      <c r="AU127" s="12" t="s">
        <v>75</v>
      </c>
    </row>
    <row r="128" s="2" customFormat="1">
      <c r="A128" s="35"/>
      <c r="B128" s="36"/>
      <c r="C128" s="37"/>
      <c r="D128" s="213" t="s">
        <v>138</v>
      </c>
      <c r="E128" s="37"/>
      <c r="F128" s="220" t="s">
        <v>147</v>
      </c>
      <c r="G128" s="37"/>
      <c r="H128" s="37"/>
      <c r="I128" s="215"/>
      <c r="J128" s="37"/>
      <c r="K128" s="37"/>
      <c r="L128" s="38"/>
      <c r="M128" s="216"/>
      <c r="N128" s="217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2" t="s">
        <v>138</v>
      </c>
      <c r="AU128" s="12" t="s">
        <v>75</v>
      </c>
    </row>
    <row r="129" s="10" customFormat="1">
      <c r="A129" s="10"/>
      <c r="B129" s="221"/>
      <c r="C129" s="222"/>
      <c r="D129" s="213" t="s">
        <v>140</v>
      </c>
      <c r="E129" s="223" t="s">
        <v>1</v>
      </c>
      <c r="F129" s="224" t="s">
        <v>148</v>
      </c>
      <c r="G129" s="222"/>
      <c r="H129" s="225">
        <v>100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31" t="s">
        <v>140</v>
      </c>
      <c r="AU129" s="231" t="s">
        <v>75</v>
      </c>
      <c r="AV129" s="10" t="s">
        <v>85</v>
      </c>
      <c r="AW129" s="10" t="s">
        <v>30</v>
      </c>
      <c r="AX129" s="10" t="s">
        <v>83</v>
      </c>
      <c r="AY129" s="231" t="s">
        <v>132</v>
      </c>
    </row>
    <row r="130" s="2" customFormat="1" ht="16.5" customHeight="1">
      <c r="A130" s="35"/>
      <c r="B130" s="36"/>
      <c r="C130" s="201" t="s">
        <v>131</v>
      </c>
      <c r="D130" s="201" t="s">
        <v>126</v>
      </c>
      <c r="E130" s="202" t="s">
        <v>150</v>
      </c>
      <c r="F130" s="203" t="s">
        <v>151</v>
      </c>
      <c r="G130" s="204" t="s">
        <v>152</v>
      </c>
      <c r="H130" s="205">
        <v>4</v>
      </c>
      <c r="I130" s="206"/>
      <c r="J130" s="207">
        <f>ROUND(I130*H130,2)</f>
        <v>0</v>
      </c>
      <c r="K130" s="203" t="s">
        <v>130</v>
      </c>
      <c r="L130" s="38"/>
      <c r="M130" s="208" t="s">
        <v>1</v>
      </c>
      <c r="N130" s="209" t="s">
        <v>40</v>
      </c>
      <c r="O130" s="88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2" t="s">
        <v>131</v>
      </c>
      <c r="AT130" s="212" t="s">
        <v>126</v>
      </c>
      <c r="AU130" s="212" t="s">
        <v>75</v>
      </c>
      <c r="AY130" s="12" t="s">
        <v>132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2" t="s">
        <v>83</v>
      </c>
      <c r="BK130" s="140">
        <f>ROUND(I130*H130,2)</f>
        <v>0</v>
      </c>
      <c r="BL130" s="12" t="s">
        <v>131</v>
      </c>
      <c r="BM130" s="212" t="s">
        <v>188</v>
      </c>
    </row>
    <row r="131" s="2" customFormat="1">
      <c r="A131" s="35"/>
      <c r="B131" s="36"/>
      <c r="C131" s="37"/>
      <c r="D131" s="213" t="s">
        <v>134</v>
      </c>
      <c r="E131" s="37"/>
      <c r="F131" s="214" t="s">
        <v>154</v>
      </c>
      <c r="G131" s="37"/>
      <c r="H131" s="37"/>
      <c r="I131" s="215"/>
      <c r="J131" s="37"/>
      <c r="K131" s="37"/>
      <c r="L131" s="38"/>
      <c r="M131" s="216"/>
      <c r="N131" s="217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2" t="s">
        <v>134</v>
      </c>
      <c r="AU131" s="12" t="s">
        <v>75</v>
      </c>
    </row>
    <row r="132" s="2" customFormat="1">
      <c r="A132" s="35"/>
      <c r="B132" s="36"/>
      <c r="C132" s="37"/>
      <c r="D132" s="218" t="s">
        <v>136</v>
      </c>
      <c r="E132" s="37"/>
      <c r="F132" s="219" t="s">
        <v>155</v>
      </c>
      <c r="G132" s="37"/>
      <c r="H132" s="37"/>
      <c r="I132" s="215"/>
      <c r="J132" s="37"/>
      <c r="K132" s="37"/>
      <c r="L132" s="38"/>
      <c r="M132" s="216"/>
      <c r="N132" s="217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2" t="s">
        <v>136</v>
      </c>
      <c r="AU132" s="12" t="s">
        <v>75</v>
      </c>
    </row>
    <row r="133" s="10" customFormat="1">
      <c r="A133" s="10"/>
      <c r="B133" s="221"/>
      <c r="C133" s="222"/>
      <c r="D133" s="213" t="s">
        <v>140</v>
      </c>
      <c r="E133" s="223" t="s">
        <v>1</v>
      </c>
      <c r="F133" s="224" t="s">
        <v>189</v>
      </c>
      <c r="G133" s="222"/>
      <c r="H133" s="225">
        <v>4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31" t="s">
        <v>140</v>
      </c>
      <c r="AU133" s="231" t="s">
        <v>75</v>
      </c>
      <c r="AV133" s="10" t="s">
        <v>85</v>
      </c>
      <c r="AW133" s="10" t="s">
        <v>30</v>
      </c>
      <c r="AX133" s="10" t="s">
        <v>83</v>
      </c>
      <c r="AY133" s="231" t="s">
        <v>132</v>
      </c>
    </row>
    <row r="134" s="2" customFormat="1" ht="21.75" customHeight="1">
      <c r="A134" s="35"/>
      <c r="B134" s="36"/>
      <c r="C134" s="201" t="s">
        <v>164</v>
      </c>
      <c r="D134" s="201" t="s">
        <v>126</v>
      </c>
      <c r="E134" s="202" t="s">
        <v>157</v>
      </c>
      <c r="F134" s="203" t="s">
        <v>158</v>
      </c>
      <c r="G134" s="204" t="s">
        <v>152</v>
      </c>
      <c r="H134" s="205">
        <v>4</v>
      </c>
      <c r="I134" s="206"/>
      <c r="J134" s="207">
        <f>ROUND(I134*H134,2)</f>
        <v>0</v>
      </c>
      <c r="K134" s="203" t="s">
        <v>130</v>
      </c>
      <c r="L134" s="38"/>
      <c r="M134" s="208" t="s">
        <v>1</v>
      </c>
      <c r="N134" s="209" t="s">
        <v>40</v>
      </c>
      <c r="O134" s="88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131</v>
      </c>
      <c r="AT134" s="212" t="s">
        <v>126</v>
      </c>
      <c r="AU134" s="212" t="s">
        <v>75</v>
      </c>
      <c r="AY134" s="12" t="s">
        <v>132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2" t="s">
        <v>83</v>
      </c>
      <c r="BK134" s="140">
        <f>ROUND(I134*H134,2)</f>
        <v>0</v>
      </c>
      <c r="BL134" s="12" t="s">
        <v>131</v>
      </c>
      <c r="BM134" s="212" t="s">
        <v>190</v>
      </c>
    </row>
    <row r="135" s="2" customFormat="1">
      <c r="A135" s="35"/>
      <c r="B135" s="36"/>
      <c r="C135" s="37"/>
      <c r="D135" s="213" t="s">
        <v>134</v>
      </c>
      <c r="E135" s="37"/>
      <c r="F135" s="214" t="s">
        <v>160</v>
      </c>
      <c r="G135" s="37"/>
      <c r="H135" s="37"/>
      <c r="I135" s="215"/>
      <c r="J135" s="37"/>
      <c r="K135" s="37"/>
      <c r="L135" s="38"/>
      <c r="M135" s="216"/>
      <c r="N135" s="217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2" t="s">
        <v>134</v>
      </c>
      <c r="AU135" s="12" t="s">
        <v>75</v>
      </c>
    </row>
    <row r="136" s="2" customFormat="1">
      <c r="A136" s="35"/>
      <c r="B136" s="36"/>
      <c r="C136" s="37"/>
      <c r="D136" s="218" t="s">
        <v>136</v>
      </c>
      <c r="E136" s="37"/>
      <c r="F136" s="219" t="s">
        <v>161</v>
      </c>
      <c r="G136" s="37"/>
      <c r="H136" s="37"/>
      <c r="I136" s="215"/>
      <c r="J136" s="37"/>
      <c r="K136" s="37"/>
      <c r="L136" s="38"/>
      <c r="M136" s="216"/>
      <c r="N136" s="217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2" t="s">
        <v>136</v>
      </c>
      <c r="AU136" s="12" t="s">
        <v>75</v>
      </c>
    </row>
    <row r="137" s="2" customFormat="1">
      <c r="A137" s="35"/>
      <c r="B137" s="36"/>
      <c r="C137" s="37"/>
      <c r="D137" s="213" t="s">
        <v>138</v>
      </c>
      <c r="E137" s="37"/>
      <c r="F137" s="220" t="s">
        <v>162</v>
      </c>
      <c r="G137" s="37"/>
      <c r="H137" s="37"/>
      <c r="I137" s="215"/>
      <c r="J137" s="37"/>
      <c r="K137" s="37"/>
      <c r="L137" s="38"/>
      <c r="M137" s="216"/>
      <c r="N137" s="217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2" t="s">
        <v>138</v>
      </c>
      <c r="AU137" s="12" t="s">
        <v>75</v>
      </c>
    </row>
    <row r="138" s="10" customFormat="1">
      <c r="A138" s="10"/>
      <c r="B138" s="221"/>
      <c r="C138" s="222"/>
      <c r="D138" s="213" t="s">
        <v>140</v>
      </c>
      <c r="E138" s="223" t="s">
        <v>1</v>
      </c>
      <c r="F138" s="224" t="s">
        <v>191</v>
      </c>
      <c r="G138" s="222"/>
      <c r="H138" s="225">
        <v>4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31" t="s">
        <v>140</v>
      </c>
      <c r="AU138" s="231" t="s">
        <v>75</v>
      </c>
      <c r="AV138" s="10" t="s">
        <v>85</v>
      </c>
      <c r="AW138" s="10" t="s">
        <v>30</v>
      </c>
      <c r="AX138" s="10" t="s">
        <v>83</v>
      </c>
      <c r="AY138" s="231" t="s">
        <v>132</v>
      </c>
    </row>
    <row r="139" s="2" customFormat="1" ht="24.15" customHeight="1">
      <c r="A139" s="35"/>
      <c r="B139" s="36"/>
      <c r="C139" s="201" t="s">
        <v>192</v>
      </c>
      <c r="D139" s="201" t="s">
        <v>126</v>
      </c>
      <c r="E139" s="202" t="s">
        <v>165</v>
      </c>
      <c r="F139" s="203" t="s">
        <v>166</v>
      </c>
      <c r="G139" s="204" t="s">
        <v>152</v>
      </c>
      <c r="H139" s="205">
        <v>20</v>
      </c>
      <c r="I139" s="206"/>
      <c r="J139" s="207">
        <f>ROUND(I139*H139,2)</f>
        <v>0</v>
      </c>
      <c r="K139" s="203" t="s">
        <v>130</v>
      </c>
      <c r="L139" s="38"/>
      <c r="M139" s="208" t="s">
        <v>1</v>
      </c>
      <c r="N139" s="209" t="s">
        <v>40</v>
      </c>
      <c r="O139" s="88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2" t="s">
        <v>131</v>
      </c>
      <c r="AT139" s="212" t="s">
        <v>126</v>
      </c>
      <c r="AU139" s="212" t="s">
        <v>75</v>
      </c>
      <c r="AY139" s="12" t="s">
        <v>132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2" t="s">
        <v>83</v>
      </c>
      <c r="BK139" s="140">
        <f>ROUND(I139*H139,2)</f>
        <v>0</v>
      </c>
      <c r="BL139" s="12" t="s">
        <v>131</v>
      </c>
      <c r="BM139" s="212" t="s">
        <v>193</v>
      </c>
    </row>
    <row r="140" s="2" customFormat="1">
      <c r="A140" s="35"/>
      <c r="B140" s="36"/>
      <c r="C140" s="37"/>
      <c r="D140" s="213" t="s">
        <v>134</v>
      </c>
      <c r="E140" s="37"/>
      <c r="F140" s="214" t="s">
        <v>168</v>
      </c>
      <c r="G140" s="37"/>
      <c r="H140" s="37"/>
      <c r="I140" s="215"/>
      <c r="J140" s="37"/>
      <c r="K140" s="37"/>
      <c r="L140" s="38"/>
      <c r="M140" s="216"/>
      <c r="N140" s="217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2" t="s">
        <v>134</v>
      </c>
      <c r="AU140" s="12" t="s">
        <v>75</v>
      </c>
    </row>
    <row r="141" s="2" customFormat="1">
      <c r="A141" s="35"/>
      <c r="B141" s="36"/>
      <c r="C141" s="37"/>
      <c r="D141" s="218" t="s">
        <v>136</v>
      </c>
      <c r="E141" s="37"/>
      <c r="F141" s="219" t="s">
        <v>169</v>
      </c>
      <c r="G141" s="37"/>
      <c r="H141" s="37"/>
      <c r="I141" s="215"/>
      <c r="J141" s="37"/>
      <c r="K141" s="37"/>
      <c r="L141" s="38"/>
      <c r="M141" s="216"/>
      <c r="N141" s="217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2" t="s">
        <v>136</v>
      </c>
      <c r="AU141" s="12" t="s">
        <v>75</v>
      </c>
    </row>
    <row r="142" s="2" customFormat="1">
      <c r="A142" s="35"/>
      <c r="B142" s="36"/>
      <c r="C142" s="37"/>
      <c r="D142" s="213" t="s">
        <v>138</v>
      </c>
      <c r="E142" s="37"/>
      <c r="F142" s="220" t="s">
        <v>162</v>
      </c>
      <c r="G142" s="37"/>
      <c r="H142" s="37"/>
      <c r="I142" s="215"/>
      <c r="J142" s="37"/>
      <c r="K142" s="37"/>
      <c r="L142" s="38"/>
      <c r="M142" s="216"/>
      <c r="N142" s="217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2" t="s">
        <v>138</v>
      </c>
      <c r="AU142" s="12" t="s">
        <v>75</v>
      </c>
    </row>
    <row r="143" s="10" customFormat="1">
      <c r="A143" s="10"/>
      <c r="B143" s="221"/>
      <c r="C143" s="222"/>
      <c r="D143" s="213" t="s">
        <v>140</v>
      </c>
      <c r="E143" s="223" t="s">
        <v>1</v>
      </c>
      <c r="F143" s="224" t="s">
        <v>194</v>
      </c>
      <c r="G143" s="222"/>
      <c r="H143" s="225">
        <v>20</v>
      </c>
      <c r="I143" s="226"/>
      <c r="J143" s="222"/>
      <c r="K143" s="222"/>
      <c r="L143" s="227"/>
      <c r="M143" s="232"/>
      <c r="N143" s="233"/>
      <c r="O143" s="233"/>
      <c r="P143" s="233"/>
      <c r="Q143" s="233"/>
      <c r="R143" s="233"/>
      <c r="S143" s="233"/>
      <c r="T143" s="234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31" t="s">
        <v>140</v>
      </c>
      <c r="AU143" s="231" t="s">
        <v>75</v>
      </c>
      <c r="AV143" s="10" t="s">
        <v>85</v>
      </c>
      <c r="AW143" s="10" t="s">
        <v>30</v>
      </c>
      <c r="AX143" s="10" t="s">
        <v>83</v>
      </c>
      <c r="AY143" s="231" t="s">
        <v>132</v>
      </c>
    </row>
    <row r="144" s="2" customFormat="1" ht="6.96" customHeight="1">
      <c r="A144" s="35"/>
      <c r="B144" s="63"/>
      <c r="C144" s="64"/>
      <c r="D144" s="64"/>
      <c r="E144" s="64"/>
      <c r="F144" s="64"/>
      <c r="G144" s="64"/>
      <c r="H144" s="64"/>
      <c r="I144" s="64"/>
      <c r="J144" s="64"/>
      <c r="K144" s="64"/>
      <c r="L144" s="38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sheet="1" autoFilter="0" formatColumns="0" formatRows="0" objects="1" scenarios="1" spinCount="100000" saltValue="+9FwaJ/rzLi5ZdGjuMORnhOqyfunan7mjVpr/4knaaCDIPOq9aqfraGoZqmVl3tEodzB1SVrGmVirDH3md7PmQ==" hashValue="Oex/PP7418n7VMPHiQuw4IFEmiFwZRnIN9yNwgpeGsmWlIQ36jzM9jUZuIR3VDNsQcIXrkHCb46cJrhPhaz/iA==" algorithmName="SHA-512" password="CC35"/>
  <autoFilter ref="C115:K14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hyperlinks>
    <hyperlink ref="F119" r:id="rId1" display="https://podminky.urs.cz/item/CS_URS_2021_02/184813134"/>
    <hyperlink ref="F123" r:id="rId2" display="https://podminky.urs.cz/item/CS_URS_2021_02/184852321"/>
    <hyperlink ref="F127" r:id="rId3" display="https://podminky.urs.cz/item/CS_URS_2021_02/184911111"/>
    <hyperlink ref="F132" r:id="rId4" display="https://podminky.urs.cz/item/CS_URS_2021_02/185804312"/>
    <hyperlink ref="F136" r:id="rId5" display="https://podminky.urs.cz/item/CS_URS_2021_02/185851121"/>
    <hyperlink ref="F141" r:id="rId6" display="https://podminky.urs.cz/item/CS_URS_2021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Sedláková Lenka</dc:creator>
  <cp:lastModifiedBy>Sedláková Lenka</cp:lastModifiedBy>
  <dcterms:created xsi:type="dcterms:W3CDTF">2022-01-12T10:05:33Z</dcterms:created>
  <dcterms:modified xsi:type="dcterms:W3CDTF">2022-01-12T10:05:38Z</dcterms:modified>
</cp:coreProperties>
</file>