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3256" windowHeight="11988" activeTab="3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Pol'!$A$1:$X$43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2"/>
  <c r="V30" s="1"/>
  <c r="Q31"/>
  <c r="O31"/>
  <c r="O30" s="1"/>
  <c r="K31"/>
  <c r="K30" s="1"/>
  <c r="I31"/>
  <c r="G31"/>
  <c r="M31" s="1"/>
  <c r="M30" s="1"/>
  <c r="Q30"/>
  <c r="I30"/>
  <c r="G9"/>
  <c r="M9" s="1"/>
  <c r="I9"/>
  <c r="K9"/>
  <c r="O9"/>
  <c r="Q9"/>
  <c r="V9"/>
  <c r="G11"/>
  <c r="M11" s="1"/>
  <c r="I11"/>
  <c r="K11"/>
  <c r="O11"/>
  <c r="Q11"/>
  <c r="V11"/>
  <c r="G13"/>
  <c r="M13" s="1"/>
  <c r="I13"/>
  <c r="K13"/>
  <c r="O13"/>
  <c r="Q13"/>
  <c r="V13"/>
  <c r="G15"/>
  <c r="M15" s="1"/>
  <c r="I15"/>
  <c r="K15"/>
  <c r="O15"/>
  <c r="Q15"/>
  <c r="V15"/>
  <c r="G17"/>
  <c r="M17" s="1"/>
  <c r="I17"/>
  <c r="K17"/>
  <c r="O17"/>
  <c r="Q17"/>
  <c r="V17"/>
  <c r="G19"/>
  <c r="M19" s="1"/>
  <c r="I19"/>
  <c r="K19"/>
  <c r="O19"/>
  <c r="Q19"/>
  <c r="V19"/>
  <c r="G21"/>
  <c r="I21"/>
  <c r="K21"/>
  <c r="O21"/>
  <c r="Q21"/>
  <c r="V21"/>
  <c r="G24"/>
  <c r="M24" s="1"/>
  <c r="I24"/>
  <c r="K24"/>
  <c r="O24"/>
  <c r="Q24"/>
  <c r="V24"/>
  <c r="G26"/>
  <c r="M26" s="1"/>
  <c r="I26"/>
  <c r="K26"/>
  <c r="O26"/>
  <c r="Q26"/>
  <c r="V26"/>
  <c r="G29"/>
  <c r="G28" s="1"/>
  <c r="I51" i="1" s="1"/>
  <c r="I29" i="12"/>
  <c r="I28" s="1"/>
  <c r="K29"/>
  <c r="K28" s="1"/>
  <c r="O29"/>
  <c r="O28" s="1"/>
  <c r="Q29"/>
  <c r="Q28" s="1"/>
  <c r="V29"/>
  <c r="V28" s="1"/>
  <c r="AE33"/>
  <c r="F40" i="1" s="1"/>
  <c r="I20"/>
  <c r="I19"/>
  <c r="I18"/>
  <c r="I17"/>
  <c r="J28"/>
  <c r="J26"/>
  <c r="G38"/>
  <c r="F38"/>
  <c r="J23"/>
  <c r="J24"/>
  <c r="J25"/>
  <c r="J27"/>
  <c r="E24"/>
  <c r="E26"/>
  <c r="G30" i="12" l="1"/>
  <c r="G8"/>
  <c r="I49" i="1" s="1"/>
  <c r="O23" i="12"/>
  <c r="O8"/>
  <c r="AF33"/>
  <c r="V23"/>
  <c r="I23"/>
  <c r="K8"/>
  <c r="F39" i="1"/>
  <c r="F41"/>
  <c r="K23" i="12"/>
  <c r="M21"/>
  <c r="M8" s="1"/>
  <c r="Q8"/>
  <c r="Q23"/>
  <c r="G23"/>
  <c r="V8"/>
  <c r="I8"/>
  <c r="M29"/>
  <c r="M28" s="1"/>
  <c r="M23"/>
  <c r="I50" i="1" l="1"/>
  <c r="I52" s="1"/>
  <c r="G33" i="12"/>
  <c r="F42" i="1"/>
  <c r="G41"/>
  <c r="H41" s="1"/>
  <c r="I41" s="1"/>
  <c r="G39"/>
  <c r="G42" s="1"/>
  <c r="G25" s="1"/>
  <c r="A25" s="1"/>
  <c r="G40"/>
  <c r="H40" s="1"/>
  <c r="I40" s="1"/>
  <c r="J39"/>
  <c r="J40"/>
  <c r="I16" l="1"/>
  <c r="I21" s="1"/>
  <c r="H39"/>
  <c r="H42" s="1"/>
  <c r="J42"/>
  <c r="G23"/>
  <c r="A23" s="1"/>
  <c r="G28"/>
  <c r="J51"/>
  <c r="J50"/>
  <c r="J49"/>
  <c r="G26"/>
  <c r="A26"/>
  <c r="J41"/>
  <c r="I39" l="1"/>
  <c r="I42" s="1"/>
  <c r="J52"/>
  <c r="A24"/>
  <c r="G24"/>
  <c r="A27" s="1"/>
  <c r="A29" l="1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Dana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<sst xmlns="http://schemas.openxmlformats.org/spreadsheetml/2006/main" count="234" uniqueCount="133">
  <si>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</si>
  <si>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</si>
  <si>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</si>
  <si>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</si>
  <si>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</si>
  <si>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</si>
  <si>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</si>
  <si>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</si>
  <si>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</si>
  <si>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</si>
  <si>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</si>
  <si>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</si>
  <si>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</si>
  <si>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</si>
  <si>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</si>
  <si>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</si>
  <si>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</si>
  <si>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</si>
  <si>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</si>
  <si>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</si>
  <si>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</si>
  <si>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</si>
  <si>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</si>
  <si>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</si>
  <si>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</si>
  <si>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</si>
  <si>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</si>
  <si>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</si>
  <si>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</si>
  <si>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</si>
  <si>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</si>
  <si>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</si>
  <si>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</si>
  <si>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</si>
  <si>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</si>
  <si>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</si>
  <si>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</si>
  <si>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</si>
  <si>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</si>
  <si>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</si>
  <si>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</si>
  <si>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</si>
  <si>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</si>
  <si>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</si>
  <si>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Hráz VT Odra - Vrbice</t>
  </si>
  <si>
    <t>01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</si>
  <si>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</si>
  <si>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</si>
  <si>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</si>
  <si>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</si>
  <si>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</si>
  <si>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</si>
  <si>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</si>
  <si>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Zemní práce</t>
  </si>
  <si>
    <t>5</t>
  </si>
  <si>
    <t>Komunikace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</si>
  <si>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</si>
  <si>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</si>
  <si>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</si>
  <si>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</si>
  <si>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</si>
  <si>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</si>
  <si>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</si>
  <si>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</si>
  <si>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</si>
  <si>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</si>
  <si>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</si>
  <si>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</si>
  <si>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</si>
  <si>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</si>
  <si>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</si>
  <si>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</si>
  <si>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</si>
  <si>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</si>
  <si>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</si>
  <si>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</si>
  <si>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</si>
  <si>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</si>
  <si>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</si>
  <si>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</si>
  <si>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</si>
  <si>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</si>
  <si>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</si>
  <si>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</si>
  <si>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</si>
  <si>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</si>
  <si>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</si>
  <si>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122202202R00</t>
  </si>
  <si>
    <t>Odkopávky pro silnice v hor. 3 do 1000 m3</t>
  </si>
  <si>
    <t>m3</t>
  </si>
  <si>
    <t>RTS 22/ I</t>
  </si>
  <si>
    <t>Práce</t>
  </si>
  <si>
    <t>POL1_</t>
  </si>
  <si>
    <t>VV</t>
  </si>
  <si>
    <t>122202209R00</t>
  </si>
  <si>
    <t>Příplatek za lepivost - odkop. pro silnice v hor.3</t>
  </si>
  <si>
    <t>162301101R00</t>
  </si>
  <si>
    <t>Vodorovné přemístění výkopku z hor.1-4 do 500 m</t>
  </si>
  <si>
    <t>167101102R00</t>
  </si>
  <si>
    <t>Nakládání výkopku z hor.1-4 v množství nad 100 m3</t>
  </si>
  <si>
    <t>181006113R00</t>
  </si>
  <si>
    <t>Rozprostření zemin v rov./sklonu 1:5, tl. do 20 cm</t>
  </si>
  <si>
    <t>m2</t>
  </si>
  <si>
    <t>181101102R00</t>
  </si>
  <si>
    <t>Úprava pláně v zářezech v hor. 1-4, se zhutněním</t>
  </si>
  <si>
    <t>182001131R00</t>
  </si>
  <si>
    <t>Plošná úprava terénu, nerovnosti do 20 cm v rovině</t>
  </si>
  <si>
    <t>500*3</t>
  </si>
  <si>
    <t>564551111R00</t>
  </si>
  <si>
    <t>t</t>
  </si>
  <si>
    <t>SPCM</t>
  </si>
  <si>
    <t>Specifikace</t>
  </si>
  <si>
    <t>POL3_</t>
  </si>
  <si>
    <t>583417033R</t>
  </si>
  <si>
    <t>Kamenivo drcené frakce  0/32</t>
  </si>
  <si>
    <t>998222011R00</t>
  </si>
  <si>
    <t>Přesun hmot, pozemní komunikace, kryt z kameniva</t>
  </si>
  <si>
    <t>Přesun hmot</t>
  </si>
  <si>
    <t>POL7_</t>
  </si>
  <si>
    <t>SUM</t>
  </si>
  <si>
    <t>Poznámky uchazeče k zadání</t>
  </si>
  <si>
    <t>POPUZIV</t>
  </si>
  <si>
    <t>END</t>
  </si>
  <si>
    <t>VT Odra, Vrbice km 8,100 - 8,600, oprava koruny hráze</t>
  </si>
  <si>
    <t>Povodí Odry, státní podnik</t>
  </si>
  <si>
    <t>500*3*0,2</t>
  </si>
  <si>
    <t>500*3*0,2*1,9</t>
  </si>
  <si>
    <t>Zřízení podsypu/podkladu ze sypaniny tl. 20 cm</t>
  </si>
  <si>
    <t>00</t>
  </si>
  <si>
    <t>Ostatní</t>
  </si>
  <si>
    <t>pol.</t>
  </si>
  <si>
    <t>R00001</t>
  </si>
  <si>
    <t xml:space="preserve">geodetické zaměření skutečného provedení díla </t>
  </si>
</sst>
</file>

<file path=xl/styles.xml><?xml version="1.0" encoding="utf-8"?>
<styleSheet xmlns="http://schemas.openxmlformats.org/spreadsheetml/2006/main">
  <numFmts count="2">
    <numFmt numFmtId="164" formatCode="#,##0.00000"/>
    <numFmt numFmtId="167" formatCode="#,##0.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4" fontId="16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167" fontId="16" fillId="0" borderId="42" xfId="0" applyNumberFormat="1" applyFont="1" applyBorder="1" applyAlignment="1">
      <alignment vertical="top" shrinkToFit="1"/>
    </xf>
    <xf numFmtId="167" fontId="17" fillId="0" borderId="0" xfId="0" applyNumberFormat="1" applyFont="1" applyBorder="1" applyAlignment="1">
      <alignment vertical="top" wrapText="1" shrinkToFit="1"/>
    </xf>
    <xf numFmtId="167" fontId="8" fillId="3" borderId="18" xfId="0" applyNumberFormat="1" applyFont="1" applyFill="1" applyBorder="1" applyAlignment="1">
      <alignment vertical="top" shrinkToFit="1"/>
    </xf>
    <xf numFmtId="3" fontId="16" fillId="0" borderId="42" xfId="0" applyNumberFormat="1" applyFont="1" applyBorder="1" applyAlignment="1">
      <alignment vertical="top" shrinkToFit="1"/>
    </xf>
    <xf numFmtId="167" fontId="16" fillId="4" borderId="42" xfId="0" applyNumberFormat="1" applyFont="1" applyFill="1" applyBorder="1" applyAlignment="1" applyProtection="1">
      <alignment vertical="top" shrinkToFit="1"/>
      <protection locked="0"/>
    </xf>
    <xf numFmtId="167" fontId="16" fillId="0" borderId="0" xfId="0" applyNumberFormat="1" applyFont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21" t="s">
        <v>40</v>
      </c>
    </row>
    <row r="2" spans="1:7" ht="57.75" customHeight="1">
      <c r="A2" s="180" t="s">
        <v>41</v>
      </c>
      <c r="B2" s="180"/>
      <c r="C2" s="180"/>
      <c r="D2" s="180"/>
      <c r="E2" s="180"/>
      <c r="F2" s="180"/>
      <c r="G2" s="1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5"/>
  <sheetViews>
    <sheetView showGridLines="0" topLeftCell="B1" zoomScaleNormal="100" zoomScaleSheetLayoutView="75" workbookViewId="0">
      <selection activeCell="M17" sqref="M17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>
      <c r="A1" s="47" t="s">
        <v>38</v>
      </c>
      <c r="B1" s="181" t="s">
        <v>4</v>
      </c>
      <c r="C1" s="182"/>
      <c r="D1" s="182"/>
      <c r="E1" s="182"/>
      <c r="F1" s="182"/>
      <c r="G1" s="182"/>
      <c r="H1" s="182"/>
      <c r="I1" s="182"/>
      <c r="J1" s="183"/>
    </row>
    <row r="2" spans="1:15" ht="36" customHeight="1">
      <c r="A2" s="2"/>
      <c r="B2" s="77" t="s">
        <v>24</v>
      </c>
      <c r="C2" s="78"/>
      <c r="D2" s="79"/>
      <c r="E2" s="190" t="s">
        <v>123</v>
      </c>
      <c r="F2" s="191"/>
      <c r="G2" s="191"/>
      <c r="H2" s="191"/>
      <c r="I2" s="191"/>
      <c r="J2" s="192"/>
      <c r="O2" s="1"/>
    </row>
    <row r="3" spans="1:15" ht="27" customHeight="1">
      <c r="A3" s="2"/>
      <c r="B3" s="80" t="s">
        <v>46</v>
      </c>
      <c r="C3" s="78"/>
      <c r="D3" s="81"/>
      <c r="E3" s="193" t="s">
        <v>124</v>
      </c>
      <c r="F3" s="194"/>
      <c r="G3" s="194"/>
      <c r="H3" s="194"/>
      <c r="I3" s="194"/>
      <c r="J3" s="195"/>
    </row>
    <row r="4" spans="1:15" ht="23.25" customHeight="1">
      <c r="A4" s="76">
        <v>2339</v>
      </c>
      <c r="B4" s="82" t="s">
        <v>47</v>
      </c>
      <c r="C4" s="83"/>
      <c r="D4" s="84"/>
      <c r="E4" s="203"/>
      <c r="F4" s="204"/>
      <c r="G4" s="204"/>
      <c r="H4" s="204"/>
      <c r="I4" s="204"/>
      <c r="J4" s="205"/>
    </row>
    <row r="5" spans="1:15" ht="24" customHeight="1">
      <c r="A5" s="2"/>
      <c r="B5" s="31" t="s">
        <v>23</v>
      </c>
      <c r="D5" s="208"/>
      <c r="E5" s="209"/>
      <c r="F5" s="209"/>
      <c r="G5" s="209"/>
      <c r="H5" s="18" t="s">
        <v>42</v>
      </c>
      <c r="I5" s="22"/>
      <c r="J5" s="8"/>
    </row>
    <row r="6" spans="1:15" ht="15.75" customHeight="1">
      <c r="A6" s="2"/>
      <c r="B6" s="28"/>
      <c r="C6" s="55"/>
      <c r="D6" s="210"/>
      <c r="E6" s="211"/>
      <c r="F6" s="211"/>
      <c r="G6" s="211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212"/>
      <c r="F7" s="213"/>
      <c r="G7" s="21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97"/>
      <c r="E11" s="197"/>
      <c r="F11" s="197"/>
      <c r="G11" s="197"/>
      <c r="H11" s="18" t="s">
        <v>42</v>
      </c>
      <c r="I11" s="86"/>
      <c r="J11" s="8"/>
    </row>
    <row r="12" spans="1:15" ht="15.75" customHeight="1">
      <c r="A12" s="2"/>
      <c r="B12" s="28"/>
      <c r="C12" s="55"/>
      <c r="D12" s="202"/>
      <c r="E12" s="202"/>
      <c r="F12" s="202"/>
      <c r="G12" s="202"/>
      <c r="H12" s="18" t="s">
        <v>36</v>
      </c>
      <c r="I12" s="86"/>
      <c r="J12" s="8"/>
    </row>
    <row r="13" spans="1:15" ht="15.75" customHeight="1">
      <c r="A13" s="2"/>
      <c r="B13" s="29"/>
      <c r="C13" s="56"/>
      <c r="D13" s="85"/>
      <c r="E13" s="206"/>
      <c r="F13" s="207"/>
      <c r="G13" s="207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196"/>
      <c r="F15" s="196"/>
      <c r="G15" s="198"/>
      <c r="H15" s="198"/>
      <c r="I15" s="198" t="s">
        <v>31</v>
      </c>
      <c r="J15" s="199"/>
    </row>
    <row r="16" spans="1:15" ht="23.25" customHeight="1">
      <c r="A16" s="139" t="s">
        <v>26</v>
      </c>
      <c r="B16" s="38" t="s">
        <v>26</v>
      </c>
      <c r="C16" s="62"/>
      <c r="D16" s="63"/>
      <c r="E16" s="187"/>
      <c r="F16" s="188"/>
      <c r="G16" s="187"/>
      <c r="H16" s="188"/>
      <c r="I16" s="187">
        <f>SUMIF(F49:F51,A16,I49:I51)+SUMIF(F49:F51,"PSU",I49:I51)</f>
        <v>0</v>
      </c>
      <c r="J16" s="189"/>
    </row>
    <row r="17" spans="1:10" ht="23.25" customHeight="1">
      <c r="A17" s="139" t="s">
        <v>27</v>
      </c>
      <c r="B17" s="38" t="s">
        <v>27</v>
      </c>
      <c r="C17" s="62"/>
      <c r="D17" s="63"/>
      <c r="E17" s="187"/>
      <c r="F17" s="188"/>
      <c r="G17" s="187"/>
      <c r="H17" s="188"/>
      <c r="I17" s="187">
        <f>SUMIF(F49:F51,A17,I49:I51)</f>
        <v>0</v>
      </c>
      <c r="J17" s="189"/>
    </row>
    <row r="18" spans="1:10" ht="23.25" customHeight="1">
      <c r="A18" s="139" t="s">
        <v>28</v>
      </c>
      <c r="B18" s="38" t="s">
        <v>28</v>
      </c>
      <c r="C18" s="62"/>
      <c r="D18" s="63"/>
      <c r="E18" s="187"/>
      <c r="F18" s="188"/>
      <c r="G18" s="187"/>
      <c r="H18" s="188"/>
      <c r="I18" s="187">
        <f>SUMIF(F49:F51,A18,I49:I51)</f>
        <v>0</v>
      </c>
      <c r="J18" s="189"/>
    </row>
    <row r="19" spans="1:10" ht="23.25" customHeight="1">
      <c r="A19" s="139" t="s">
        <v>58</v>
      </c>
      <c r="B19" s="38" t="s">
        <v>29</v>
      </c>
      <c r="C19" s="62"/>
      <c r="D19" s="63"/>
      <c r="E19" s="187"/>
      <c r="F19" s="188"/>
      <c r="G19" s="187"/>
      <c r="H19" s="188"/>
      <c r="I19" s="187">
        <f>SUMIF(F49:F51,A19,I49:I51)</f>
        <v>0</v>
      </c>
      <c r="J19" s="189"/>
    </row>
    <row r="20" spans="1:10" ht="23.25" customHeight="1">
      <c r="A20" s="139" t="s">
        <v>59</v>
      </c>
      <c r="B20" s="38" t="s">
        <v>30</v>
      </c>
      <c r="C20" s="62"/>
      <c r="D20" s="63"/>
      <c r="E20" s="187"/>
      <c r="F20" s="188"/>
      <c r="G20" s="187"/>
      <c r="H20" s="188"/>
      <c r="I20" s="187">
        <f>SUMIF(F49:F51,A20,I49:I51)</f>
        <v>0</v>
      </c>
      <c r="J20" s="189"/>
    </row>
    <row r="21" spans="1:10" ht="23.25" customHeight="1">
      <c r="A21" s="2"/>
      <c r="B21" s="48" t="s">
        <v>31</v>
      </c>
      <c r="C21" s="64"/>
      <c r="D21" s="65"/>
      <c r="E21" s="200"/>
      <c r="F21" s="201"/>
      <c r="G21" s="200"/>
      <c r="H21" s="201"/>
      <c r="I21" s="200">
        <f>SUM(I16:J20)</f>
        <v>0</v>
      </c>
      <c r="J21" s="21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17">
        <f>ZakladDPHSniVypocet</f>
        <v>0</v>
      </c>
      <c r="H23" s="218"/>
      <c r="I23" s="21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5">
        <f>A23</f>
        <v>0</v>
      </c>
      <c r="H24" s="216"/>
      <c r="I24" s="21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17">
        <f>ZakladDPHZaklVypocet</f>
        <v>0</v>
      </c>
      <c r="H25" s="218"/>
      <c r="I25" s="21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84">
        <f>A25</f>
        <v>0</v>
      </c>
      <c r="H26" s="185"/>
      <c r="I26" s="185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86">
        <f>CenaCelkem-(ZakladDPHSni+DPHSni+ZakladDPHZakl+DPHZakl)</f>
        <v>0</v>
      </c>
      <c r="H27" s="186"/>
      <c r="I27" s="186"/>
      <c r="J27" s="41" t="str">
        <f t="shared" si="0"/>
        <v>CZK</v>
      </c>
    </row>
    <row r="28" spans="1:10" ht="27.75" hidden="1" customHeight="1" thickBot="1">
      <c r="A28" s="2"/>
      <c r="B28" s="113" t="s">
        <v>25</v>
      </c>
      <c r="C28" s="114"/>
      <c r="D28" s="114"/>
      <c r="E28" s="115"/>
      <c r="F28" s="116"/>
      <c r="G28" s="220">
        <f>ZakladDPHSniVypocet+ZakladDPHZaklVypocet</f>
        <v>0</v>
      </c>
      <c r="H28" s="221"/>
      <c r="I28" s="221"/>
      <c r="J28" s="117" t="str">
        <f t="shared" si="0"/>
        <v>CZK</v>
      </c>
    </row>
    <row r="29" spans="1:10" ht="27.75" customHeight="1" thickBot="1">
      <c r="A29" s="2">
        <f>(A27-INT(A27))*100</f>
        <v>0</v>
      </c>
      <c r="B29" s="113" t="s">
        <v>37</v>
      </c>
      <c r="C29" s="118"/>
      <c r="D29" s="118"/>
      <c r="E29" s="118"/>
      <c r="F29" s="119"/>
      <c r="G29" s="220">
        <f>A27</f>
        <v>0</v>
      </c>
      <c r="H29" s="220"/>
      <c r="I29" s="220"/>
      <c r="J29" s="120" t="s">
        <v>50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22"/>
      <c r="E34" s="223"/>
      <c r="G34" s="224"/>
      <c r="H34" s="225"/>
      <c r="I34" s="225"/>
      <c r="J34" s="25"/>
    </row>
    <row r="35" spans="1:10" ht="12.75" customHeight="1">
      <c r="A35" s="2"/>
      <c r="B35" s="2"/>
      <c r="D35" s="214" t="s">
        <v>2</v>
      </c>
      <c r="E35" s="21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>
      <c r="A39" s="89">
        <v>1</v>
      </c>
      <c r="B39" s="99" t="s">
        <v>48</v>
      </c>
      <c r="C39" s="228"/>
      <c r="D39" s="228"/>
      <c r="E39" s="228"/>
      <c r="F39" s="100">
        <f>'01 1 Pol'!AE33</f>
        <v>0</v>
      </c>
      <c r="G39" s="101">
        <f>'01 1 Pol'!AF33</f>
        <v>0</v>
      </c>
      <c r="H39" s="102">
        <f>(F39*SazbaDPH1/100)+(G39*SazbaDPH2/100)</f>
        <v>0</v>
      </c>
      <c r="I39" s="102">
        <f>F39+G39+H39</f>
        <v>0</v>
      </c>
      <c r="J39" s="103" t="e">
        <f ca="1">IF(_xlfn.SINGLE(CenaCelkemVypocet)=0,"",I39/_xlfn.SINGLE(CenaCelkemVypocet)*100)</f>
        <v>#NAME?</v>
      </c>
    </row>
    <row r="40" spans="1:10" ht="25.5" hidden="1" customHeight="1">
      <c r="A40" s="89">
        <v>2</v>
      </c>
      <c r="B40" s="104" t="s">
        <v>45</v>
      </c>
      <c r="C40" s="229" t="s">
        <v>44</v>
      </c>
      <c r="D40" s="229"/>
      <c r="E40" s="229"/>
      <c r="F40" s="105">
        <f>'01 1 Pol'!AE33</f>
        <v>0</v>
      </c>
      <c r="G40" s="106">
        <f>'01 1 Pol'!AF33</f>
        <v>0</v>
      </c>
      <c r="H40" s="106">
        <f>(F40*SazbaDPH1/100)+(G40*SazbaDPH2/100)</f>
        <v>0</v>
      </c>
      <c r="I40" s="106">
        <f>F40+G40+H40</f>
        <v>0</v>
      </c>
      <c r="J40" s="107" t="e">
        <f ca="1">IF(_xlfn.SINGLE(CenaCelkemVypocet)=0,"",I40/_xlfn.SINGLE(CenaCelkemVypocet)*100)</f>
        <v>#NAME?</v>
      </c>
    </row>
    <row r="41" spans="1:10" ht="25.5" hidden="1" customHeight="1">
      <c r="A41" s="89">
        <v>3</v>
      </c>
      <c r="B41" s="108" t="s">
        <v>43</v>
      </c>
      <c r="C41" s="228" t="s">
        <v>44</v>
      </c>
      <c r="D41" s="228"/>
      <c r="E41" s="228"/>
      <c r="F41" s="109">
        <f>'01 1 Pol'!AE33</f>
        <v>0</v>
      </c>
      <c r="G41" s="102">
        <f>'01 1 Pol'!AF33</f>
        <v>0</v>
      </c>
      <c r="H41" s="102">
        <f>(F41*SazbaDPH1/100)+(G41*SazbaDPH2/100)</f>
        <v>0</v>
      </c>
      <c r="I41" s="102">
        <f>F41+G41+H41</f>
        <v>0</v>
      </c>
      <c r="J41" s="103" t="e">
        <f ca="1">IF(_xlfn.SINGLE(CenaCelkemVypocet)=0,"",I41/_xlfn.SINGLE(CenaCelkemVypocet)*100)</f>
        <v>#NAME?</v>
      </c>
    </row>
    <row r="42" spans="1:10" ht="25.5" hidden="1" customHeight="1">
      <c r="A42" s="89"/>
      <c r="B42" s="230" t="s">
        <v>49</v>
      </c>
      <c r="C42" s="231"/>
      <c r="D42" s="231"/>
      <c r="E42" s="232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 t="e">
        <f ca="1">SUMIF(A39:A41,"=1",J39:J41)</f>
        <v>#NAME?</v>
      </c>
    </row>
    <row r="46" spans="1:10" ht="15.6">
      <c r="B46" s="121" t="s">
        <v>51</v>
      </c>
    </row>
    <row r="48" spans="1:10" ht="25.5" customHeight="1">
      <c r="A48" s="123"/>
      <c r="B48" s="126" t="s">
        <v>18</v>
      </c>
      <c r="C48" s="126" t="s">
        <v>6</v>
      </c>
      <c r="D48" s="127"/>
      <c r="E48" s="127"/>
      <c r="F48" s="128" t="s">
        <v>52</v>
      </c>
      <c r="G48" s="128"/>
      <c r="H48" s="128"/>
      <c r="I48" s="128" t="s">
        <v>31</v>
      </c>
      <c r="J48" s="128" t="s">
        <v>0</v>
      </c>
    </row>
    <row r="49" spans="1:10" ht="36.75" customHeight="1">
      <c r="A49" s="124"/>
      <c r="B49" s="129" t="s">
        <v>43</v>
      </c>
      <c r="C49" s="226" t="s">
        <v>53</v>
      </c>
      <c r="D49" s="227"/>
      <c r="E49" s="227"/>
      <c r="F49" s="137" t="s">
        <v>26</v>
      </c>
      <c r="G49" s="130"/>
      <c r="H49" s="130"/>
      <c r="I49" s="130">
        <f>'01 1 Pol'!G8</f>
        <v>0</v>
      </c>
      <c r="J49" s="135" t="str">
        <f>IF(I52=0,"",I49/I52*100)</f>
        <v/>
      </c>
    </row>
    <row r="50" spans="1:10" ht="36.75" customHeight="1">
      <c r="A50" s="124"/>
      <c r="B50" s="129" t="s">
        <v>54</v>
      </c>
      <c r="C50" s="226" t="s">
        <v>55</v>
      </c>
      <c r="D50" s="227"/>
      <c r="E50" s="227"/>
      <c r="F50" s="137" t="s">
        <v>26</v>
      </c>
      <c r="G50" s="130"/>
      <c r="H50" s="130"/>
      <c r="I50" s="130">
        <f>'01 1 Pol'!G23</f>
        <v>0</v>
      </c>
      <c r="J50" s="135" t="str">
        <f>IF(I52=0,"",I50/I52*100)</f>
        <v/>
      </c>
    </row>
    <row r="51" spans="1:10" ht="36.75" customHeight="1">
      <c r="A51" s="124"/>
      <c r="B51" s="129" t="s">
        <v>56</v>
      </c>
      <c r="C51" s="226" t="s">
        <v>57</v>
      </c>
      <c r="D51" s="227"/>
      <c r="E51" s="227"/>
      <c r="F51" s="137" t="s">
        <v>26</v>
      </c>
      <c r="G51" s="130"/>
      <c r="H51" s="130"/>
      <c r="I51" s="130">
        <f>'01 1 Pol'!G28</f>
        <v>0</v>
      </c>
      <c r="J51" s="135" t="str">
        <f>IF(I52=0,"",I51/I52*100)</f>
        <v/>
      </c>
    </row>
    <row r="52" spans="1:10" ht="25.5" customHeight="1">
      <c r="A52" s="125"/>
      <c r="B52" s="131" t="s">
        <v>1</v>
      </c>
      <c r="C52" s="132"/>
      <c r="D52" s="133"/>
      <c r="E52" s="133"/>
      <c r="F52" s="138"/>
      <c r="G52" s="134"/>
      <c r="H52" s="134"/>
      <c r="I52" s="134">
        <f>SUM(I49:I51)</f>
        <v>0</v>
      </c>
      <c r="J52" s="136">
        <f>SUM(J49:J51)</f>
        <v>0</v>
      </c>
    </row>
    <row r="53" spans="1:10">
      <c r="F53" s="87"/>
      <c r="G53" s="87"/>
      <c r="H53" s="87"/>
      <c r="I53" s="87"/>
      <c r="J53" s="88"/>
    </row>
    <row r="54" spans="1:10">
      <c r="F54" s="87"/>
      <c r="G54" s="87"/>
      <c r="H54" s="87"/>
      <c r="I54" s="87"/>
      <c r="J54" s="88"/>
    </row>
    <row r="55" spans="1:10">
      <c r="F55" s="87"/>
      <c r="G55" s="87"/>
      <c r="H55" s="87"/>
      <c r="I55" s="87"/>
      <c r="J55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C50:E50"/>
    <mergeCell ref="C51:E51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" right="0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233" t="s">
        <v>7</v>
      </c>
      <c r="B1" s="233"/>
      <c r="C1" s="234"/>
      <c r="D1" s="233"/>
      <c r="E1" s="233"/>
      <c r="F1" s="233"/>
      <c r="G1" s="233"/>
    </row>
    <row r="2" spans="1:7" ht="24.9" customHeight="1">
      <c r="A2" s="50" t="s">
        <v>8</v>
      </c>
      <c r="B2" s="49"/>
      <c r="C2" s="235"/>
      <c r="D2" s="235"/>
      <c r="E2" s="235"/>
      <c r="F2" s="235"/>
      <c r="G2" s="236"/>
    </row>
    <row r="3" spans="1:7" ht="24.9" customHeight="1">
      <c r="A3" s="50" t="s">
        <v>9</v>
      </c>
      <c r="B3" s="49"/>
      <c r="C3" s="235"/>
      <c r="D3" s="235"/>
      <c r="E3" s="235"/>
      <c r="F3" s="235"/>
      <c r="G3" s="236"/>
    </row>
    <row r="4" spans="1:7" ht="24.9" customHeight="1">
      <c r="A4" s="50" t="s">
        <v>10</v>
      </c>
      <c r="B4" s="49"/>
      <c r="C4" s="235"/>
      <c r="D4" s="235"/>
      <c r="E4" s="235"/>
      <c r="F4" s="235"/>
      <c r="G4" s="236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984"/>
  <sheetViews>
    <sheetView tabSelected="1" workbookViewId="0">
      <pane ySplit="7" topLeftCell="A8" activePane="bottomLeft" state="frozen"/>
      <selection pane="bottomLeft" activeCell="F34" sqref="F34"/>
    </sheetView>
  </sheetViews>
  <sheetFormatPr defaultRowHeight="13.2" outlineLevelRow="1"/>
  <cols>
    <col min="1" max="1" width="3.44140625" customWidth="1"/>
    <col min="2" max="2" width="12.6640625" style="122" customWidth="1"/>
    <col min="3" max="3" width="38.33203125" style="122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49" t="s">
        <v>7</v>
      </c>
      <c r="B1" s="249"/>
      <c r="C1" s="249"/>
      <c r="D1" s="249"/>
      <c r="E1" s="249"/>
      <c r="F1" s="249"/>
      <c r="G1" s="249"/>
      <c r="AG1" t="s">
        <v>60</v>
      </c>
    </row>
    <row r="2" spans="1:60" ht="25.2" customHeight="1">
      <c r="A2" s="140" t="s">
        <v>8</v>
      </c>
      <c r="B2" s="49"/>
      <c r="C2" s="250" t="s">
        <v>123</v>
      </c>
      <c r="D2" s="251"/>
      <c r="E2" s="251"/>
      <c r="F2" s="251"/>
      <c r="G2" s="252"/>
      <c r="AG2" t="s">
        <v>61</v>
      </c>
    </row>
    <row r="3" spans="1:60" ht="25.2" customHeight="1">
      <c r="A3" s="140" t="s">
        <v>9</v>
      </c>
      <c r="B3" s="49"/>
      <c r="C3" s="193" t="s">
        <v>124</v>
      </c>
      <c r="D3" s="194"/>
      <c r="E3" s="194"/>
      <c r="F3" s="194"/>
      <c r="G3" s="194"/>
      <c r="H3" s="195"/>
      <c r="AC3" s="122" t="s">
        <v>61</v>
      </c>
      <c r="AG3" t="s">
        <v>62</v>
      </c>
    </row>
    <row r="4" spans="1:60" ht="25.2" customHeight="1">
      <c r="A4" s="141" t="s">
        <v>10</v>
      </c>
      <c r="B4" s="142"/>
      <c r="C4" s="253"/>
      <c r="D4" s="254"/>
      <c r="E4" s="254"/>
      <c r="F4" s="254"/>
      <c r="G4" s="255"/>
      <c r="AG4" t="s">
        <v>63</v>
      </c>
    </row>
    <row r="5" spans="1:60">
      <c r="D5" s="10"/>
    </row>
    <row r="6" spans="1:60" ht="39.6">
      <c r="A6" s="144" t="s">
        <v>64</v>
      </c>
      <c r="B6" s="146" t="s">
        <v>65</v>
      </c>
      <c r="C6" s="146" t="s">
        <v>66</v>
      </c>
      <c r="D6" s="145" t="s">
        <v>67</v>
      </c>
      <c r="E6" s="144" t="s">
        <v>68</v>
      </c>
      <c r="F6" s="143" t="s">
        <v>69</v>
      </c>
      <c r="G6" s="144" t="s">
        <v>31</v>
      </c>
      <c r="H6" s="147" t="s">
        <v>32</v>
      </c>
      <c r="I6" s="147" t="s">
        <v>70</v>
      </c>
      <c r="J6" s="147" t="s">
        <v>33</v>
      </c>
      <c r="K6" s="147" t="s">
        <v>71</v>
      </c>
      <c r="L6" s="147" t="s">
        <v>72</v>
      </c>
      <c r="M6" s="147" t="s">
        <v>73</v>
      </c>
      <c r="N6" s="147" t="s">
        <v>74</v>
      </c>
      <c r="O6" s="147" t="s">
        <v>75</v>
      </c>
      <c r="P6" s="147" t="s">
        <v>76</v>
      </c>
      <c r="Q6" s="147" t="s">
        <v>77</v>
      </c>
      <c r="R6" s="147" t="s">
        <v>78</v>
      </c>
      <c r="S6" s="147" t="s">
        <v>79</v>
      </c>
      <c r="T6" s="147" t="s">
        <v>80</v>
      </c>
      <c r="U6" s="147" t="s">
        <v>81</v>
      </c>
      <c r="V6" s="147" t="s">
        <v>82</v>
      </c>
      <c r="W6" s="147" t="s">
        <v>83</v>
      </c>
      <c r="X6" s="147" t="s">
        <v>84</v>
      </c>
    </row>
    <row r="7" spans="1:60" hidden="1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>
      <c r="A8" s="163" t="s">
        <v>85</v>
      </c>
      <c r="B8" s="164" t="s">
        <v>43</v>
      </c>
      <c r="C8" s="174" t="s">
        <v>53</v>
      </c>
      <c r="D8" s="165"/>
      <c r="E8" s="166"/>
      <c r="F8" s="167"/>
      <c r="G8" s="168">
        <f>SUMIF(AG9:AG22,"&lt;&gt;NOR",G9:G22)</f>
        <v>0</v>
      </c>
      <c r="H8" s="162"/>
      <c r="I8" s="162">
        <f>SUM(I9:I22)</f>
        <v>0</v>
      </c>
      <c r="J8" s="162"/>
      <c r="K8" s="162">
        <f>SUM(K9:K22)</f>
        <v>231750</v>
      </c>
      <c r="L8" s="162"/>
      <c r="M8" s="162">
        <f>SUM(M9:M22)</f>
        <v>0</v>
      </c>
      <c r="N8" s="161"/>
      <c r="O8" s="161">
        <f>SUM(O9:O22)</f>
        <v>0</v>
      </c>
      <c r="P8" s="161"/>
      <c r="Q8" s="161">
        <f>SUM(Q9:Q22)</f>
        <v>0</v>
      </c>
      <c r="R8" s="162"/>
      <c r="S8" s="162"/>
      <c r="T8" s="162"/>
      <c r="U8" s="162"/>
      <c r="V8" s="162">
        <f>SUM(V9:V22)</f>
        <v>379.8</v>
      </c>
      <c r="W8" s="162"/>
      <c r="X8" s="162"/>
      <c r="AG8" t="s">
        <v>86</v>
      </c>
    </row>
    <row r="9" spans="1:60" outlineLevel="1">
      <c r="A9" s="170">
        <v>1</v>
      </c>
      <c r="B9" s="171" t="s">
        <v>87</v>
      </c>
      <c r="C9" s="175" t="s">
        <v>88</v>
      </c>
      <c r="D9" s="172" t="s">
        <v>89</v>
      </c>
      <c r="E9" s="258">
        <v>300</v>
      </c>
      <c r="F9" s="262"/>
      <c r="G9" s="173">
        <f>ROUND(E9*F9,2)</f>
        <v>0</v>
      </c>
      <c r="H9" s="159">
        <v>0</v>
      </c>
      <c r="I9" s="158">
        <f>ROUND(E9*H9,2)</f>
        <v>0</v>
      </c>
      <c r="J9" s="159">
        <v>122</v>
      </c>
      <c r="K9" s="158">
        <f>ROUND(E9*J9,2)</f>
        <v>36600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90</v>
      </c>
      <c r="T9" s="158" t="s">
        <v>90</v>
      </c>
      <c r="U9" s="158">
        <v>0.223</v>
      </c>
      <c r="V9" s="158">
        <f>ROUND(E9*U9,2)</f>
        <v>66.900000000000006</v>
      </c>
      <c r="W9" s="158"/>
      <c r="X9" s="158" t="s">
        <v>91</v>
      </c>
      <c r="Y9" s="148"/>
      <c r="Z9" s="148"/>
      <c r="AA9" s="148"/>
      <c r="AB9" s="148"/>
      <c r="AC9" s="148"/>
      <c r="AD9" s="148"/>
      <c r="AE9" s="148"/>
      <c r="AF9" s="148"/>
      <c r="AG9" s="148" t="s">
        <v>92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>
      <c r="A10" s="155"/>
      <c r="B10" s="156"/>
      <c r="C10" s="176" t="s">
        <v>125</v>
      </c>
      <c r="D10" s="160"/>
      <c r="E10" s="259">
        <v>300</v>
      </c>
      <c r="F10" s="263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93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>
      <c r="A11" s="170">
        <v>2</v>
      </c>
      <c r="B11" s="171" t="s">
        <v>94</v>
      </c>
      <c r="C11" s="175" t="s">
        <v>95</v>
      </c>
      <c r="D11" s="172" t="s">
        <v>89</v>
      </c>
      <c r="E11" s="258">
        <v>300</v>
      </c>
      <c r="F11" s="262"/>
      <c r="G11" s="173">
        <f>ROUND(E11*F11,2)</f>
        <v>0</v>
      </c>
      <c r="H11" s="159">
        <v>0</v>
      </c>
      <c r="I11" s="158">
        <f>ROUND(E11*H11,2)</f>
        <v>0</v>
      </c>
      <c r="J11" s="159">
        <v>44.8</v>
      </c>
      <c r="K11" s="158">
        <f>ROUND(E11*J11,2)</f>
        <v>13440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90</v>
      </c>
      <c r="T11" s="158" t="s">
        <v>90</v>
      </c>
      <c r="U11" s="158">
        <v>8.7999999999999995E-2</v>
      </c>
      <c r="V11" s="158">
        <f>ROUND(E11*U11,2)</f>
        <v>26.4</v>
      </c>
      <c r="W11" s="158"/>
      <c r="X11" s="158" t="s">
        <v>91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92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55"/>
      <c r="B12" s="156"/>
      <c r="C12" s="176"/>
      <c r="D12" s="160"/>
      <c r="E12" s="259"/>
      <c r="F12" s="263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93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>
      <c r="A13" s="170">
        <v>3</v>
      </c>
      <c r="B13" s="171" t="s">
        <v>96</v>
      </c>
      <c r="C13" s="175" t="s">
        <v>97</v>
      </c>
      <c r="D13" s="172" t="s">
        <v>89</v>
      </c>
      <c r="E13" s="258">
        <v>300</v>
      </c>
      <c r="F13" s="262"/>
      <c r="G13" s="173">
        <f>ROUND(E13*F13,2)</f>
        <v>0</v>
      </c>
      <c r="H13" s="159">
        <v>0</v>
      </c>
      <c r="I13" s="158">
        <f>ROUND(E13*H13,2)</f>
        <v>0</v>
      </c>
      <c r="J13" s="159">
        <v>104.5</v>
      </c>
      <c r="K13" s="158">
        <f>ROUND(E13*J13,2)</f>
        <v>31350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90</v>
      </c>
      <c r="T13" s="158" t="s">
        <v>90</v>
      </c>
      <c r="U13" s="158">
        <v>0.01</v>
      </c>
      <c r="V13" s="158">
        <f>ROUND(E13*U13,2)</f>
        <v>3</v>
      </c>
      <c r="W13" s="158"/>
      <c r="X13" s="158" t="s">
        <v>91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92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>
      <c r="A14" s="155"/>
      <c r="B14" s="156"/>
      <c r="C14" s="176" t="s">
        <v>125</v>
      </c>
      <c r="D14" s="160"/>
      <c r="E14" s="259">
        <v>300</v>
      </c>
      <c r="F14" s="263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93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>
      <c r="A15" s="170">
        <v>4</v>
      </c>
      <c r="B15" s="171" t="s">
        <v>98</v>
      </c>
      <c r="C15" s="175" t="s">
        <v>99</v>
      </c>
      <c r="D15" s="172" t="s">
        <v>89</v>
      </c>
      <c r="E15" s="258">
        <v>300</v>
      </c>
      <c r="F15" s="262"/>
      <c r="G15" s="173">
        <f>ROUND(E15*F15,2)</f>
        <v>0</v>
      </c>
      <c r="H15" s="159">
        <v>0</v>
      </c>
      <c r="I15" s="158">
        <f>ROUND(E15*H15,2)</f>
        <v>0</v>
      </c>
      <c r="J15" s="159">
        <v>70.2</v>
      </c>
      <c r="K15" s="158">
        <f>ROUND(E15*J15,2)</f>
        <v>21060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90</v>
      </c>
      <c r="T15" s="158" t="s">
        <v>90</v>
      </c>
      <c r="U15" s="158">
        <v>0.05</v>
      </c>
      <c r="V15" s="158">
        <f>ROUND(E15*U15,2)</f>
        <v>15</v>
      </c>
      <c r="W15" s="158"/>
      <c r="X15" s="158" t="s">
        <v>91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92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>
      <c r="A16" s="155"/>
      <c r="B16" s="156"/>
      <c r="C16" s="176" t="s">
        <v>125</v>
      </c>
      <c r="D16" s="160"/>
      <c r="E16" s="259">
        <v>300</v>
      </c>
      <c r="F16" s="263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93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>
      <c r="A17" s="170">
        <v>5</v>
      </c>
      <c r="B17" s="171" t="s">
        <v>100</v>
      </c>
      <c r="C17" s="175" t="s">
        <v>101</v>
      </c>
      <c r="D17" s="172" t="s">
        <v>102</v>
      </c>
      <c r="E17" s="258">
        <v>1500</v>
      </c>
      <c r="F17" s="262"/>
      <c r="G17" s="173">
        <f>ROUND(E17*F17,2)</f>
        <v>0</v>
      </c>
      <c r="H17" s="159">
        <v>0</v>
      </c>
      <c r="I17" s="158">
        <f>ROUND(E17*H17,2)</f>
        <v>0</v>
      </c>
      <c r="J17" s="159">
        <v>11.4</v>
      </c>
      <c r="K17" s="158">
        <f>ROUND(E17*J17,2)</f>
        <v>17100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90</v>
      </c>
      <c r="T17" s="158" t="s">
        <v>90</v>
      </c>
      <c r="U17" s="158">
        <v>8.0000000000000002E-3</v>
      </c>
      <c r="V17" s="158">
        <f>ROUND(E17*U17,2)</f>
        <v>12</v>
      </c>
      <c r="W17" s="158"/>
      <c r="X17" s="158" t="s">
        <v>91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92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55"/>
      <c r="B18" s="156"/>
      <c r="C18" s="176" t="s">
        <v>107</v>
      </c>
      <c r="D18" s="160"/>
      <c r="E18" s="259">
        <v>1500</v>
      </c>
      <c r="F18" s="263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93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>
      <c r="A19" s="170">
        <v>6</v>
      </c>
      <c r="B19" s="171" t="s">
        <v>103</v>
      </c>
      <c r="C19" s="175" t="s">
        <v>104</v>
      </c>
      <c r="D19" s="172" t="s">
        <v>102</v>
      </c>
      <c r="E19" s="258">
        <v>1500</v>
      </c>
      <c r="F19" s="262"/>
      <c r="G19" s="173">
        <f>ROUND(E19*F19,2)</f>
        <v>0</v>
      </c>
      <c r="H19" s="159">
        <v>0</v>
      </c>
      <c r="I19" s="158">
        <f>ROUND(E19*H19,2)</f>
        <v>0</v>
      </c>
      <c r="J19" s="159">
        <v>13.8</v>
      </c>
      <c r="K19" s="158">
        <f>ROUND(E19*J19,2)</f>
        <v>20700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90</v>
      </c>
      <c r="T19" s="158" t="s">
        <v>90</v>
      </c>
      <c r="U19" s="158">
        <v>1.7999999999999999E-2</v>
      </c>
      <c r="V19" s="158">
        <f>ROUND(E19*U19,2)</f>
        <v>27</v>
      </c>
      <c r="W19" s="158"/>
      <c r="X19" s="158" t="s">
        <v>91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92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>
      <c r="A20" s="155"/>
      <c r="B20" s="156"/>
      <c r="C20" s="176" t="s">
        <v>107</v>
      </c>
      <c r="D20" s="160"/>
      <c r="E20" s="259">
        <v>1500</v>
      </c>
      <c r="F20" s="263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93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>
      <c r="A21" s="170">
        <v>7</v>
      </c>
      <c r="B21" s="171" t="s">
        <v>105</v>
      </c>
      <c r="C21" s="175" t="s">
        <v>106</v>
      </c>
      <c r="D21" s="172" t="s">
        <v>102</v>
      </c>
      <c r="E21" s="258">
        <v>1500</v>
      </c>
      <c r="F21" s="262"/>
      <c r="G21" s="173">
        <f>ROUND(E21*F21,2)</f>
        <v>0</v>
      </c>
      <c r="H21" s="159">
        <v>0</v>
      </c>
      <c r="I21" s="158">
        <f>ROUND(E21*H21,2)</f>
        <v>0</v>
      </c>
      <c r="J21" s="159">
        <v>61</v>
      </c>
      <c r="K21" s="158">
        <f>ROUND(E21*J21,2)</f>
        <v>91500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90</v>
      </c>
      <c r="T21" s="158" t="s">
        <v>90</v>
      </c>
      <c r="U21" s="158">
        <v>0.153</v>
      </c>
      <c r="V21" s="158">
        <f>ROUND(E21*U21,2)</f>
        <v>229.5</v>
      </c>
      <c r="W21" s="158"/>
      <c r="X21" s="158" t="s">
        <v>91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92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>
      <c r="A22" s="155"/>
      <c r="B22" s="156"/>
      <c r="C22" s="176" t="s">
        <v>107</v>
      </c>
      <c r="D22" s="160"/>
      <c r="E22" s="259">
        <v>1500</v>
      </c>
      <c r="F22" s="263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93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>
      <c r="A23" s="163" t="s">
        <v>85</v>
      </c>
      <c r="B23" s="164" t="s">
        <v>54</v>
      </c>
      <c r="C23" s="174" t="s">
        <v>55</v>
      </c>
      <c r="D23" s="165"/>
      <c r="E23" s="260"/>
      <c r="F23" s="260"/>
      <c r="G23" s="168">
        <f>SUMIF(AG24:AG27,"&lt;&gt;NOR",G24:G27)</f>
        <v>0</v>
      </c>
      <c r="H23" s="162"/>
      <c r="I23" s="162">
        <f>SUM(I24:I27)</f>
        <v>227745</v>
      </c>
      <c r="J23" s="162"/>
      <c r="K23" s="162">
        <f>SUM(K24:K27)</f>
        <v>30075</v>
      </c>
      <c r="L23" s="162"/>
      <c r="M23" s="162">
        <f>SUM(M24:M27)</f>
        <v>0</v>
      </c>
      <c r="N23" s="161"/>
      <c r="O23" s="161">
        <f>SUM(O24:O27)</f>
        <v>570</v>
      </c>
      <c r="P23" s="161"/>
      <c r="Q23" s="161">
        <f>SUM(Q24:Q27)</f>
        <v>0</v>
      </c>
      <c r="R23" s="162"/>
      <c r="S23" s="162"/>
      <c r="T23" s="162"/>
      <c r="U23" s="162"/>
      <c r="V23" s="162">
        <f>SUM(V24:V27)</f>
        <v>24</v>
      </c>
      <c r="W23" s="162"/>
      <c r="X23" s="162"/>
      <c r="AG23" t="s">
        <v>86</v>
      </c>
    </row>
    <row r="24" spans="1:60" outlineLevel="1">
      <c r="A24" s="170">
        <v>8</v>
      </c>
      <c r="B24" s="171" t="s">
        <v>108</v>
      </c>
      <c r="C24" s="175" t="s">
        <v>127</v>
      </c>
      <c r="D24" s="172" t="s">
        <v>102</v>
      </c>
      <c r="E24" s="258">
        <v>1500</v>
      </c>
      <c r="F24" s="262"/>
      <c r="G24" s="173">
        <f>ROUND(E24*F24,2)</f>
        <v>0</v>
      </c>
      <c r="H24" s="159">
        <v>1.35</v>
      </c>
      <c r="I24" s="158">
        <f>ROUND(E24*H24,2)</f>
        <v>2025</v>
      </c>
      <c r="J24" s="159">
        <v>20.05</v>
      </c>
      <c r="K24" s="158">
        <f>ROUND(E24*J24,2)</f>
        <v>30075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90</v>
      </c>
      <c r="T24" s="158" t="s">
        <v>90</v>
      </c>
      <c r="U24" s="158">
        <v>1.6E-2</v>
      </c>
      <c r="V24" s="158">
        <f>ROUND(E24*U24,2)</f>
        <v>24</v>
      </c>
      <c r="W24" s="158"/>
      <c r="X24" s="158" t="s">
        <v>91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92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155"/>
      <c r="B25" s="156"/>
      <c r="C25" s="176" t="s">
        <v>107</v>
      </c>
      <c r="D25" s="160"/>
      <c r="E25" s="259">
        <v>1500</v>
      </c>
      <c r="F25" s="263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93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70">
        <v>9</v>
      </c>
      <c r="B26" s="171" t="s">
        <v>113</v>
      </c>
      <c r="C26" s="175" t="s">
        <v>114</v>
      </c>
      <c r="D26" s="172" t="s">
        <v>109</v>
      </c>
      <c r="E26" s="258">
        <v>570</v>
      </c>
      <c r="F26" s="262"/>
      <c r="G26" s="173">
        <f>ROUND(E26*F26,2)</f>
        <v>0</v>
      </c>
      <c r="H26" s="159">
        <v>396</v>
      </c>
      <c r="I26" s="158">
        <f>ROUND(E26*H26,2)</f>
        <v>225720</v>
      </c>
      <c r="J26" s="159">
        <v>0</v>
      </c>
      <c r="K26" s="158">
        <f>ROUND(E26*J26,2)</f>
        <v>0</v>
      </c>
      <c r="L26" s="158">
        <v>21</v>
      </c>
      <c r="M26" s="158">
        <f>G26*(1+L26/100)</f>
        <v>0</v>
      </c>
      <c r="N26" s="157">
        <v>1</v>
      </c>
      <c r="O26" s="157">
        <f>ROUND(E26*N26,2)</f>
        <v>570</v>
      </c>
      <c r="P26" s="157">
        <v>0</v>
      </c>
      <c r="Q26" s="157">
        <f>ROUND(E26*P26,2)</f>
        <v>0</v>
      </c>
      <c r="R26" s="158" t="s">
        <v>110</v>
      </c>
      <c r="S26" s="158" t="s">
        <v>90</v>
      </c>
      <c r="T26" s="158" t="s">
        <v>90</v>
      </c>
      <c r="U26" s="158">
        <v>0</v>
      </c>
      <c r="V26" s="158">
        <f>ROUND(E26*U26,2)</f>
        <v>0</v>
      </c>
      <c r="W26" s="158"/>
      <c r="X26" s="158" t="s">
        <v>111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112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55"/>
      <c r="B27" s="156"/>
      <c r="C27" s="176" t="s">
        <v>126</v>
      </c>
      <c r="D27" s="160"/>
      <c r="E27" s="259">
        <v>570</v>
      </c>
      <c r="F27" s="263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93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>
      <c r="A28" s="163" t="s">
        <v>85</v>
      </c>
      <c r="B28" s="164" t="s">
        <v>56</v>
      </c>
      <c r="C28" s="174" t="s">
        <v>57</v>
      </c>
      <c r="D28" s="165"/>
      <c r="E28" s="260"/>
      <c r="F28" s="260"/>
      <c r="G28" s="168">
        <f>SUMIF(AG29:AG29,"&lt;&gt;NOR",G29:G29)</f>
        <v>0</v>
      </c>
      <c r="H28" s="162"/>
      <c r="I28" s="162">
        <f>SUM(I29:I29)</f>
        <v>0</v>
      </c>
      <c r="J28" s="162"/>
      <c r="K28" s="162">
        <f>SUM(K29:K29)</f>
        <v>42408</v>
      </c>
      <c r="L28" s="162"/>
      <c r="M28" s="162">
        <f>SUM(M29:M29)</f>
        <v>0</v>
      </c>
      <c r="N28" s="161"/>
      <c r="O28" s="161">
        <f>SUM(O29:O29)</f>
        <v>0</v>
      </c>
      <c r="P28" s="161"/>
      <c r="Q28" s="161">
        <f>SUM(Q29:Q29)</f>
        <v>0</v>
      </c>
      <c r="R28" s="162"/>
      <c r="S28" s="162"/>
      <c r="T28" s="162"/>
      <c r="U28" s="162"/>
      <c r="V28" s="162">
        <f>SUM(V29:V29)</f>
        <v>11.4</v>
      </c>
      <c r="W28" s="162"/>
      <c r="X28" s="162"/>
      <c r="AG28" t="s">
        <v>86</v>
      </c>
    </row>
    <row r="29" spans="1:60" outlineLevel="1">
      <c r="A29" s="170">
        <v>10</v>
      </c>
      <c r="B29" s="171" t="s">
        <v>115</v>
      </c>
      <c r="C29" s="175" t="s">
        <v>116</v>
      </c>
      <c r="D29" s="172" t="s">
        <v>109</v>
      </c>
      <c r="E29" s="258">
        <v>570</v>
      </c>
      <c r="F29" s="262"/>
      <c r="G29" s="173">
        <f>ROUND(E29*F29,2)</f>
        <v>0</v>
      </c>
      <c r="H29" s="159">
        <v>0</v>
      </c>
      <c r="I29" s="158">
        <f>ROUND(E29*H29,2)</f>
        <v>0</v>
      </c>
      <c r="J29" s="159">
        <v>74.400000000000006</v>
      </c>
      <c r="K29" s="158">
        <f>ROUND(E29*J29,2)</f>
        <v>42408</v>
      </c>
      <c r="L29" s="158">
        <v>21</v>
      </c>
      <c r="M29" s="158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8"/>
      <c r="S29" s="158" t="s">
        <v>90</v>
      </c>
      <c r="T29" s="158" t="s">
        <v>90</v>
      </c>
      <c r="U29" s="158">
        <v>0.02</v>
      </c>
      <c r="V29" s="158">
        <f>ROUND(E29*U29,2)</f>
        <v>11.4</v>
      </c>
      <c r="W29" s="158"/>
      <c r="X29" s="158" t="s">
        <v>117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118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>
      <c r="A30" s="163" t="s">
        <v>85</v>
      </c>
      <c r="B30" s="164" t="s">
        <v>128</v>
      </c>
      <c r="C30" s="174" t="s">
        <v>129</v>
      </c>
      <c r="D30" s="165"/>
      <c r="E30" s="260"/>
      <c r="F30" s="260"/>
      <c r="G30" s="168">
        <f>SUMIF(AG31:AG31,"&lt;&gt;NOR",G31:G31)</f>
        <v>0</v>
      </c>
      <c r="H30" s="162"/>
      <c r="I30" s="162">
        <f>SUM(I31:I31)</f>
        <v>0</v>
      </c>
      <c r="J30" s="162"/>
      <c r="K30" s="162">
        <f>SUM(K31:K31)</f>
        <v>74.400000000000006</v>
      </c>
      <c r="L30" s="162"/>
      <c r="M30" s="162">
        <f>SUM(M31:M31)</f>
        <v>0</v>
      </c>
      <c r="N30" s="161"/>
      <c r="O30" s="161">
        <f>SUM(O31:O31)</f>
        <v>0</v>
      </c>
      <c r="P30" s="161"/>
      <c r="Q30" s="161">
        <f>SUM(Q31:Q31)</f>
        <v>0</v>
      </c>
      <c r="R30" s="162"/>
      <c r="S30" s="162"/>
      <c r="T30" s="162"/>
      <c r="U30" s="162"/>
      <c r="V30" s="162">
        <f>SUM(V31:V31)</f>
        <v>0.02</v>
      </c>
      <c r="W30" s="162"/>
      <c r="X30" s="162"/>
      <c r="AG30" t="s">
        <v>86</v>
      </c>
    </row>
    <row r="31" spans="1:60" outlineLevel="1">
      <c r="A31" s="170">
        <v>11</v>
      </c>
      <c r="B31" s="171" t="s">
        <v>131</v>
      </c>
      <c r="C31" s="175" t="s">
        <v>132</v>
      </c>
      <c r="D31" s="172" t="s">
        <v>130</v>
      </c>
      <c r="E31" s="261">
        <v>1</v>
      </c>
      <c r="F31" s="262"/>
      <c r="G31" s="173">
        <f>ROUND(E31*F31,2)</f>
        <v>0</v>
      </c>
      <c r="H31" s="159">
        <v>0</v>
      </c>
      <c r="I31" s="158">
        <f>ROUND(E31*H31,2)</f>
        <v>0</v>
      </c>
      <c r="J31" s="159">
        <v>74.400000000000006</v>
      </c>
      <c r="K31" s="158">
        <f>ROUND(E31*J31,2)</f>
        <v>74.400000000000006</v>
      </c>
      <c r="L31" s="158">
        <v>21</v>
      </c>
      <c r="M31" s="158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8"/>
      <c r="S31" s="158" t="s">
        <v>90</v>
      </c>
      <c r="T31" s="158" t="s">
        <v>90</v>
      </c>
      <c r="U31" s="158">
        <v>0.02</v>
      </c>
      <c r="V31" s="158">
        <f>ROUND(E31*U31,2)</f>
        <v>0.02</v>
      </c>
      <c r="W31" s="158"/>
      <c r="X31" s="158" t="s">
        <v>117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118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>
      <c r="A32" s="3"/>
      <c r="B32" s="4"/>
      <c r="C32" s="177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v>15</v>
      </c>
      <c r="AF32">
        <v>21</v>
      </c>
      <c r="AG32" t="s">
        <v>72</v>
      </c>
    </row>
    <row r="33" spans="1:33">
      <c r="A33" s="151"/>
      <c r="B33" s="152" t="s">
        <v>31</v>
      </c>
      <c r="C33" s="178"/>
      <c r="D33" s="153"/>
      <c r="E33" s="154"/>
      <c r="F33" s="154"/>
      <c r="G33" s="169">
        <f>G8+G23+G28+G30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f>SUMIF(L7:L29,AE32,G7:G29)</f>
        <v>0</v>
      </c>
      <c r="AF33">
        <f>SUMIF(L7:L29,AF32,G7:G29)</f>
        <v>0</v>
      </c>
      <c r="AG33" t="s">
        <v>119</v>
      </c>
    </row>
    <row r="34" spans="1:33">
      <c r="A34" s="3"/>
      <c r="B34" s="4"/>
      <c r="C34" s="177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>
      <c r="A35" s="3"/>
      <c r="B35" s="4"/>
      <c r="C35" s="17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>
      <c r="A36" s="256" t="s">
        <v>120</v>
      </c>
      <c r="B36" s="256"/>
      <c r="C36" s="25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>
      <c r="A37" s="237"/>
      <c r="B37" s="238"/>
      <c r="C37" s="239"/>
      <c r="D37" s="238"/>
      <c r="E37" s="238"/>
      <c r="F37" s="238"/>
      <c r="G37" s="24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G37" t="s">
        <v>121</v>
      </c>
    </row>
    <row r="38" spans="1:33">
      <c r="A38" s="241"/>
      <c r="B38" s="242"/>
      <c r="C38" s="243"/>
      <c r="D38" s="242"/>
      <c r="E38" s="242"/>
      <c r="F38" s="242"/>
      <c r="G38" s="24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>
      <c r="A39" s="241"/>
      <c r="B39" s="242"/>
      <c r="C39" s="243"/>
      <c r="D39" s="242"/>
      <c r="E39" s="242"/>
      <c r="F39" s="242"/>
      <c r="G39" s="24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>
      <c r="A40" s="241"/>
      <c r="B40" s="242"/>
      <c r="C40" s="243"/>
      <c r="D40" s="242"/>
      <c r="E40" s="242"/>
      <c r="F40" s="242"/>
      <c r="G40" s="24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>
      <c r="A41" s="245"/>
      <c r="B41" s="246"/>
      <c r="C41" s="247"/>
      <c r="D41" s="246"/>
      <c r="E41" s="246"/>
      <c r="F41" s="246"/>
      <c r="G41" s="248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33">
      <c r="A42" s="3"/>
      <c r="B42" s="4"/>
      <c r="C42" s="17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33">
      <c r="C43" s="179"/>
      <c r="D43" s="10"/>
      <c r="AG43" t="s">
        <v>122</v>
      </c>
    </row>
    <row r="44" spans="1:33">
      <c r="D44" s="10"/>
    </row>
    <row r="45" spans="1:33">
      <c r="D45" s="10"/>
    </row>
    <row r="46" spans="1:33">
      <c r="D46" s="10"/>
    </row>
    <row r="47" spans="1:33">
      <c r="D47" s="10"/>
    </row>
    <row r="48" spans="1:33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</sheetData>
  <mergeCells count="6">
    <mergeCell ref="A37:G41"/>
    <mergeCell ref="A1:G1"/>
    <mergeCell ref="C2:G2"/>
    <mergeCell ref="C4:G4"/>
    <mergeCell ref="A36:C36"/>
    <mergeCell ref="C3:H3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Banot</cp:lastModifiedBy>
  <cp:lastPrinted>2022-05-04T09:35:40Z</cp:lastPrinted>
  <dcterms:created xsi:type="dcterms:W3CDTF">2009-04-08T07:15:50Z</dcterms:created>
  <dcterms:modified xsi:type="dcterms:W3CDTF">2022-05-04T09:36:03Z</dcterms:modified>
</cp:coreProperties>
</file>