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9305" yWindow="65521" windowWidth="19140" windowHeight="18195" tabRatio="877" firstSheet="7" activeTab="12"/>
  </bookViews>
  <sheets>
    <sheet name="Rekapitulace stavby" sheetId="1" r:id="rId1"/>
    <sheet name="SRNOJEDY 1 - SO-01-Vlastn..." sheetId="2" r:id="rId2"/>
    <sheet name="RR - UT1" sheetId="4" r:id="rId3"/>
    <sheet name="RR - UT2" sheetId="5" r:id="rId4"/>
    <sheet name="RR - VZT1" sheetId="6" r:id="rId5"/>
    <sheet name="RR - VZT2" sheetId="7" r:id="rId6"/>
    <sheet name="RR - ZTI VNITRNI1" sheetId="8" r:id="rId7"/>
    <sheet name="RR - ZTI VNITRNI2" sheetId="9" r:id="rId8"/>
    <sheet name="RR - ZTI VENKOVNI KANALIZACE1" sheetId="10" r:id="rId9"/>
    <sheet name="RR - ZTI VENKOVNI KANALIZACE2" sheetId="11" r:id="rId10"/>
    <sheet name="RR_EL - Souhrn" sheetId="12" r:id="rId11"/>
    <sheet name="RR_EL - Položky" sheetId="13" r:id="rId12"/>
    <sheet name="VON.01 - SO-02-Vedlejší r..." sheetId="3" r:id="rId13"/>
  </sheets>
  <definedNames>
    <definedName name="_xlnm._FilterDatabase" localSheetId="1" hidden="1">'SRNOJEDY 1 - SO-01-Vlastn...'!$C$138:$K$318</definedName>
    <definedName name="_xlnm._FilterDatabase" localSheetId="12" hidden="1">'VON.01 - SO-02-Vedlejší r...'!$C$117:$K$142</definedName>
    <definedName name="cisloobjektu">'RR - UT1'!$A$4</definedName>
    <definedName name="cislostavby">#REF!</definedName>
    <definedName name="Datum">'RR - UT1'!$B$26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'RR - UT1'!$F$4</definedName>
    <definedName name="MJ">'RR - UT1'!$G$4</definedName>
    <definedName name="Mont">#REF!</definedName>
    <definedName name="Montaz0">#REF!</definedName>
    <definedName name="NazevDilu">#REF!</definedName>
    <definedName name="nazevobjektu">'RR - UT1'!$C$4</definedName>
    <definedName name="nazevstavby">'RR - UT1'!$A$6</definedName>
    <definedName name="Objednatel">'RR - UT1'!$C$8</definedName>
    <definedName name="_xlnm.Print_Area" localSheetId="0">'Rekapitulace stavby'!$D$4:$AO$76,'Rekapitulace stavby'!$C$82:$AQ$97</definedName>
    <definedName name="_xlnm.Print_Area" localSheetId="2">'RR - UT1'!$A$1:$G$39</definedName>
    <definedName name="_xlnm.Print_Area" localSheetId="3">'RR - UT2'!$A$1:$H$30</definedName>
    <definedName name="_xlnm.Print_Area" localSheetId="4">'RR - VZT1'!$A$1:$G$39</definedName>
    <definedName name="_xlnm.Print_Area" localSheetId="5">'RR - VZT2'!$A$1:$H$35</definedName>
    <definedName name="_xlnm.Print_Area" localSheetId="8">'RR - ZTI VENKOVNI KANALIZACE1'!$A$1:$G$39</definedName>
    <definedName name="_xlnm.Print_Area" localSheetId="9">'RR - ZTI VENKOVNI KANALIZACE2'!$A$1:$H$33</definedName>
    <definedName name="_xlnm.Print_Area" localSheetId="6">'RR - ZTI VNITRNI1'!$A$1:$G$39</definedName>
    <definedName name="_xlnm.Print_Area" localSheetId="7">'RR - ZTI VNITRNI2'!$A$1:$H$87</definedName>
    <definedName name="_xlnm.Print_Area" localSheetId="11">'RR_EL - Položky'!$A$1:$J$50</definedName>
    <definedName name="_xlnm.Print_Area" localSheetId="10">'RR_EL - Souhrn'!$A$1:$N$47</definedName>
    <definedName name="_xlnm.Print_Area" localSheetId="1">'SRNOJEDY 1 - SO-01-Vlastn...'!$C$4:$J$76,'SRNOJEDY 1 - SO-01-Vlastn...'!$C$82:$J$120,'SRNOJEDY 1 - SO-01-Vlastn...'!$C$126:$K$318</definedName>
    <definedName name="_xlnm.Print_Area" localSheetId="12">'VON.01 - SO-02-Vedlejší r...'!$C$4:$J$76,'VON.01 - SO-02-Vedlejší r...'!$C$82:$J$99,'VON.01 - SO-02-Vedlejší r...'!$C$105:$K$142</definedName>
    <definedName name="PocetMJ">'RR - UT1'!$G$7</definedName>
    <definedName name="Poznamka">'RR - UT1'!$B$32</definedName>
    <definedName name="Projektant">'RR - UT1'!$C$7</definedName>
    <definedName name="PSV">#REF!</definedName>
    <definedName name="PSV0">#REF!</definedName>
    <definedName name="SloupecCC">'RR - UT2'!$H$6</definedName>
    <definedName name="SloupecCisloPol">'RR - UT2'!$C$6</definedName>
    <definedName name="SloupecJC">'RR - UT2'!$G$6</definedName>
    <definedName name="SloupecMJ">'RR - UT2'!$E$6</definedName>
    <definedName name="SloupecMnozstvi">'RR - UT2'!$F$6</definedName>
    <definedName name="SloupecNazPol">'RR - UT2'!$D$6</definedName>
    <definedName name="SloupecPC">'RR - UT2'!$B$6</definedName>
    <definedName name="solver_lin" localSheetId="3" hidden="1">0</definedName>
    <definedName name="solver_lin" localSheetId="5" hidden="1">0</definedName>
    <definedName name="solver_lin" localSheetId="9" hidden="1">0</definedName>
    <definedName name="solver_lin" localSheetId="7" hidden="1">0</definedName>
    <definedName name="solver_num" localSheetId="3" hidden="1">0</definedName>
    <definedName name="solver_num" localSheetId="5" hidden="1">0</definedName>
    <definedName name="solver_num" localSheetId="9" hidden="1">0</definedName>
    <definedName name="solver_num" localSheetId="7" hidden="1">0</definedName>
    <definedName name="solver_opt" localSheetId="3" hidden="1">#REF!</definedName>
    <definedName name="solver_opt" localSheetId="5" hidden="1">#REF!</definedName>
    <definedName name="solver_opt" localSheetId="9" hidden="1">#REF!</definedName>
    <definedName name="solver_opt" localSheetId="7" hidden="1">#REF!</definedName>
    <definedName name="solver_typ" localSheetId="3" hidden="1">1</definedName>
    <definedName name="solver_typ" localSheetId="5" hidden="1">1</definedName>
    <definedName name="solver_typ" localSheetId="9" hidden="1">1</definedName>
    <definedName name="solver_typ" localSheetId="7" hidden="1">1</definedName>
    <definedName name="solver_val" localSheetId="3" hidden="1">0</definedName>
    <definedName name="solver_val" localSheetId="5" hidden="1">0</definedName>
    <definedName name="solver_val" localSheetId="9" hidden="1">0</definedName>
    <definedName name="solver_val" localSheetId="7" hidden="1">0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'RR - UT1'!$G$9</definedName>
    <definedName name="Zaklad22">#REF!</definedName>
    <definedName name="Zaklad5">#REF!</definedName>
    <definedName name="Zhotovitel">'RR - UT1'!$E$11</definedName>
    <definedName name="_xlnm.Print_Titles" localSheetId="0">'Rekapitulace stavby'!$92:$92</definedName>
    <definedName name="_xlnm.Print_Titles" localSheetId="1">'SRNOJEDY 1 - SO-01-Vlastn...'!$138:$138</definedName>
    <definedName name="_xlnm.Print_Titles" localSheetId="3">'RR - UT2'!$1:$6</definedName>
    <definedName name="_xlnm.Print_Titles" localSheetId="5">'RR - VZT2'!$1:$6</definedName>
    <definedName name="_xlnm.Print_Titles" localSheetId="7">'RR - ZTI VNITRNI2'!$1:$6</definedName>
    <definedName name="_xlnm.Print_Titles" localSheetId="9">'RR - ZTI VENKOVNI KANALIZACE2'!$1:$6</definedName>
    <definedName name="_xlnm.Print_Titles" localSheetId="12">'VON.01 - SO-02-Vedlejší r...'!$117:$117</definedName>
  </definedNames>
  <calcPr calcId="162913"/>
</workbook>
</file>

<file path=xl/sharedStrings.xml><?xml version="1.0" encoding="utf-8"?>
<sst xmlns="http://schemas.openxmlformats.org/spreadsheetml/2006/main" count="3555" uniqueCount="932">
  <si>
    <t>Export Komplet</t>
  </si>
  <si>
    <t/>
  </si>
  <si>
    <t>2.0</t>
  </si>
  <si>
    <t>False</t>
  </si>
  <si>
    <t>{d0026090-00db-4e64-9c57-3a8afd1796a6}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</si>
  <si>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</si>
  <si>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</si>
  <si>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</si>
  <si>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</si>
  <si>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</si>
  <si>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</si>
  <si>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</si>
  <si>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</si>
  <si>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SRNOJEDY</t>
  </si>
  <si>
    <t>Stavba:</t>
  </si>
  <si>
    <t>KSO:</t>
  </si>
  <si>
    <t>CC-CZ:</t>
  </si>
  <si>
    <t>Místo:</t>
  </si>
  <si>
    <t>VD Srnojedy</t>
  </si>
  <si>
    <t>Datum:</t>
  </si>
  <si>
    <t>Zadavatel:</t>
  </si>
  <si>
    <t>IČ:</t>
  </si>
  <si>
    <t>DIČ:</t>
  </si>
  <si>
    <t>Zhotovitel:</t>
  </si>
  <si>
    <t>bude určen ve výběrovém řízení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</si>
  <si>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</si>
  <si>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</si>
  <si>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</si>
  <si>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</si>
  <si>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</si>
  <si>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</si>
  <si>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</si>
  <si>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</si>
  <si>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</si>
  <si>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</si>
  <si>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</si>
  <si>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</si>
  <si>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</si>
  <si>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</si>
  <si>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</si>
  <si>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</si>
  <si>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</si>
  <si>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</si>
  <si>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</si>
  <si>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</si>
  <si>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</si>
  <si>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</si>
  <si>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</si>
  <si>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</si>
  <si>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</si>
  <si>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</si>
  <si>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</si>
  <si>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</si>
  <si>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</si>
  <si>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</si>
  <si>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</si>
  <si>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</si>
  <si>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</si>
  <si>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</si>
  <si>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</si>
  <si>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</si>
  <si>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</si>
  <si>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</si>
  <si>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</si>
  <si>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</si>
  <si>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</si>
  <si>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</si>
  <si>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</si>
  <si>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</si>
  <si>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</si>
  <si>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</si>
  <si>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</si>
  <si>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</si>
  <si>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</si>
  <si>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</si>
  <si>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</si>
  <si>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SRNOJEDY 1</t>
  </si>
  <si>
    <t>SO-01-Vlastní objekt</t>
  </si>
  <si>
    <t>STA</t>
  </si>
  <si>
    <t>1</t>
  </si>
  <si>
    <t>{aee3a215-d198-46b7-9d54-0a2746491b9c}</t>
  </si>
  <si>
    <t>2</t>
  </si>
  <si>
    <t>VON.01</t>
  </si>
  <si>
    <t>SO-02-Vedlejší rozpočtové náklady</t>
  </si>
  <si>
    <t>{261d2988-35db-4e34-97d4-8a0f4fa44eb9}</t>
  </si>
  <si>
    <t>KRYCÍ LIST SOUPISU PRACÍ</t>
  </si>
  <si>
    <t>Objekt:</t>
  </si>
  <si>
    <t>SRNOJEDY 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</si>
  <si>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</si>
  <si>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</si>
  <si>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</si>
  <si>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</si>
  <si>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</si>
  <si>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</si>
  <si>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</si>
  <si>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</si>
  <si>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</si>
  <si>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</si>
  <si>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</si>
  <si>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</si>
  <si>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</si>
  <si>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</si>
  <si>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</si>
  <si>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</si>
  <si>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</si>
  <si>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731 - Ústřední vytápění </t>
  </si>
  <si>
    <t xml:space="preserve">    741 - Elektroinstalace - silnoproud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</si>
  <si>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</si>
  <si>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</si>
  <si>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</si>
  <si>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</si>
  <si>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</si>
  <si>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</si>
  <si>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</si>
  <si>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797 - Interier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</si>
  <si>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</si>
  <si>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</si>
  <si>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</si>
  <si>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</si>
  <si>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</si>
  <si>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</si>
  <si>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</si>
  <si>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</si>
  <si>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</si>
  <si>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</si>
  <si>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</si>
  <si>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</si>
  <si>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</si>
  <si>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</si>
  <si>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</si>
  <si>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</si>
  <si>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</si>
  <si>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</si>
  <si>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</si>
  <si>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</si>
  <si>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</si>
  <si>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</si>
  <si>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2022 01</t>
  </si>
  <si>
    <t>4</t>
  </si>
  <si>
    <t>-671571662</t>
  </si>
  <si>
    <t>VV</t>
  </si>
  <si>
    <t>1,6*0,6</t>
  </si>
  <si>
    <t>132212111</t>
  </si>
  <si>
    <t>Hloubení rýh š do 800 mm v soudržných horninách třídy těžitelnosti I, skupiny 3 ručně</t>
  </si>
  <si>
    <t>m3</t>
  </si>
  <si>
    <t>1305073653</t>
  </si>
  <si>
    <t>20,0*0,6*0,6+10,0*0,6*0,6+4,5*0,8*2,5</t>
  </si>
  <si>
    <t>3</t>
  </si>
  <si>
    <t>174111102</t>
  </si>
  <si>
    <t>Zásyp v uzavřených prostorech sypaninou se zhutněním ručně</t>
  </si>
  <si>
    <t>-944139096</t>
  </si>
  <si>
    <t>Svislé a kompletní konstrukce</t>
  </si>
  <si>
    <t>79859314</t>
  </si>
  <si>
    <t>(1,825+1,55+1,8+1,125+1,0+2,125+0,125+0,925+0,925+1,625+1,825+1,125)*3,05-0,8*1,97*3-0,7*1,97*3</t>
  </si>
  <si>
    <t>5</t>
  </si>
  <si>
    <t>346272256</t>
  </si>
  <si>
    <t>Přizdívka z pórobetonových tvárnic tl 150 mm</t>
  </si>
  <si>
    <t>393828617</t>
  </si>
  <si>
    <t>"předstěny WC" 0,925*1,25+1,0*1,25</t>
  </si>
  <si>
    <t>6</t>
  </si>
  <si>
    <t>349231811</t>
  </si>
  <si>
    <t>Přizdívka ostění s ozubem z cihel tl do 150 mm</t>
  </si>
  <si>
    <t>674884559</t>
  </si>
  <si>
    <t>0,9*1,14*2</t>
  </si>
  <si>
    <t>Komunikace pozemní</t>
  </si>
  <si>
    <t>7</t>
  </si>
  <si>
    <t>596211110</t>
  </si>
  <si>
    <t>Kladení zámkové dlažby komunikací pro pěší tl 60 mm skupiny A pl do 50 m2</t>
  </si>
  <si>
    <t>1463928291</t>
  </si>
  <si>
    <t>Úpravy povrchů, podlahy a osazování výplní</t>
  </si>
  <si>
    <t>8</t>
  </si>
  <si>
    <t>611311131</t>
  </si>
  <si>
    <t>Potažení vnitřních rovných stropů vápenným štukem tloušťky do 3 mm</t>
  </si>
  <si>
    <t>-1385008919</t>
  </si>
  <si>
    <t>9</t>
  </si>
  <si>
    <t>611325412</t>
  </si>
  <si>
    <t>Oprava vnitřní vápenocementové hladké omítky stropů v rozsahu plochy do 30%</t>
  </si>
  <si>
    <t>-1478136787</t>
  </si>
  <si>
    <t>10</t>
  </si>
  <si>
    <t>612142001</t>
  </si>
  <si>
    <t>Potažení vnitřních stěn sklovláknitým pletivem vtlačeným do tenkovrstvé hmoty</t>
  </si>
  <si>
    <t>-811435609</t>
  </si>
  <si>
    <t>39,589*2</t>
  </si>
  <si>
    <t>11</t>
  </si>
  <si>
    <t>612311131</t>
  </si>
  <si>
    <t>Potažení vnitřních stěn vápenným štukem tloušťky do 3 mm</t>
  </si>
  <si>
    <t>960106601</t>
  </si>
  <si>
    <t>12</t>
  </si>
  <si>
    <t>612821002</t>
  </si>
  <si>
    <t>Vnitřní sanační štuková omítka pro vlhké zdivo prováděná ručně</t>
  </si>
  <si>
    <t>1620427174</t>
  </si>
  <si>
    <t>(5,8+5,52)*2*3,05-1,64*1,14-1,64*1,14-0,8*1,97</t>
  </si>
  <si>
    <t>13</t>
  </si>
  <si>
    <t>612821031</t>
  </si>
  <si>
    <t>Vnitřní vyrovnávací sanační omítka prováděná ručně</t>
  </si>
  <si>
    <t>-977517901</t>
  </si>
  <si>
    <t>14</t>
  </si>
  <si>
    <t>629135102</t>
  </si>
  <si>
    <t>Vyrovnávací vrstva pod klempířské prvky z MC š do 300 mm</t>
  </si>
  <si>
    <t>m</t>
  </si>
  <si>
    <t>315012152</t>
  </si>
  <si>
    <t>631311124</t>
  </si>
  <si>
    <t>Mazanina tl do 120 mm z betonu prostého bez zvýšených nároků na prostředí tř. C 16/20</t>
  </si>
  <si>
    <t>517211599</t>
  </si>
  <si>
    <t>30,45*0,1</t>
  </si>
  <si>
    <t>16</t>
  </si>
  <si>
    <t>631311134</t>
  </si>
  <si>
    <t>Mazanina tl do 240 mm z betonu prostého bez zvýšených nároků na prostředí tř. C 16/20</t>
  </si>
  <si>
    <t>1242076979</t>
  </si>
  <si>
    <t>30,45*0,15</t>
  </si>
  <si>
    <t>17</t>
  </si>
  <si>
    <t>631312141</t>
  </si>
  <si>
    <t>Doplnění rýh v dosavadních mazaninách betonem prostým</t>
  </si>
  <si>
    <t>185058827</t>
  </si>
  <si>
    <t>10,0*0,6*0,1</t>
  </si>
  <si>
    <t>18</t>
  </si>
  <si>
    <t>631319173</t>
  </si>
  <si>
    <t>Příplatek k mazanině tl do 120 mm za stržení povrchu spodní vrstvy před vložením výztuže</t>
  </si>
  <si>
    <t>1390198783</t>
  </si>
  <si>
    <t>19</t>
  </si>
  <si>
    <t>631319175</t>
  </si>
  <si>
    <t>Příplatek k mazanině tl do 240 mm za stržení povrchu spodní vrstvy před vložením výztuže</t>
  </si>
  <si>
    <t>-882303023</t>
  </si>
  <si>
    <t>20</t>
  </si>
  <si>
    <t>631362021</t>
  </si>
  <si>
    <t>Výztuž mazanin svařovanými sítěmi Kari</t>
  </si>
  <si>
    <t>t</t>
  </si>
  <si>
    <t>-957247130</t>
  </si>
  <si>
    <t>30,45*1,25*0,00135</t>
  </si>
  <si>
    <t>-1165616411</t>
  </si>
  <si>
    <t>30,45*1,25*0,002105</t>
  </si>
  <si>
    <t>22</t>
  </si>
  <si>
    <t>632481213</t>
  </si>
  <si>
    <t>Separační vrstva z PE fólie</t>
  </si>
  <si>
    <t>-1833818269</t>
  </si>
  <si>
    <t>23</t>
  </si>
  <si>
    <t>634112112</t>
  </si>
  <si>
    <t>Obvodová dilatace podlahovým páskem z pěnového PE mezi stěnou a mazaninou nebo potěrem v 100 mm</t>
  </si>
  <si>
    <t>-167180156</t>
  </si>
  <si>
    <t>30,45*1,05</t>
  </si>
  <si>
    <t>24</t>
  </si>
  <si>
    <t>642942611</t>
  </si>
  <si>
    <t>Osazování zárubní nebo rámů dveřních kovových do 2,5 m2 na montážní pěnu</t>
  </si>
  <si>
    <t>kus</t>
  </si>
  <si>
    <t>163102969</t>
  </si>
  <si>
    <t>"schema 1-3/T"   7</t>
  </si>
  <si>
    <t>25</t>
  </si>
  <si>
    <t>M</t>
  </si>
  <si>
    <t>55331486</t>
  </si>
  <si>
    <t>-1191879574</t>
  </si>
  <si>
    <t>26</t>
  </si>
  <si>
    <t>55331487</t>
  </si>
  <si>
    <t>-1439421310</t>
  </si>
  <si>
    <t>Ostatní konstrukce a práce, bourání</t>
  </si>
  <si>
    <t>27</t>
  </si>
  <si>
    <t>949101111</t>
  </si>
  <si>
    <t>Lešení pomocné pro objekty pozemních staveb s lešeňovou podlahou v do 1,9 m zatížení do 150 kg/m2</t>
  </si>
  <si>
    <t>408685727</t>
  </si>
  <si>
    <t>28</t>
  </si>
  <si>
    <t>952901111</t>
  </si>
  <si>
    <t>Vyčištění budov bytové a občanské výstavby při výšce podlaží do 4 m</t>
  </si>
  <si>
    <t>-423502157</t>
  </si>
  <si>
    <t>29</t>
  </si>
  <si>
    <t>955004</t>
  </si>
  <si>
    <t>Vybourání beton. šachet 600600mm</t>
  </si>
  <si>
    <t>ks</t>
  </si>
  <si>
    <t>550198922</t>
  </si>
  <si>
    <t>30</t>
  </si>
  <si>
    <t>961044111</t>
  </si>
  <si>
    <t>Bourání základů z betonu prostého</t>
  </si>
  <si>
    <t>-1647792000</t>
  </si>
  <si>
    <t>"ozn. B05"1,0</t>
  </si>
  <si>
    <t>31</t>
  </si>
  <si>
    <t>962031133</t>
  </si>
  <si>
    <t>Bourání příček z cihel pálených na MVC tl do 150 mm</t>
  </si>
  <si>
    <t>-746952710</t>
  </si>
  <si>
    <t>"ozn. B04"  22,0</t>
  </si>
  <si>
    <t>32</t>
  </si>
  <si>
    <t>962081141</t>
  </si>
  <si>
    <t>Bourání příček ze skleněných tvárnic tl do 150 mm</t>
  </si>
  <si>
    <t>223634083</t>
  </si>
  <si>
    <t>1,64*1,14</t>
  </si>
  <si>
    <t>33</t>
  </si>
  <si>
    <t>965042241</t>
  </si>
  <si>
    <t>Bourání podkladů pod dlažby nebo mazanin betonových nebo z litého asfaltu tl přes 100 mm pl přes 4 m2</t>
  </si>
  <si>
    <t>467936265</t>
  </si>
  <si>
    <t>5,8*5,25*0,15</t>
  </si>
  <si>
    <t>34</t>
  </si>
  <si>
    <t>965042141</t>
  </si>
  <si>
    <t>Bourání podkladů pod dlažby nebo mazanin betonových nebo z litého asfaltu tl do 100 mm pl přes 4 m2</t>
  </si>
  <si>
    <t>-1295138976</t>
  </si>
  <si>
    <t>5,8*5,25*0,1</t>
  </si>
  <si>
    <t>35</t>
  </si>
  <si>
    <t>965049112</t>
  </si>
  <si>
    <t>Příplatek k bourání betonových mazanin za bourání mazanin se svařovanou sítí tl přes 100 mm</t>
  </si>
  <si>
    <t>-2025009355</t>
  </si>
  <si>
    <t>36</t>
  </si>
  <si>
    <t>965081213</t>
  </si>
  <si>
    <t>Bourání podlah z dlaždic keramických nebo xylolitových tl do 10 mm plochy přes 1 m2</t>
  </si>
  <si>
    <t>1514499068</t>
  </si>
  <si>
    <t>5,8*5,25</t>
  </si>
  <si>
    <t>37</t>
  </si>
  <si>
    <t>968062356</t>
  </si>
  <si>
    <t>Vybourání dřevěných rámů oken dvojitých včetně křídel pl do 4 m2</t>
  </si>
  <si>
    <t>689137484</t>
  </si>
  <si>
    <t>1,84*1,14</t>
  </si>
  <si>
    <t>38</t>
  </si>
  <si>
    <t>968072455</t>
  </si>
  <si>
    <t>Vybourání kovových dveřních zárubní pl do 2 m2</t>
  </si>
  <si>
    <t>206498338</t>
  </si>
  <si>
    <t>0,9*1,97+0,7*1,97</t>
  </si>
  <si>
    <t>39</t>
  </si>
  <si>
    <t>974042557</t>
  </si>
  <si>
    <t>Vysekání rýh v dlažbě betonové nebo jiné monolitické hl do 100 mm š do 300 mm</t>
  </si>
  <si>
    <t>1681753970</t>
  </si>
  <si>
    <t>40</t>
  </si>
  <si>
    <t>974042559</t>
  </si>
  <si>
    <t>Příplatek k vysekání rýh v dlažbě betonové nebo jiné monolitické hl do 100 mm ZKD 100 mm š rýhy</t>
  </si>
  <si>
    <t>-1445146199</t>
  </si>
  <si>
    <t>41</t>
  </si>
  <si>
    <t>977151125</t>
  </si>
  <si>
    <t>Jádrové vrty diamantovými korunkami do D 200 mm do stavebních materiálů</t>
  </si>
  <si>
    <t>-1975583632</t>
  </si>
  <si>
    <t>0,9*4</t>
  </si>
  <si>
    <t>42</t>
  </si>
  <si>
    <t>977151126</t>
  </si>
  <si>
    <t>Jádrové vrty diamantovými korunkami do D 225 mm do stavebních materiálů</t>
  </si>
  <si>
    <t>-2113968826</t>
  </si>
  <si>
    <t>43</t>
  </si>
  <si>
    <t>978011141</t>
  </si>
  <si>
    <t>Otlučení (osekání) vnitřní vápenné nebo vápenocementové omítky stropů v rozsahu do 30 %</t>
  </si>
  <si>
    <t>1148467905</t>
  </si>
  <si>
    <t>44</t>
  </si>
  <si>
    <t>978013191</t>
  </si>
  <si>
    <t>Otlučení (osekání) vnitřní vápenné nebo vápenocementové omítky stěn v rozsahu do 100 %</t>
  </si>
  <si>
    <t>-1585259974</t>
  </si>
  <si>
    <t>(5,8+5,25)*2*3,05-1,64*1,14-1,84*1,14-0,8*1,97-20,45</t>
  </si>
  <si>
    <t>45</t>
  </si>
  <si>
    <t>978059541</t>
  </si>
  <si>
    <t>Odsekání a odebrání obkladů stěn z vnitřních obkládaček plochy přes 1 m2</t>
  </si>
  <si>
    <t>-1934833979</t>
  </si>
  <si>
    <t>(1,0*4+1,0*2+1,5*2+1,0*2)*2,1-0,7*1,97+41,0</t>
  </si>
  <si>
    <t>997</t>
  </si>
  <si>
    <t>Přesun sutě</t>
  </si>
  <si>
    <t>46</t>
  </si>
  <si>
    <t>997013151</t>
  </si>
  <si>
    <t>Vnitrostaveništní doprava suti a vybouraných hmot pro budovy v do 6 m s omezením mechanizace</t>
  </si>
  <si>
    <t>24982492</t>
  </si>
  <si>
    <t>47</t>
  </si>
  <si>
    <t>997013501</t>
  </si>
  <si>
    <t>Odvoz suti a vybouraných hmot na skládku nebo meziskládku do 1 km se složením</t>
  </si>
  <si>
    <t>820786705</t>
  </si>
  <si>
    <t>48</t>
  </si>
  <si>
    <t>997013509</t>
  </si>
  <si>
    <t>Příplatek k odvozu suti a vybouraných hmot na skládku ZKD 1 km přes 1 km</t>
  </si>
  <si>
    <t>-1445604074</t>
  </si>
  <si>
    <t>34,97*9</t>
  </si>
  <si>
    <t>49</t>
  </si>
  <si>
    <t>997013631</t>
  </si>
  <si>
    <t>Poplatek za uložení na skládce (skládkovné) stavebního odpadu směsného kód odpadu 17 09 04</t>
  </si>
  <si>
    <t>-244002168</t>
  </si>
  <si>
    <t>998</t>
  </si>
  <si>
    <t>Přesun hmot</t>
  </si>
  <si>
    <t>50</t>
  </si>
  <si>
    <t>998011001</t>
  </si>
  <si>
    <t>Přesun hmot pro budovy zděné v do 6 m</t>
  </si>
  <si>
    <t>1505111093</t>
  </si>
  <si>
    <t>PSV</t>
  </si>
  <si>
    <t>Práce a dodávky PSV</t>
  </si>
  <si>
    <t>711</t>
  </si>
  <si>
    <t>Izolace proti vodě, vlhkosti a plynům</t>
  </si>
  <si>
    <t>51</t>
  </si>
  <si>
    <t>711111001</t>
  </si>
  <si>
    <t>Provedení izolace proti zemní vlhkosti vodorovné za studena nátěrem penetračním</t>
  </si>
  <si>
    <t>1723226188</t>
  </si>
  <si>
    <t>30,45*1,1</t>
  </si>
  <si>
    <t>52</t>
  </si>
  <si>
    <t>11163150</t>
  </si>
  <si>
    <t>lak penetrační asfaltový</t>
  </si>
  <si>
    <t>225816870</t>
  </si>
  <si>
    <t>33,495*0,00033 'Přepočtené koeficientem množství</t>
  </si>
  <si>
    <t>53</t>
  </si>
  <si>
    <t>711131811</t>
  </si>
  <si>
    <t>Odstranění izolace proti zemní vlhkosti vodorovné</t>
  </si>
  <si>
    <t>-1312255529</t>
  </si>
  <si>
    <t>54</t>
  </si>
  <si>
    <t>711141559</t>
  </si>
  <si>
    <t>Provedení izolace proti zemní vlhkosti pásy přitavením vodorovné NAIP</t>
  </si>
  <si>
    <t>1532365479</t>
  </si>
  <si>
    <t>55</t>
  </si>
  <si>
    <t>62856010</t>
  </si>
  <si>
    <t>pás asfaltový natavitelný modifikovaný SBS tl 3,5mm s vložkou z hliníkové fólie, hliníkové fólie s textilií a spalitelnou PE fólií nebo jemnozrnným minerálním posypem na horním povrchu</t>
  </si>
  <si>
    <t>-121411047</t>
  </si>
  <si>
    <t>33,495*1,1655 'Přepočtené koeficientem množství</t>
  </si>
  <si>
    <t>56</t>
  </si>
  <si>
    <t>711191201.1</t>
  </si>
  <si>
    <t>Provedení izolace proti zemní vlhkosti hydroizolační stěrkou vodorovné na betonu, 2 vrstvy vč. dodávky</t>
  </si>
  <si>
    <t>-341371612</t>
  </si>
  <si>
    <t>30,0</t>
  </si>
  <si>
    <t>57</t>
  </si>
  <si>
    <t>711192201.1</t>
  </si>
  <si>
    <t>Provedení izolace proti zemní vlhkosti hydroizolační stěrkou svislé na betonu, 2 vrstvy vč. dodávky</t>
  </si>
  <si>
    <t>-1172946066</t>
  </si>
  <si>
    <t>58</t>
  </si>
  <si>
    <t>998711201</t>
  </si>
  <si>
    <t>Přesun hmot procentní pro izolace proti vodě, vlhkosti a plynům v objektech v do 6 m</t>
  </si>
  <si>
    <t>%</t>
  </si>
  <si>
    <t>-65070658</t>
  </si>
  <si>
    <t>713</t>
  </si>
  <si>
    <t>Izolace tepelné</t>
  </si>
  <si>
    <t>59</t>
  </si>
  <si>
    <t>713121111</t>
  </si>
  <si>
    <t>Montáž izolace tepelné podlah volně kladenými rohožemi, pásy, dílci, deskami 1 vrstva</t>
  </si>
  <si>
    <t>-280556502</t>
  </si>
  <si>
    <t>60</t>
  </si>
  <si>
    <t>28375909</t>
  </si>
  <si>
    <t>deska EPS 150 do plochých střech a podlah λ=0,035 tl 50mm</t>
  </si>
  <si>
    <t>1715401714</t>
  </si>
  <si>
    <t>30,45*1,02 'Přepočtené koeficientem množství</t>
  </si>
  <si>
    <t>61</t>
  </si>
  <si>
    <t>998713201</t>
  </si>
  <si>
    <t>Přesun hmot procentní pro izolace tepelné v objektech v do 6 m</t>
  </si>
  <si>
    <t>-1689239635</t>
  </si>
  <si>
    <t>721</t>
  </si>
  <si>
    <t>Zdravotechnika - vnitřní kanalizace</t>
  </si>
  <si>
    <t>62</t>
  </si>
  <si>
    <t>721001</t>
  </si>
  <si>
    <t xml:space="preserve">D+M vnitřní rozvody vody a a kanalizace vč. ZP </t>
  </si>
  <si>
    <t>kpl</t>
  </si>
  <si>
    <t>-771663559</t>
  </si>
  <si>
    <t>63</t>
  </si>
  <si>
    <t>721002</t>
  </si>
  <si>
    <t>D+M venkovní kanalizace</t>
  </si>
  <si>
    <t>1323460722</t>
  </si>
  <si>
    <t>731</t>
  </si>
  <si>
    <t xml:space="preserve">Ústřední vytápění </t>
  </si>
  <si>
    <t>64</t>
  </si>
  <si>
    <t>731001</t>
  </si>
  <si>
    <t>Rozvody ÚT,armatury,otopná tělesa</t>
  </si>
  <si>
    <t>-2080082404</t>
  </si>
  <si>
    <t>741</t>
  </si>
  <si>
    <t>Elektroinstalace - silnoproud</t>
  </si>
  <si>
    <t>65</t>
  </si>
  <si>
    <t>741001</t>
  </si>
  <si>
    <t>D+M vntřní rozvody elektro</t>
  </si>
  <si>
    <t>-1518608734</t>
  </si>
  <si>
    <t>751</t>
  </si>
  <si>
    <t>Vzduchotechnika</t>
  </si>
  <si>
    <t>66</t>
  </si>
  <si>
    <t>751001</t>
  </si>
  <si>
    <t>48644966</t>
  </si>
  <si>
    <t>764</t>
  </si>
  <si>
    <t>Konstrukce klempířské</t>
  </si>
  <si>
    <t>67</t>
  </si>
  <si>
    <t>764002851</t>
  </si>
  <si>
    <t>Demontáž oplechování parapetů do suti</t>
  </si>
  <si>
    <t>-1914399315</t>
  </si>
  <si>
    <t>1,84+1,64</t>
  </si>
  <si>
    <t>68</t>
  </si>
  <si>
    <t>764216645</t>
  </si>
  <si>
    <t>Oplechování rovných parapetů celoplošně lepené z Pz s povrchovou úpravou rš 400 mm</t>
  </si>
  <si>
    <t>1514556596</t>
  </si>
  <si>
    <t>"schema 01/K" 1,64*2</t>
  </si>
  <si>
    <t>69</t>
  </si>
  <si>
    <t>998764201</t>
  </si>
  <si>
    <t>Přesun hmot procentní pro konstrukce klempířské v objektech v do 6 m</t>
  </si>
  <si>
    <t>473852689</t>
  </si>
  <si>
    <t>766</t>
  </si>
  <si>
    <t>Konstrukce truhlářské</t>
  </si>
  <si>
    <t>70</t>
  </si>
  <si>
    <t>766001</t>
  </si>
  <si>
    <t>1972862292</t>
  </si>
  <si>
    <t>"schema 1/T" 3</t>
  </si>
  <si>
    <t>71</t>
  </si>
  <si>
    <t>766002</t>
  </si>
  <si>
    <t>-698336744</t>
  </si>
  <si>
    <t>"schema 2/T,3/T"  4</t>
  </si>
  <si>
    <t>72</t>
  </si>
  <si>
    <t>766003</t>
  </si>
  <si>
    <t>D+M okna plastová bílá zasklení izolačním dvojsklem vč. kování a parotěsné a paropropustné pásky 1640/1140mm</t>
  </si>
  <si>
    <t>1053096831</t>
  </si>
  <si>
    <t>"schema 01"  2</t>
  </si>
  <si>
    <t>73</t>
  </si>
  <si>
    <t>766694113</t>
  </si>
  <si>
    <t>Montáž parapetních desek dřevěných nebo plastových šířky do 30 cm délky do 2,6 m</t>
  </si>
  <si>
    <t>-1772940125</t>
  </si>
  <si>
    <t>"schema 04/T"  1</t>
  </si>
  <si>
    <t>74</t>
  </si>
  <si>
    <t>60794102</t>
  </si>
  <si>
    <t>parapet dřevotřískový vnitřní povrch laminátový š 260mm</t>
  </si>
  <si>
    <t>1622534016</t>
  </si>
  <si>
    <t>75</t>
  </si>
  <si>
    <t>998766201</t>
  </si>
  <si>
    <t>Přesun hmot procentní pro konstrukce truhlářské v objektech v do 6 m</t>
  </si>
  <si>
    <t>-513162844</t>
  </si>
  <si>
    <t>771</t>
  </si>
  <si>
    <t>Podlahy z dlaždic</t>
  </si>
  <si>
    <t>76</t>
  </si>
  <si>
    <t>771121011</t>
  </si>
  <si>
    <t>Nátěr penetrační na podlahu vč. soklíků</t>
  </si>
  <si>
    <t>-2120798736</t>
  </si>
  <si>
    <t>30,0*1,1</t>
  </si>
  <si>
    <t>77</t>
  </si>
  <si>
    <t>771151011</t>
  </si>
  <si>
    <t>Samonivelační stěrka podlah pevnosti 20 MPa tl 3 mm</t>
  </si>
  <si>
    <t>-1316278162</t>
  </si>
  <si>
    <t>78</t>
  </si>
  <si>
    <t>771574112</t>
  </si>
  <si>
    <t>Montáž podlah keramických hladkých lepených flexibilním lepidlem do 12 ks/ m2</t>
  </si>
  <si>
    <t>853957289</t>
  </si>
  <si>
    <t>79</t>
  </si>
  <si>
    <t>59761003</t>
  </si>
  <si>
    <t>dlažba keramická hutná hladká do interiéru přes 9 do 12ks/m2</t>
  </si>
  <si>
    <t>895148913</t>
  </si>
  <si>
    <t>33*1,1 'Přepočtené koeficientem množství</t>
  </si>
  <si>
    <t>80</t>
  </si>
  <si>
    <t>998771201</t>
  </si>
  <si>
    <t>Přesun hmot procentní pro podlahy z dlaždic v objektech v do 6 m</t>
  </si>
  <si>
    <t>576635090</t>
  </si>
  <si>
    <t>781</t>
  </si>
  <si>
    <t>Dokončovací práce - obklady</t>
  </si>
  <si>
    <t>81</t>
  </si>
  <si>
    <t>781121011</t>
  </si>
  <si>
    <t>Nátěr penetrační na stěnu</t>
  </si>
  <si>
    <t>827440444</t>
  </si>
  <si>
    <t>"místn. č.106"(1,825+1,0)*2*1,5-0,7*1,5</t>
  </si>
  <si>
    <t>"č.107"(1,825+0,125+1,125+1,9+4,27+1,0+1,8+0,925+0,125+1,625+1,0)*2,1-0,7*1,97*2-0,8*1,97*2</t>
  </si>
  <si>
    <t>"č.108"(1,5+0,925)*2*1,5-0,7*1,5</t>
  </si>
  <si>
    <t>"č.109"(1,125+1,0)*2*1,5-0,7*1,5</t>
  </si>
  <si>
    <t>Součet</t>
  </si>
  <si>
    <t>82</t>
  </si>
  <si>
    <t>781474112</t>
  </si>
  <si>
    <t>Montáž obkladů vnitřních keramických hladkých do 12 ks/m2 lepených flexibilním lepidlem</t>
  </si>
  <si>
    <t>300972048</t>
  </si>
  <si>
    <t>83</t>
  </si>
  <si>
    <t>59761026</t>
  </si>
  <si>
    <t>obklad keramický hladký do 12ks/m2</t>
  </si>
  <si>
    <t>-35284581</t>
  </si>
  <si>
    <t>46,077*1,1 'Přepočtené koeficientem množství</t>
  </si>
  <si>
    <t>84</t>
  </si>
  <si>
    <t>781494511</t>
  </si>
  <si>
    <t>Plastové profily ukončovací lepené flexibilním lepidlem</t>
  </si>
  <si>
    <t>143426722</t>
  </si>
  <si>
    <t>1,825*2+1,0*2+1,825+0,125+1,125+1,9+4,27+1,0+1,8+0,925+0,125+1,625+1,0+1,5*2+0,925*2+1,125*2+1,0*2</t>
  </si>
  <si>
    <t>85</t>
  </si>
  <si>
    <t>998781201</t>
  </si>
  <si>
    <t>Přesun hmot procentní pro obklady keramické v objektech v do 6 m</t>
  </si>
  <si>
    <t>1554389450</t>
  </si>
  <si>
    <t>783</t>
  </si>
  <si>
    <t>Dokončovací práce - nátěry</t>
  </si>
  <si>
    <t>86</t>
  </si>
  <si>
    <t>783314101</t>
  </si>
  <si>
    <t>Základní jednonásobný syntetický nátěr zámečnických konstrukcí</t>
  </si>
  <si>
    <t>-2118329581</t>
  </si>
  <si>
    <t>1,2*7</t>
  </si>
  <si>
    <t>87</t>
  </si>
  <si>
    <t>783315101</t>
  </si>
  <si>
    <t>Mezinátěr jednonásobný syntetický standardní zámečnických konstrukcí</t>
  </si>
  <si>
    <t>1219468376</t>
  </si>
  <si>
    <t>88</t>
  </si>
  <si>
    <t>783317101</t>
  </si>
  <si>
    <t>Krycí jednonásobný syntetický standardní nátěr zámečnických konstrukcí</t>
  </si>
  <si>
    <t>-1962382358</t>
  </si>
  <si>
    <t>89</t>
  </si>
  <si>
    <t>783801533</t>
  </si>
  <si>
    <t>Očištění 2x nátěrem biocidním přípravkem a opláchnutím omítek stupně členitosti 1 a 2</t>
  </si>
  <si>
    <t>492613506</t>
  </si>
  <si>
    <t>"místn. č.105"(2,125+1,825)*2*1,5</t>
  </si>
  <si>
    <t>"č.110"(1,825+1,05+1,55+1,8+1,25+4,675+3,27)*1,5</t>
  </si>
  <si>
    <t>784</t>
  </si>
  <si>
    <t>Dokončovací práce - malby a tapety</t>
  </si>
  <si>
    <t>90</t>
  </si>
  <si>
    <t>784121001</t>
  </si>
  <si>
    <t>Oškrabání malby v mísnostech výšky do 3,80 m</t>
  </si>
  <si>
    <t>1537274539</t>
  </si>
  <si>
    <t>5,8*5,25*0,7</t>
  </si>
  <si>
    <t>91</t>
  </si>
  <si>
    <t>784181101</t>
  </si>
  <si>
    <t>Základní akrylátová jednonásobná bezbarvá penetrace podkladu v místnostech výšky do 3,80 m</t>
  </si>
  <si>
    <t>137761877</t>
  </si>
  <si>
    <t>63,737+79,178+30,45-34,98</t>
  </si>
  <si>
    <t>92</t>
  </si>
  <si>
    <t>784211111</t>
  </si>
  <si>
    <t>Dvojnásobné bílé malby ze směsí za mokra velmi dobře otěruvzdorných v místnostech výšky do 3,80 m</t>
  </si>
  <si>
    <t>1295246311</t>
  </si>
  <si>
    <t>797</t>
  </si>
  <si>
    <t>Interier</t>
  </si>
  <si>
    <t>93</t>
  </si>
  <si>
    <t>797001</t>
  </si>
  <si>
    <t>Nábytkové vybavení místn. č.106(WC štětka,zásobník na mýdlo,zásobník na papír. utěrky,koš na odpadky) nerez</t>
  </si>
  <si>
    <t>479078680</t>
  </si>
  <si>
    <t>"schema 01/Os"  1</t>
  </si>
  <si>
    <t>94</t>
  </si>
  <si>
    <t>797002</t>
  </si>
  <si>
    <t>571804817</t>
  </si>
  <si>
    <t>"schema 02/Os" 1</t>
  </si>
  <si>
    <t>95</t>
  </si>
  <si>
    <t>797003</t>
  </si>
  <si>
    <t>1653106407</t>
  </si>
  <si>
    <t>"schema 03/Os"   1</t>
  </si>
  <si>
    <t>96</t>
  </si>
  <si>
    <t>797004</t>
  </si>
  <si>
    <t xml:space="preserve">Nábytkové vybavení místn. č.109-šatní skříňka s lavičkou </t>
  </si>
  <si>
    <t>-1664276093</t>
  </si>
  <si>
    <t>"schema Os 05"  9</t>
  </si>
  <si>
    <t>HZS</t>
  </si>
  <si>
    <t>Hodinové zúčtovací sazby</t>
  </si>
  <si>
    <t>97</t>
  </si>
  <si>
    <t>HZS1301</t>
  </si>
  <si>
    <t>Hodinová zúčtovací sazba zedník-stavební přípomocné práce profesí ZTI,ÚT,EI a VZD</t>
  </si>
  <si>
    <t>hod</t>
  </si>
  <si>
    <t>512</t>
  </si>
  <si>
    <t>-1259290913</t>
  </si>
  <si>
    <t>VON.01 - SO-02-Vedlejší rozpočtové náklady</t>
  </si>
  <si>
    <t>Srnojedy</t>
  </si>
  <si>
    <t>OST - Vedlejší a ostatní rozpočtové náklady</t>
  </si>
  <si>
    <t xml:space="preserve">    01 - Vedlejší rozpočtové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</si>
  <si>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</si>
  <si>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</si>
  <si>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</si>
  <si>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</si>
  <si>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</si>
  <si>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</si>
  <si>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soubor</t>
  </si>
  <si>
    <t>- zajištění ohlášení všech staveb zařízení staveniště dle §104 odst. (2) zákona č. 183/2006 Sb.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</si>
  <si>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</si>
  <si>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</si>
  <si>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</si>
  <si>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</si>
  <si>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</si>
  <si>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</si>
  <si>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</si>
  <si>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023</t>
  </si>
  <si>
    <t>Vypracování projektu skutečného provedení díla</t>
  </si>
  <si>
    <t>"3 paré + 1 x CD, viz příloha B."</t>
  </si>
  <si>
    <t>0931</t>
  </si>
  <si>
    <t>Provedení pasportizace stávajících nemovitostí (vč. pozemků) a jejich příslušenství, zajištění fotodokumentace stávajícího stavu přístupových komunikací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</si>
  <si>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</si>
  <si>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</si>
  <si>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09991</t>
  </si>
  <si>
    <t>Zajištění fotodokumentace veškerých konstrukcí, které budou v průběhu výstavby skryty nebo zakryty</t>
  </si>
  <si>
    <t>099911</t>
  </si>
  <si>
    <t>Zajištění vedení průběžné evidence odpadů</t>
  </si>
  <si>
    <t>012</t>
  </si>
  <si>
    <t xml:space="preserve"> - včetně pravidelné servisní údržby ( čištění po 14 dnech )</t>
  </si>
  <si>
    <t>KRYCÍ LIST ROZPOČTU</t>
  </si>
  <si>
    <t>Objekt :</t>
  </si>
  <si>
    <t>Název objektu :</t>
  </si>
  <si>
    <t>JKSO :</t>
  </si>
  <si>
    <t>D.1.4.a) - ZAŘÍZENÍ PRO VYTÁPĚNÍ STAVEB</t>
  </si>
  <si>
    <t>Stavba :</t>
  </si>
  <si>
    <t>Název stavby :</t>
  </si>
  <si>
    <t>SKP :</t>
  </si>
  <si>
    <t>VD Srnojedy, rekonstrukce sociálního zařízení a elektroinstalace, č. 239190001</t>
  </si>
  <si>
    <t>Projektant :</t>
  </si>
  <si>
    <t>Radko Vondra - PRIDOS</t>
  </si>
  <si>
    <t>Počet měrných jednotek :</t>
  </si>
  <si>
    <t>Objednatel :</t>
  </si>
  <si>
    <t>Povodí Labe státní podnik</t>
  </si>
  <si>
    <t>Náklady na MJ :</t>
  </si>
  <si>
    <t>Zakázkové číslo :</t>
  </si>
  <si>
    <t>Zpracovatel projektu :</t>
  </si>
  <si>
    <t>Zhotovitel :</t>
  </si>
  <si>
    <t>Balažovič Tomáš</t>
  </si>
  <si>
    <t xml:space="preserve"> -</t>
  </si>
  <si>
    <t>ROZPOČTOVÉ NÁKLADY</t>
  </si>
  <si>
    <t>Rozpočtové náklady II. a III. hlavy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</si>
  <si>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</si>
  <si>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</si>
  <si>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</si>
  <si>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</si>
  <si>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</si>
  <si>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</si>
  <si>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</si>
  <si>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</si>
  <si>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</si>
  <si>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</si>
  <si>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</si>
  <si>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</si>
  <si>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</si>
  <si>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</si>
  <si>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</si>
  <si>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</si>
  <si>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</si>
  <si>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</si>
  <si>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</si>
  <si>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CENA ZA OBJEKT CELKEM BEZ DPH</t>
  </si>
  <si>
    <t>Poznámka :</t>
  </si>
  <si>
    <t xml:space="preserve"> </t>
  </si>
  <si>
    <t>ROZPOČET</t>
  </si>
  <si>
    <t>(nedílnou součástí je projektová dokumentace)</t>
  </si>
  <si>
    <t>č.p.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</si>
  <si>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</si>
  <si>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</si>
  <si>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</si>
  <si>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</si>
  <si>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</si>
  <si>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</si>
  <si>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</si>
  <si>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Bourací práce prostupy</t>
  </si>
  <si>
    <t>Demontáž a likvidace stávajícího rozvodu vytápění (infra)</t>
  </si>
  <si>
    <t>Celkem za</t>
  </si>
  <si>
    <t>HSV Celkem</t>
  </si>
  <si>
    <t xml:space="preserve">Elektrické podlahové vytápění </t>
  </si>
  <si>
    <t>Elektrické podlahové topení 10 W/m</t>
  </si>
  <si>
    <t>Montáž podlahového vytápění</t>
  </si>
  <si>
    <t>Propojení podlahového topení a žebříků s přívodem</t>
  </si>
  <si>
    <t>Provozní vyzkoušení a nastavení</t>
  </si>
  <si>
    <t>Topná zkouška</t>
  </si>
  <si>
    <t>Přesun hmot pro rozvody potrubí v objektech v do 12 m</t>
  </si>
  <si>
    <t>Otopná tělesa</t>
  </si>
  <si>
    <t>Montáž otopných těles panelových / žebříkových</t>
  </si>
  <si>
    <t>Topný žebřík elektrický Q=400W</t>
  </si>
  <si>
    <t>Topný žebřík elektrický Q=600W</t>
  </si>
  <si>
    <t>Přesun hmot pro otopná tělesa v objektech v do 12 m</t>
  </si>
  <si>
    <t>PSV Celkem</t>
  </si>
  <si>
    <t>NEDÍLNOU SOUČÁSTÍ VÝKAZU VÝMĚR / ROZPOČTU JE PROJEKTOVÁ DOKUMENTACE STAVBY.</t>
  </si>
  <si>
    <t>D.1.4.c) - ZAŘÍZENÍ VZDUCHOTECHNIKY</t>
  </si>
  <si>
    <t>Zajistí stavba dle požadavku profese</t>
  </si>
  <si>
    <t>Trubní vedení - VZT</t>
  </si>
  <si>
    <t>Spiro potrubí pozink D125 vč. tvarovek</t>
  </si>
  <si>
    <t>bm</t>
  </si>
  <si>
    <t>Spiro potrubí pozink D150 vč. tvarovek</t>
  </si>
  <si>
    <t>Spiro potrubí pozink D200 vč. tvarovek</t>
  </si>
  <si>
    <t>Dopojovací flexi potrubí DN125</t>
  </si>
  <si>
    <t>Dopojovací flexi potrubí DN150</t>
  </si>
  <si>
    <t>Zpětná klapka D150 s pérkem</t>
  </si>
  <si>
    <t>Tlumič hluku např. MAA 160/600</t>
  </si>
  <si>
    <t>Potrubní ventilátor např. ELEKTRODESIGN TD 500/150-160 SILENT 3V IP44 (ultra tichý ventilátor)</t>
  </si>
  <si>
    <t>Výfuková protidešťová žaluzie pozinkovaná se síťkou proti hmyzu 250x250 mm</t>
  </si>
  <si>
    <t>Talířový odvodní ventil D125 kovový</t>
  </si>
  <si>
    <t>Talířový odvodní ventil D150 kovový</t>
  </si>
  <si>
    <t>Pomocný montážní materiál</t>
  </si>
  <si>
    <t>kpt</t>
  </si>
  <si>
    <t>Konzole - nosný systém</t>
  </si>
  <si>
    <t>Montáž VZT</t>
  </si>
  <si>
    <t>Seřízení a zprovoznění</t>
  </si>
  <si>
    <t>Dveřní mřížka 300x100</t>
  </si>
  <si>
    <t>D.1.4.e) - ZAŘÍZENÍ ZDRAVOTNĚ TECHNICKÝCH INSTALACÍ</t>
  </si>
  <si>
    <t>Demontáž a likvidace stávajícího rozvodu ZTI (vodovod, kanalizace, zařizovací předměty)</t>
  </si>
  <si>
    <t>Trubní vedení - vnitřní ležatá kanalizace splašková</t>
  </si>
  <si>
    <t>Potrubí kanalizační z PVC hrdlové ležaté DN 100 systém KG</t>
  </si>
  <si>
    <t>Potrubí kanalizační z PVC hrdlové ležaté DN 125 systém KG</t>
  </si>
  <si>
    <t>Potrubí kanalizační z PVC hrdlové ležaté DN 150 systém KG</t>
  </si>
  <si>
    <t xml:space="preserve">Zkouška těsnosti potrubí kanalizace vodou </t>
  </si>
  <si>
    <t>Trubní vedení - vnitřní připojovací a stoupací gravitační kanalizace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</si>
  <si>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</si>
  <si>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</si>
  <si>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</si>
  <si>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100</t>
  </si>
  <si>
    <t>Nosný systém potrubí, kotvení</t>
  </si>
  <si>
    <t>kg</t>
  </si>
  <si>
    <t>Trubní vedení - kanalizace tvarovky, armatury, výpustky</t>
  </si>
  <si>
    <t>Vyvedení a upevnění odpadních výpustek DN 40</t>
  </si>
  <si>
    <t>Vyvedení a upevnění odpadních výpustek DN 50</t>
  </si>
  <si>
    <t>Vyvedení a upevnění odpadních výpustek DN 75</t>
  </si>
  <si>
    <t>Vyvedení a upevnění odpadních výpustek DN 100</t>
  </si>
  <si>
    <t>Nosný systém kanalizace</t>
  </si>
  <si>
    <t>Napojení na stávající potrubí DN100 LT</t>
  </si>
  <si>
    <t>Čistící kus 110 + dvířka plastová</t>
  </si>
  <si>
    <t>Přivzdušňovací ventil DN100 HL900N</t>
  </si>
  <si>
    <t>Zápachová uzávěrka - pro úkap pojistného ventilu HL21</t>
  </si>
  <si>
    <t>Podlahová vpust nerezová DN100 se suchou zápachovou uzávěrkou</t>
  </si>
  <si>
    <t>Zařizovací předměty a vybavení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</si>
  <si>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</si>
  <si>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</si>
  <si>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</si>
  <si>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</si>
  <si>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Sprchový kout, nerezový žlab - 1000 mm, sifon, zástěna</t>
  </si>
  <si>
    <t>D+M Baterie nástěnná termoregulační sprchová páková s hadicí a sprchovou růžicí posuvnou na tyči</t>
  </si>
  <si>
    <t>D+M Výlevka keramická vč. mřížky</t>
  </si>
  <si>
    <t>D+M Baterie pro výlevku nástěnná s dlouhým krkem</t>
  </si>
  <si>
    <t xml:space="preserve">D+M Závěsný zásobníkový ohřívač vody, elektrický ohřev, objem 200 litrů, patrona 2,2kW, </t>
  </si>
  <si>
    <t>Přesun hmot pro zařizovací předměty v objektech v do 12 m</t>
  </si>
  <si>
    <t>Trubní vedení - vnitřní rozvod studené vody, teplé vody a cirkulace</t>
  </si>
  <si>
    <t>Rozvody vody z plastů svařované polyfuzně do D 20 mm PN16</t>
  </si>
  <si>
    <t>Rozvody vody z plastů svařované polyfuzně do D 25 mm PN16</t>
  </si>
  <si>
    <t>Rozvody vody z plastů svařované polyfuzně do D 32 mm PN16</t>
  </si>
  <si>
    <t>Napojení na stávající rozvod vody</t>
  </si>
  <si>
    <t>Napuštění a odvzdušnění</t>
  </si>
  <si>
    <t>Zaregulování rozvodu</t>
  </si>
  <si>
    <t>Ochrana vodovodních trubek izolačními trubicemi</t>
  </si>
  <si>
    <t xml:space="preserve">Zkouška těsnosti vodovodního potrubí </t>
  </si>
  <si>
    <t xml:space="preserve">Proplach a dezinfekce vodovodního potrubí </t>
  </si>
  <si>
    <t>Trubní vedení - vodovod armatury, zařízení</t>
  </si>
  <si>
    <t>D+M Kulový kohout KK15</t>
  </si>
  <si>
    <t>D+M Kulový kohout KK25</t>
  </si>
  <si>
    <t>D+M Kulový kohout KK32</t>
  </si>
  <si>
    <t>D+M Zpětný ventil ZV25</t>
  </si>
  <si>
    <t>D+M Filtr do potrubí F25</t>
  </si>
  <si>
    <t>D+M Pojistný ventil PV25, 6bar</t>
  </si>
  <si>
    <t>D+M Automatický odvzdušňovací ventil AOV</t>
  </si>
  <si>
    <t>D+M Ventil rohový RV15 s hadičkou</t>
  </si>
  <si>
    <t>D+M Vypouštěcí kohout VK15</t>
  </si>
  <si>
    <t>D+M Podružná vodoměrná sestava (KK, ZV, F, vodoměrn Qn1,5, KK, VK)</t>
  </si>
  <si>
    <t>D+M Tlaková expanzní nádoba pro pitnou vodu 10 litrů</t>
  </si>
  <si>
    <t>Vyvední výpustku</t>
  </si>
  <si>
    <t>Nástěnka závitová K 247 pro baterii G 1/2 s jedním závitem</t>
  </si>
  <si>
    <t>pár</t>
  </si>
  <si>
    <t>Nástěnka závitová K 247 pro ventil G 1/2 s jedním závitem</t>
  </si>
  <si>
    <t>Přesun hmot pro armatury v objektech v do 12 m</t>
  </si>
  <si>
    <t>VENKOVNÍ ROZVODY KANALIZACE</t>
  </si>
  <si>
    <t xml:space="preserve">Příplatek za ztížené hloubení v blízkosti vedení </t>
  </si>
  <si>
    <t>Zřízení příložného pažení stěn výkopu hl do 2,5 m</t>
  </si>
  <si>
    <t>Odstranění příložného pažení stěn hl do 2,5 m</t>
  </si>
  <si>
    <t xml:space="preserve">Hloubení rýh šířky do 80 cm v hor.3 nad 100 m3 </t>
  </si>
  <si>
    <t>Hloubení jam v zemině třídy 3</t>
  </si>
  <si>
    <t xml:space="preserve">Svislé přemístění výkopku z hor.3 do 2,5 m </t>
  </si>
  <si>
    <t xml:space="preserve">Vodorovné přemístění výkopku z hor.3 do 100 m </t>
  </si>
  <si>
    <t>Nakládka, odvoz výkopku, likvidace na skládce do 10 km včetně skládkovného</t>
  </si>
  <si>
    <t xml:space="preserve">Zásyp jam, rýh se zhutněním </t>
  </si>
  <si>
    <t xml:space="preserve">Obsyp potrubí bez prohození sypaniny </t>
  </si>
  <si>
    <t>štěrkopísek frakce 0-16 B</t>
  </si>
  <si>
    <t>T</t>
  </si>
  <si>
    <t>Obetonování lomů a konců včetně vpustí</t>
  </si>
  <si>
    <t>Trubní vedení - splašková kanalizace</t>
  </si>
  <si>
    <t>D+M potrubí PVC KG SN8 DN 150</t>
  </si>
  <si>
    <t>Napojení na stávající čerpací šachtu</t>
  </si>
  <si>
    <t>D+M Plastová šachta d600 s poklopem D400 DN150</t>
  </si>
  <si>
    <t>D+M Plastová šachta d600 s poklopem D400 a integrovanou zpětnou klapkou DN150</t>
  </si>
  <si>
    <t>Zkouška těsnosti potrubí kanalizace vodou</t>
  </si>
  <si>
    <t>99</t>
  </si>
  <si>
    <t>Staveništní přesun hmot</t>
  </si>
  <si>
    <t xml:space="preserve">Přesun hmot, trubní vedení plastová, otevř. výkop </t>
  </si>
  <si>
    <t>Rozpočet akce:</t>
  </si>
  <si>
    <t>" VD Srnojedy, rekonstrukce sociálního zařízení a elektroinstalace, č. 239190001 "</t>
  </si>
  <si>
    <t>( Výkaz výměr akce )</t>
  </si>
  <si>
    <t>Část: D.1.4.g)  -  Zařízení silnoproudé elektrotechniky</t>
  </si>
  <si>
    <t>Do rozpočtu cenu DPS:</t>
  </si>
  <si>
    <t>Vyhotovil:</t>
  </si>
  <si>
    <t>Ing. Radko Vondra</t>
  </si>
  <si>
    <t>Výkaz výměr:</t>
  </si>
  <si>
    <t>Archivní číslo:</t>
  </si>
  <si>
    <t>Sazba za hodinu:</t>
  </si>
  <si>
    <t>Kontroloval:</t>
  </si>
  <si>
    <t>Cenová úroveň   :</t>
  </si>
  <si>
    <t>ZÁKLADNÍ NÁKLADY:</t>
  </si>
  <si>
    <t>1. Dodávky celkem :</t>
  </si>
  <si>
    <t>Kč</t>
  </si>
  <si>
    <t>2. Doprava a přesun dodávek   /%/:</t>
  </si>
  <si>
    <t>3. Montážní materiál :</t>
  </si>
  <si>
    <t>4. Montážní práce :</t>
  </si>
  <si>
    <t>5. Zemní práce :</t>
  </si>
  <si>
    <t>MEZISOUČET 1</t>
  </si>
  <si>
    <t>PPV z montáží   /%/:</t>
  </si>
  <si>
    <t>PPV ze ZP   /%/:</t>
  </si>
  <si>
    <t>MEZISOUČET 2</t>
  </si>
  <si>
    <t>Zhotovení dokumentace SKP   /%/:</t>
  </si>
  <si>
    <t>Nepředvidatelné práce, rizika   /%/:</t>
  </si>
  <si>
    <t>ZÁKLADNÍ NÁKLADY CELKEM</t>
  </si>
  <si>
    <t>VEDLEJŠÍ NÁKLADY</t>
  </si>
  <si>
    <t>Zařízení staveniště a mimostaveništní doprava      (ZS + MSD)   /%/:</t>
  </si>
  <si>
    <t>Provozní vlivy   /%/:</t>
  </si>
  <si>
    <t>VEDLEJŠÍ NÁKLADY CELKEM</t>
  </si>
  <si>
    <t>Kompletační činnost   /%/:</t>
  </si>
  <si>
    <t>NÁKLADY CELKEM BEZ DPH</t>
  </si>
  <si>
    <t>DPH v % :</t>
  </si>
  <si>
    <t>NÁKLADY CELKEM S DPH</t>
  </si>
  <si>
    <t>VD Srnojedy, rekonstrukce sociálního zařízení a elektroinstralace, č. 239190001</t>
  </si>
  <si>
    <t>Rozpočet:</t>
  </si>
  <si>
    <t>měrné jednotky</t>
  </si>
  <si>
    <t>počet jednotek</t>
  </si>
  <si>
    <t>Souhrn</t>
  </si>
  <si>
    <t>Montáž</t>
  </si>
  <si>
    <t xml:space="preserve">Souhrn </t>
  </si>
  <si>
    <t>jednotková cena materiálu</t>
  </si>
  <si>
    <t>násobitel jedn. ceny mater.</t>
  </si>
  <si>
    <t>jednotková cena montáže</t>
  </si>
  <si>
    <t>násobitel montáže</t>
  </si>
  <si>
    <t>změřená výměra</t>
  </si>
  <si>
    <t>za jednotku</t>
  </si>
  <si>
    <t>materiál</t>
  </si>
  <si>
    <t>montáž</t>
  </si>
  <si>
    <t>celek</t>
  </si>
  <si>
    <t>řádek</t>
  </si>
  <si>
    <t>DODÁVKY VÝROBKŮ</t>
  </si>
  <si>
    <r>
      <t xml:space="preserve">Rozvaděč </t>
    </r>
    <r>
      <rPr>
        <b/>
        <sz val="11"/>
        <rFont val="Calibri"/>
        <family val="2"/>
      </rPr>
      <t>R3</t>
    </r>
    <r>
      <rPr>
        <sz val="9"/>
        <rFont val="Calibri"/>
        <family val="2"/>
      </rPr>
      <t xml:space="preserve"> - Rozvodnice nástěnná s plnými dvířky, plastová s montáží na povrch, konstrukční hl. cca 100mm, izolační třída II.třída, 3x 12 modulů, krytí IP40/30, elektrické parametry: 32A/400V/AC_50Hz/TN-S   (dle výkresu č. 1E40 - např. golf VS 3x12mod.)</t>
    </r>
  </si>
  <si>
    <r>
      <rPr>
        <b/>
        <u val="single"/>
        <sz val="9"/>
        <rFont val="Calibri"/>
        <family val="2"/>
      </rPr>
      <t>Poznámka</t>
    </r>
    <r>
      <rPr>
        <sz val="9"/>
        <rFont val="Calibri"/>
        <family val="2"/>
      </rPr>
      <t>: dodávky termostatů, podlahových topných okruhů, topných žebříků, akumulačního bojleru, ventilátorů …  jsou oceněny v ostatních oddílech profesí</t>
    </r>
  </si>
  <si>
    <t>PŘIPOJENÍ ROZVADĚČE R3 A SILNOPROUDÁ ELEKTROINSTALACE  v 1.PP</t>
  </si>
  <si>
    <t>ELEKTROINSTALACE /materiál a montáž/</t>
  </si>
  <si>
    <t>Kabel *J5x6 - volně a pod omítku   /kabelový přívod/</t>
  </si>
  <si>
    <t>Kabel *J3x2,5 - pod omítku</t>
  </si>
  <si>
    <t>Kabel *J3x1,5 - pod omítku</t>
  </si>
  <si>
    <t>Kabel *O3x1,5 - pod omítku</t>
  </si>
  <si>
    <t>Šňůra *G3x2,5 - volně</t>
  </si>
  <si>
    <t>Spínač pod omítku, řazení 1, IP20</t>
  </si>
  <si>
    <t>Spínač pod omítku, řazení 6, IP20</t>
  </si>
  <si>
    <t>Zásuvka pod omítku 230V, 16A jednoduchá, IP20</t>
  </si>
  <si>
    <t>Krabice pod přístroje hluboká, pr. 68mm</t>
  </si>
  <si>
    <t>Krabice rozbočovací s víčkem, pr. 68mm</t>
  </si>
  <si>
    <t>Vývodka přístrojová 5x 2,5 s víčkem, pod omítku, IP20</t>
  </si>
  <si>
    <t>Svorky bezšroubové wago do 2,5 - bez rozlišení</t>
  </si>
  <si>
    <t>Sada na pospojení bojleru</t>
  </si>
  <si>
    <t>Svítidlo stropní/nástěnné, 1x75W E27, opálové triplexové sklo, průměr 280mm, krytí IP43  ("K" - např. aura 2/E27)</t>
  </si>
  <si>
    <t>Žárovka LED SMD / E27 / 12W / 960lm / 840</t>
  </si>
  <si>
    <t>Hmoždinky stavební HM8 + vruty</t>
  </si>
  <si>
    <t>Sádra stavební 15 kg</t>
  </si>
  <si>
    <t>ELEKTROMONTÁŽE</t>
  </si>
  <si>
    <t>Demontáž stávající elektroinstalace v prostoru stavby</t>
  </si>
  <si>
    <t>Nh</t>
  </si>
  <si>
    <t>Montáž nástěnného rozvaděče R3</t>
  </si>
  <si>
    <t>NH</t>
  </si>
  <si>
    <t>Zavedení kabelu do rozvaděče R2 OCEP a jeho připojení na jistič</t>
  </si>
  <si>
    <t>Ukončení vodičů do 6 mm2 v rozvaděči</t>
  </si>
  <si>
    <t>Napojení a kontrola funkčnosti stávající instalace z R2</t>
  </si>
  <si>
    <t>Zhotovení drážky pro kabelový svazek ve zdivu</t>
  </si>
  <si>
    <t>Zhotovení strojového vrtání pr. 32mm do zdi - 300 mm</t>
  </si>
  <si>
    <t>Montáže a elektromontáže bez rozlišení (termostaty, TŽ, podlahové topné okruhy, ventilátory)</t>
  </si>
  <si>
    <t>souhrn mat.</t>
  </si>
  <si>
    <t>souhrn mont.</t>
  </si>
  <si>
    <t>souhrn celek</t>
  </si>
  <si>
    <t xml:space="preserve">Podružný materiál v % : </t>
  </si>
  <si>
    <t>ROZPIS PRACÍ</t>
  </si>
  <si>
    <t>Souhrn celek bez DPH:</t>
  </si>
  <si>
    <t>DPH:</t>
  </si>
  <si>
    <t>Souhr celek s DPH:</t>
  </si>
  <si>
    <t>Datum: 07.02.2022</t>
  </si>
  <si>
    <t>01/2022</t>
  </si>
  <si>
    <t>Rozpočet a Výkaz výměr verze - revize 01_2022</t>
  </si>
  <si>
    <t>VD Srnojedy, rekonstrukce sociálního zařízení a elektroinstalace</t>
  </si>
  <si>
    <t>342272235</t>
  </si>
  <si>
    <t>Příčka z tvárnic porobetonových 125 na tenkovrstvou maltu tl 125 mm</t>
  </si>
  <si>
    <t>Nábytkové vybavení místn. č.107(zásobník na mýdlo,držák na ručník,zásobník na papírové utěrky,koš na odpadky vše nerez</t>
  </si>
  <si>
    <t>Nábytkové vybavení místn. č.108(WC štětka,držák toaletního papíru )nerez</t>
  </si>
  <si>
    <t>D+M dveře vnitřní dřevěné do ocel. zárubně vč. kování povrch HPL laminát 700/1970mm, Higro</t>
  </si>
  <si>
    <t>D+M dveře vnitřní dřevěné do ocel. zárubně vč. kování povrch HPL laminát 800/1970mm, Higro</t>
  </si>
  <si>
    <t>Rozvody VZT</t>
  </si>
  <si>
    <t>zárubeň jednokřídlá ocelová pro zdění tl stěny 110-150mm rozměru 700/1970, 2100mm, bezfalcová</t>
  </si>
  <si>
    <t>zárubeň jednokřídlá ocelová pro zdění tl stěny 110-150mm rozměru 800/1970, 2100mm. Bezfalcová</t>
  </si>
  <si>
    <t xml:space="preserve"> - přistavení buněk včetně dopravy, složení, zpětného naložení i případného pronájmu a veškerých nákladů s tím spojených</t>
  </si>
  <si>
    <t>Zajištění 2 ks mobilních uzamykatelných toalet pro zaměstance závodu Roudnice nad Labem po dobu realizace akce (stavebních prací) v areálu vodního díla</t>
  </si>
  <si>
    <t xml:space="preserve"> - zajištění napojení ZS na inž. sítě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</si>
</sst>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dd/mm/yy"/>
    <numFmt numFmtId="169" formatCode="#,##0\ &quot;Kč&quot;"/>
    <numFmt numFmtId="170" formatCode="[$-F800]dddd\,\ mmmm\ dd\,\ yyyy"/>
    <numFmt numFmtId="171" formatCode="#,##0.00;[Red]#,##0.00"/>
    <numFmt numFmtId="172" formatCode="0.0%"/>
    <numFmt numFmtId="173" formatCode="0.00;[Red]0.00"/>
  </numFmts>
  <fonts count="86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"/>
      <family val="2"/>
    </font>
    <font>
      <b/>
      <sz val="15"/>
      <color indexed="48"/>
      <name val="Arial CE"/>
      <family val="2"/>
    </font>
    <font>
      <b/>
      <u val="single"/>
      <sz val="12"/>
      <color indexed="4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sz val="11"/>
      <color rgb="FFC00000"/>
      <name val="Calibri"/>
      <family val="2"/>
      <scheme val="minor"/>
    </font>
    <font>
      <b/>
      <sz val="10"/>
      <color indexed="42"/>
      <name val="Arial CE"/>
      <family val="2"/>
    </font>
    <font>
      <sz val="10"/>
      <color indexed="8"/>
      <name val="Arial CE"/>
      <family val="2"/>
    </font>
    <font>
      <b/>
      <sz val="14"/>
      <color rgb="FFFF0000"/>
      <name val="Arial CE"/>
      <family val="2"/>
    </font>
    <font>
      <u val="single"/>
      <sz val="12"/>
      <name val="Arial CE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0"/>
      <name val="Calibri"/>
      <family val="2"/>
      <scheme val="minor"/>
    </font>
    <font>
      <b/>
      <u val="single"/>
      <sz val="12"/>
      <color rgb="FF339966"/>
      <name val="Calibri"/>
      <family val="2"/>
      <scheme val="minor"/>
    </font>
    <font>
      <b/>
      <u val="single"/>
      <sz val="9"/>
      <color indexed="57"/>
      <name val="Calibri"/>
      <family val="2"/>
      <scheme val="minor"/>
    </font>
    <font>
      <sz val="9"/>
      <color indexed="10"/>
      <name val="Calibri"/>
      <family val="2"/>
      <scheme val="minor"/>
    </font>
    <font>
      <i/>
      <u val="single"/>
      <sz val="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FF00FF"/>
      <name val="Calibri"/>
      <family val="2"/>
    </font>
    <font>
      <b/>
      <u val="single"/>
      <sz val="9"/>
      <name val="Calibri"/>
      <family val="2"/>
    </font>
    <font>
      <sz val="10"/>
      <name val="Calibri"/>
      <family val="2"/>
      <scheme val="minor"/>
    </font>
    <font>
      <b/>
      <u val="single"/>
      <sz val="9"/>
      <color indexed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ABDB77"/>
      <name val="Calibri"/>
      <family val="2"/>
    </font>
    <font>
      <b/>
      <sz val="11"/>
      <color rgb="FFFF00FF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/>
      <top/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</cellStyleXfs>
  <cellXfs count="7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16" fillId="0" borderId="22" xfId="21" applyFont="1" applyFill="1" applyBorder="1" applyAlignment="1">
      <alignment horizontal="centerContinuous"/>
      <protection/>
    </xf>
    <xf numFmtId="0" fontId="4" fillId="0" borderId="23" xfId="21" applyFont="1" applyFill="1" applyBorder="1" applyAlignment="1">
      <alignment horizontal="centerContinuous"/>
      <protection/>
    </xf>
    <xf numFmtId="0" fontId="4" fillId="0" borderId="24" xfId="21" applyFont="1" applyFill="1" applyBorder="1" applyAlignment="1">
      <alignment horizontal="centerContinuous"/>
      <protection/>
    </xf>
    <xf numFmtId="0" fontId="4" fillId="0" borderId="0" xfId="21">
      <alignment/>
      <protection/>
    </xf>
    <xf numFmtId="0" fontId="4" fillId="0" borderId="25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26" xfId="21" applyFont="1" applyFill="1" applyBorder="1">
      <alignment/>
      <protection/>
    </xf>
    <xf numFmtId="0" fontId="4" fillId="0" borderId="22" xfId="21" applyFont="1" applyFill="1" applyBorder="1">
      <alignment/>
      <protection/>
    </xf>
    <xf numFmtId="0" fontId="4" fillId="0" borderId="27" xfId="21" applyFont="1" applyFill="1" applyBorder="1">
      <alignment/>
      <protection/>
    </xf>
    <xf numFmtId="0" fontId="4" fillId="0" borderId="23" xfId="21" applyFont="1" applyFill="1" applyBorder="1">
      <alignment/>
      <protection/>
    </xf>
    <xf numFmtId="0" fontId="4" fillId="0" borderId="24" xfId="21" applyFont="1" applyFill="1" applyBorder="1">
      <alignment/>
      <protection/>
    </xf>
    <xf numFmtId="49" fontId="38" fillId="0" borderId="25" xfId="21" applyNumberFormat="1" applyFont="1" applyFill="1" applyBorder="1">
      <alignment/>
      <protection/>
    </xf>
    <xf numFmtId="49" fontId="4" fillId="0" borderId="28" xfId="21" applyNumberFormat="1" applyFont="1" applyFill="1" applyBorder="1">
      <alignment/>
      <protection/>
    </xf>
    <xf numFmtId="0" fontId="39" fillId="0" borderId="0" xfId="21" applyFont="1" applyFill="1" applyBorder="1">
      <alignment/>
      <protection/>
    </xf>
    <xf numFmtId="0" fontId="4" fillId="0" borderId="29" xfId="21" applyFont="1" applyFill="1" applyBorder="1">
      <alignment/>
      <protection/>
    </xf>
    <xf numFmtId="0" fontId="4" fillId="0" borderId="30" xfId="21" applyFont="1" applyFill="1" applyBorder="1">
      <alignment/>
      <protection/>
    </xf>
    <xf numFmtId="0" fontId="4" fillId="0" borderId="31" xfId="21" applyFont="1" applyFill="1" applyBorder="1">
      <alignment/>
      <protection/>
    </xf>
    <xf numFmtId="0" fontId="4" fillId="0" borderId="32" xfId="21" applyFont="1" applyFill="1" applyBorder="1">
      <alignment/>
      <protection/>
    </xf>
    <xf numFmtId="0" fontId="4" fillId="0" borderId="33" xfId="21" applyFont="1" applyFill="1" applyBorder="1">
      <alignment/>
      <protection/>
    </xf>
    <xf numFmtId="0" fontId="39" fillId="0" borderId="25" xfId="21" applyFont="1" applyFill="1" applyBorder="1">
      <alignment/>
      <protection/>
    </xf>
    <xf numFmtId="49" fontId="4" fillId="0" borderId="34" xfId="21" applyNumberFormat="1" applyFont="1" applyFill="1" applyBorder="1" applyAlignment="1">
      <alignment horizontal="left"/>
      <protection/>
    </xf>
    <xf numFmtId="0" fontId="4" fillId="0" borderId="32" xfId="21" applyNumberFormat="1" applyFont="1" applyFill="1" applyBorder="1">
      <alignment/>
      <protection/>
    </xf>
    <xf numFmtId="0" fontId="4" fillId="0" borderId="31" xfId="21" applyNumberFormat="1" applyFont="1" applyFill="1" applyBorder="1">
      <alignment/>
      <protection/>
    </xf>
    <xf numFmtId="0" fontId="4" fillId="0" borderId="33" xfId="21" applyNumberFormat="1" applyFont="1" applyFill="1" applyBorder="1">
      <alignment/>
      <protection/>
    </xf>
    <xf numFmtId="0" fontId="4" fillId="0" borderId="0" xfId="21" applyNumberFormat="1">
      <alignment/>
      <protection/>
    </xf>
    <xf numFmtId="0" fontId="4" fillId="0" borderId="35" xfId="21" applyFont="1" applyFill="1" applyBorder="1">
      <alignment/>
      <protection/>
    </xf>
    <xf numFmtId="3" fontId="4" fillId="0" borderId="33" xfId="21" applyNumberFormat="1" applyFont="1" applyFill="1" applyBorder="1">
      <alignment/>
      <protection/>
    </xf>
    <xf numFmtId="0" fontId="4" fillId="0" borderId="36" xfId="21" applyFont="1" applyFill="1" applyBorder="1">
      <alignment/>
      <protection/>
    </xf>
    <xf numFmtId="0" fontId="4" fillId="0" borderId="37" xfId="21" applyFont="1" applyFill="1" applyBorder="1">
      <alignment/>
      <protection/>
    </xf>
    <xf numFmtId="0" fontId="4" fillId="0" borderId="38" xfId="21" applyFont="1" applyFill="1" applyBorder="1">
      <alignment/>
      <protection/>
    </xf>
    <xf numFmtId="0" fontId="4" fillId="0" borderId="34" xfId="21" applyFont="1" applyFill="1" applyBorder="1">
      <alignment/>
      <protection/>
    </xf>
    <xf numFmtId="3" fontId="4" fillId="0" borderId="0" xfId="21" applyNumberFormat="1">
      <alignment/>
      <protection/>
    </xf>
    <xf numFmtId="0" fontId="16" fillId="0" borderId="39" xfId="21" applyFont="1" applyFill="1" applyBorder="1" applyAlignment="1">
      <alignment horizontal="centerContinuous" vertical="center"/>
      <protection/>
    </xf>
    <xf numFmtId="0" fontId="6" fillId="0" borderId="40" xfId="21" applyFont="1" applyFill="1" applyBorder="1" applyAlignment="1">
      <alignment horizontal="centerContinuous" vertical="center"/>
      <protection/>
    </xf>
    <xf numFmtId="0" fontId="4" fillId="0" borderId="40" xfId="21" applyFont="1" applyFill="1" applyBorder="1" applyAlignment="1">
      <alignment horizontal="centerContinuous" vertical="center"/>
      <protection/>
    </xf>
    <xf numFmtId="0" fontId="4" fillId="0" borderId="41" xfId="21" applyFont="1" applyFill="1" applyBorder="1" applyAlignment="1">
      <alignment horizontal="centerContinuous" vertical="center"/>
      <protection/>
    </xf>
    <xf numFmtId="0" fontId="17" fillId="0" borderId="42" xfId="21" applyFont="1" applyFill="1" applyBorder="1" applyAlignment="1">
      <alignment horizontal="left"/>
      <protection/>
    </xf>
    <xf numFmtId="0" fontId="4" fillId="0" borderId="43" xfId="21" applyFont="1" applyFill="1" applyBorder="1" applyAlignment="1">
      <alignment horizontal="left"/>
      <protection/>
    </xf>
    <xf numFmtId="0" fontId="4" fillId="0" borderId="44" xfId="21" applyFont="1" applyFill="1" applyBorder="1" applyAlignment="1">
      <alignment horizontal="centerContinuous"/>
      <protection/>
    </xf>
    <xf numFmtId="0" fontId="17" fillId="0" borderId="43" xfId="21" applyFont="1" applyFill="1" applyBorder="1" applyAlignment="1">
      <alignment horizontal="centerContinuous"/>
      <protection/>
    </xf>
    <xf numFmtId="0" fontId="4" fillId="0" borderId="43" xfId="21" applyFont="1" applyFill="1" applyBorder="1" applyAlignment="1">
      <alignment horizontal="centerContinuous"/>
      <protection/>
    </xf>
    <xf numFmtId="0" fontId="4" fillId="0" borderId="45" xfId="21" applyFont="1" applyFill="1" applyBorder="1">
      <alignment/>
      <protection/>
    </xf>
    <xf numFmtId="0" fontId="4" fillId="0" borderId="46" xfId="21" applyFont="1" applyFill="1" applyBorder="1">
      <alignment/>
      <protection/>
    </xf>
    <xf numFmtId="3" fontId="4" fillId="0" borderId="47" xfId="21" applyNumberFormat="1" applyFont="1" applyFill="1" applyBorder="1">
      <alignment/>
      <protection/>
    </xf>
    <xf numFmtId="0" fontId="4" fillId="0" borderId="48" xfId="21" applyFont="1" applyFill="1" applyBorder="1">
      <alignment/>
      <protection/>
    </xf>
    <xf numFmtId="3" fontId="4" fillId="0" borderId="49" xfId="21" applyNumberFormat="1" applyFont="1" applyFill="1" applyBorder="1">
      <alignment/>
      <protection/>
    </xf>
    <xf numFmtId="0" fontId="4" fillId="0" borderId="50" xfId="21" applyFont="1" applyFill="1" applyBorder="1">
      <alignment/>
      <protection/>
    </xf>
    <xf numFmtId="3" fontId="4" fillId="0" borderId="35" xfId="21" applyNumberFormat="1" applyFont="1" applyFill="1" applyBorder="1">
      <alignment/>
      <protection/>
    </xf>
    <xf numFmtId="0" fontId="4" fillId="0" borderId="51" xfId="21" applyFont="1" applyFill="1" applyBorder="1">
      <alignment/>
      <protection/>
    </xf>
    <xf numFmtId="0" fontId="4" fillId="0" borderId="52" xfId="21" applyFont="1" applyFill="1" applyBorder="1">
      <alignment/>
      <protection/>
    </xf>
    <xf numFmtId="0" fontId="4" fillId="0" borderId="53" xfId="21" applyFont="1" applyFill="1" applyBorder="1">
      <alignment/>
      <protection/>
    </xf>
    <xf numFmtId="3" fontId="4" fillId="0" borderId="54" xfId="21" applyNumberFormat="1" applyFont="1" applyFill="1" applyBorder="1">
      <alignment/>
      <protection/>
    </xf>
    <xf numFmtId="0" fontId="4" fillId="0" borderId="55" xfId="21" applyFont="1" applyFill="1" applyBorder="1">
      <alignment/>
      <protection/>
    </xf>
    <xf numFmtId="3" fontId="4" fillId="0" borderId="56" xfId="21" applyNumberFormat="1" applyFont="1" applyFill="1" applyBorder="1">
      <alignment/>
      <protection/>
    </xf>
    <xf numFmtId="0" fontId="4" fillId="0" borderId="57" xfId="21" applyFont="1" applyFill="1" applyBorder="1">
      <alignment/>
      <protection/>
    </xf>
    <xf numFmtId="0" fontId="4" fillId="0" borderId="58" xfId="21" applyFont="1" applyFill="1" applyBorder="1">
      <alignment/>
      <protection/>
    </xf>
    <xf numFmtId="0" fontId="4" fillId="0" borderId="0" xfId="21" applyFont="1" applyFill="1" applyBorder="1" applyAlignment="1">
      <alignment horizontal="right"/>
      <protection/>
    </xf>
    <xf numFmtId="168" fontId="4" fillId="0" borderId="0" xfId="21" applyNumberFormat="1" applyFont="1" applyFill="1" applyBorder="1">
      <alignment/>
      <protection/>
    </xf>
    <xf numFmtId="0" fontId="6" fillId="0" borderId="42" xfId="21" applyFont="1" applyFill="1" applyBorder="1">
      <alignment/>
      <protection/>
    </xf>
    <xf numFmtId="0" fontId="6" fillId="0" borderId="43" xfId="21" applyFont="1" applyFill="1" applyBorder="1">
      <alignment/>
      <protection/>
    </xf>
    <xf numFmtId="0" fontId="6" fillId="0" borderId="59" xfId="21" applyFont="1" applyFill="1" applyBorder="1">
      <alignment/>
      <protection/>
    </xf>
    <xf numFmtId="169" fontId="6" fillId="0" borderId="43" xfId="21" applyNumberFormat="1" applyFont="1" applyFill="1" applyBorder="1">
      <alignment/>
      <protection/>
    </xf>
    <xf numFmtId="0" fontId="6" fillId="0" borderId="44" xfId="21" applyFont="1" applyFill="1" applyBorder="1">
      <alignment/>
      <protection/>
    </xf>
    <xf numFmtId="0" fontId="6" fillId="0" borderId="0" xfId="21" applyFont="1">
      <alignment/>
      <protection/>
    </xf>
    <xf numFmtId="0" fontId="4" fillId="0" borderId="25" xfId="21" applyFont="1" applyFill="1" applyBorder="1" applyAlignment="1">
      <alignment/>
      <protection/>
    </xf>
    <xf numFmtId="0" fontId="4" fillId="0" borderId="0" xfId="21" applyFont="1" applyFill="1" applyBorder="1" applyAlignment="1">
      <alignment/>
      <protection/>
    </xf>
    <xf numFmtId="0" fontId="4" fillId="0" borderId="26" xfId="21" applyFont="1" applyFill="1" applyBorder="1" applyAlignment="1">
      <alignment/>
      <protection/>
    </xf>
    <xf numFmtId="0" fontId="4" fillId="0" borderId="25" xfId="21" applyFont="1" applyFill="1" applyBorder="1" applyAlignment="1">
      <alignment vertical="justify"/>
      <protection/>
    </xf>
    <xf numFmtId="0" fontId="4" fillId="0" borderId="60" xfId="21" applyFont="1" applyFill="1" applyBorder="1" applyAlignment="1">
      <alignment vertical="justify"/>
      <protection/>
    </xf>
    <xf numFmtId="0" fontId="4" fillId="0" borderId="0" xfId="22" applyFill="1">
      <alignment/>
      <protection/>
    </xf>
    <xf numFmtId="0" fontId="4" fillId="0" borderId="0" xfId="22">
      <alignment/>
      <protection/>
    </xf>
    <xf numFmtId="0" fontId="39" fillId="0" borderId="61" xfId="22" applyFont="1" applyFill="1" applyBorder="1">
      <alignment/>
      <protection/>
    </xf>
    <xf numFmtId="0" fontId="4" fillId="0" borderId="61" xfId="22" applyFill="1" applyBorder="1">
      <alignment/>
      <protection/>
    </xf>
    <xf numFmtId="0" fontId="22" fillId="0" borderId="61" xfId="22" applyFont="1" applyFill="1" applyBorder="1" applyAlignment="1">
      <alignment horizontal="right"/>
      <protection/>
    </xf>
    <xf numFmtId="0" fontId="4" fillId="0" borderId="61" xfId="22" applyFill="1" applyBorder="1" applyAlignment="1">
      <alignment horizontal="left"/>
      <protection/>
    </xf>
    <xf numFmtId="0" fontId="4" fillId="0" borderId="62" xfId="22" applyFill="1" applyBorder="1">
      <alignment/>
      <protection/>
    </xf>
    <xf numFmtId="0" fontId="39" fillId="0" borderId="63" xfId="22" applyFont="1" applyFill="1" applyBorder="1">
      <alignment/>
      <protection/>
    </xf>
    <xf numFmtId="0" fontId="4" fillId="0" borderId="63" xfId="22" applyFill="1" applyBorder="1">
      <alignment/>
      <protection/>
    </xf>
    <xf numFmtId="0" fontId="22" fillId="0" borderId="25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ill="1" applyBorder="1">
      <alignment/>
      <protection/>
    </xf>
    <xf numFmtId="0" fontId="4" fillId="0" borderId="0" xfId="22" applyFill="1" applyBorder="1" applyAlignment="1">
      <alignment horizontal="right"/>
      <protection/>
    </xf>
    <xf numFmtId="0" fontId="4" fillId="0" borderId="26" xfId="22" applyFill="1" applyBorder="1" applyAlignment="1">
      <alignment/>
      <protection/>
    </xf>
    <xf numFmtId="0" fontId="4" fillId="0" borderId="0" xfId="22" applyFill="1" applyAlignment="1">
      <alignment horizontal="center"/>
      <protection/>
    </xf>
    <xf numFmtId="49" fontId="41" fillId="0" borderId="64" xfId="22" applyNumberFormat="1" applyFont="1" applyFill="1" applyBorder="1">
      <alignment/>
      <protection/>
    </xf>
    <xf numFmtId="0" fontId="41" fillId="0" borderId="30" xfId="22" applyFont="1" applyFill="1" applyBorder="1" applyAlignment="1">
      <alignment horizontal="center"/>
      <protection/>
    </xf>
    <xf numFmtId="0" fontId="41" fillId="0" borderId="30" xfId="22" applyNumberFormat="1" applyFont="1" applyFill="1" applyBorder="1" applyAlignment="1">
      <alignment horizontal="center"/>
      <protection/>
    </xf>
    <xf numFmtId="0" fontId="41" fillId="0" borderId="65" xfId="22" applyFont="1" applyFill="1" applyBorder="1" applyAlignment="1">
      <alignment horizontal="center"/>
      <protection/>
    </xf>
    <xf numFmtId="49" fontId="41" fillId="0" borderId="36" xfId="22" applyNumberFormat="1" applyFont="1" applyFill="1" applyBorder="1">
      <alignment/>
      <protection/>
    </xf>
    <xf numFmtId="49" fontId="39" fillId="0" borderId="35" xfId="22" applyNumberFormat="1" applyFont="1" applyFill="1" applyBorder="1" applyAlignment="1">
      <alignment horizontal="left"/>
      <protection/>
    </xf>
    <xf numFmtId="0" fontId="41" fillId="0" borderId="35" xfId="22" applyFont="1" applyFill="1" applyBorder="1" applyAlignment="1">
      <alignment horizontal="left"/>
      <protection/>
    </xf>
    <xf numFmtId="0" fontId="41" fillId="0" borderId="35" xfId="22" applyFont="1" applyFill="1" applyBorder="1" applyAlignment="1">
      <alignment horizontal="center"/>
      <protection/>
    </xf>
    <xf numFmtId="0" fontId="41" fillId="0" borderId="35" xfId="22" applyNumberFormat="1" applyFont="1" applyFill="1" applyBorder="1" applyAlignment="1">
      <alignment horizontal="center"/>
      <protection/>
    </xf>
    <xf numFmtId="0" fontId="41" fillId="0" borderId="38" xfId="22" applyFont="1" applyFill="1" applyBorder="1" applyAlignment="1">
      <alignment horizontal="center"/>
      <protection/>
    </xf>
    <xf numFmtId="0" fontId="17" fillId="0" borderId="45" xfId="22" applyFont="1" applyFill="1" applyBorder="1" applyAlignment="1">
      <alignment horizontal="center"/>
      <protection/>
    </xf>
    <xf numFmtId="49" fontId="17" fillId="0" borderId="66" xfId="22" applyNumberFormat="1" applyFont="1" applyFill="1" applyBorder="1" applyAlignment="1">
      <alignment horizontal="left"/>
      <protection/>
    </xf>
    <xf numFmtId="0" fontId="17" fillId="0" borderId="66" xfId="22" applyFont="1" applyFill="1" applyBorder="1">
      <alignment/>
      <protection/>
    </xf>
    <xf numFmtId="0" fontId="4" fillId="0" borderId="66" xfId="22" applyFill="1" applyBorder="1" applyAlignment="1">
      <alignment horizontal="center"/>
      <protection/>
    </xf>
    <xf numFmtId="0" fontId="4" fillId="0" borderId="66" xfId="22" applyNumberFormat="1" applyFill="1" applyBorder="1" applyAlignment="1">
      <alignment horizontal="right"/>
      <protection/>
    </xf>
    <xf numFmtId="0" fontId="4" fillId="0" borderId="67" xfId="22" applyNumberFormat="1" applyFill="1" applyBorder="1">
      <alignment/>
      <protection/>
    </xf>
    <xf numFmtId="0" fontId="4" fillId="0" borderId="0" xfId="22" applyNumberFormat="1">
      <alignment/>
      <protection/>
    </xf>
    <xf numFmtId="0" fontId="4" fillId="0" borderId="45" xfId="22" applyFont="1" applyFill="1" applyBorder="1" applyAlignment="1">
      <alignment horizontal="center"/>
      <protection/>
    </xf>
    <xf numFmtId="49" fontId="0" fillId="0" borderId="66" xfId="22" applyNumberFormat="1" applyFont="1" applyFill="1" applyBorder="1" applyAlignment="1">
      <alignment horizontal="left"/>
      <protection/>
    </xf>
    <xf numFmtId="0" fontId="0" fillId="0" borderId="66" xfId="22" applyFont="1" applyFill="1" applyBorder="1" applyAlignment="1">
      <alignment wrapText="1"/>
      <protection/>
    </xf>
    <xf numFmtId="49" fontId="0" fillId="0" borderId="66" xfId="22" applyNumberFormat="1" applyFont="1" applyFill="1" applyBorder="1" applyAlignment="1">
      <alignment horizontal="center" shrinkToFit="1"/>
      <protection/>
    </xf>
    <xf numFmtId="4" fontId="0" fillId="0" borderId="66" xfId="22" applyNumberFormat="1" applyFont="1" applyFill="1" applyBorder="1" applyAlignment="1">
      <alignment horizontal="right"/>
      <protection/>
    </xf>
    <xf numFmtId="4" fontId="0" fillId="0" borderId="67" xfId="22" applyNumberFormat="1" applyFont="1" applyFill="1" applyBorder="1">
      <alignment/>
      <protection/>
    </xf>
    <xf numFmtId="49" fontId="39" fillId="0" borderId="68" xfId="22" applyNumberFormat="1" applyFont="1" applyFill="1" applyBorder="1" applyAlignment="1">
      <alignment horizontal="left"/>
      <protection/>
    </xf>
    <xf numFmtId="0" fontId="39" fillId="0" borderId="68" xfId="22" applyFont="1" applyFill="1" applyBorder="1">
      <alignment/>
      <protection/>
    </xf>
    <xf numFmtId="0" fontId="4" fillId="0" borderId="68" xfId="22" applyFill="1" applyBorder="1" applyAlignment="1">
      <alignment horizontal="center"/>
      <protection/>
    </xf>
    <xf numFmtId="4" fontId="4" fillId="0" borderId="68" xfId="22" applyNumberFormat="1" applyFill="1" applyBorder="1" applyAlignment="1">
      <alignment horizontal="right"/>
      <protection/>
    </xf>
    <xf numFmtId="4" fontId="17" fillId="0" borderId="47" xfId="22" applyNumberFormat="1" applyFont="1" applyFill="1" applyBorder="1">
      <alignment/>
      <protection/>
    </xf>
    <xf numFmtId="0" fontId="4" fillId="0" borderId="29" xfId="22" applyFill="1" applyBorder="1" applyAlignment="1">
      <alignment horizontal="center"/>
      <protection/>
    </xf>
    <xf numFmtId="49" fontId="39" fillId="0" borderId="31" xfId="22" applyNumberFormat="1" applyFont="1" applyFill="1" applyBorder="1" applyAlignment="1">
      <alignment horizontal="left"/>
      <protection/>
    </xf>
    <xf numFmtId="0" fontId="39" fillId="0" borderId="31" xfId="22" applyFont="1" applyFill="1" applyBorder="1">
      <alignment/>
      <protection/>
    </xf>
    <xf numFmtId="0" fontId="4" fillId="0" borderId="31" xfId="22" applyFill="1" applyBorder="1" applyAlignment="1">
      <alignment horizontal="center"/>
      <protection/>
    </xf>
    <xf numFmtId="4" fontId="4" fillId="0" borderId="31" xfId="22" applyNumberFormat="1" applyFill="1" applyBorder="1" applyAlignment="1">
      <alignment horizontal="right"/>
      <protection/>
    </xf>
    <xf numFmtId="4" fontId="17" fillId="0" borderId="33" xfId="22" applyNumberFormat="1" applyFont="1" applyFill="1" applyBorder="1">
      <alignment/>
      <protection/>
    </xf>
    <xf numFmtId="3" fontId="4" fillId="0" borderId="0" xfId="22" applyNumberFormat="1">
      <alignment/>
      <protection/>
    </xf>
    <xf numFmtId="0" fontId="4" fillId="0" borderId="36" xfId="22" applyFill="1" applyBorder="1" applyAlignment="1">
      <alignment horizontal="center"/>
      <protection/>
    </xf>
    <xf numFmtId="0" fontId="4" fillId="0" borderId="35" xfId="22" applyFill="1" applyBorder="1" applyAlignment="1">
      <alignment horizontal="center"/>
      <protection/>
    </xf>
    <xf numFmtId="4" fontId="4" fillId="0" borderId="35" xfId="22" applyNumberFormat="1" applyFill="1" applyBorder="1" applyAlignment="1">
      <alignment horizontal="right"/>
      <protection/>
    </xf>
    <xf numFmtId="4" fontId="17" fillId="0" borderId="38" xfId="22" applyNumberFormat="1" applyFont="1" applyFill="1" applyBorder="1">
      <alignment/>
      <protection/>
    </xf>
    <xf numFmtId="0" fontId="39" fillId="0" borderId="35" xfId="22" applyFont="1" applyFill="1" applyBorder="1">
      <alignment/>
      <protection/>
    </xf>
    <xf numFmtId="0" fontId="4" fillId="0" borderId="25" xfId="22" applyFill="1" applyBorder="1" applyAlignment="1">
      <alignment horizontal="center"/>
      <protection/>
    </xf>
    <xf numFmtId="49" fontId="39" fillId="0" borderId="0" xfId="22" applyNumberFormat="1" applyFont="1" applyFill="1" applyBorder="1" applyAlignment="1">
      <alignment horizontal="left"/>
      <protection/>
    </xf>
    <xf numFmtId="0" fontId="39" fillId="0" borderId="0" xfId="22" applyFont="1" applyFill="1" applyBorder="1">
      <alignment/>
      <protection/>
    </xf>
    <xf numFmtId="0" fontId="4" fillId="0" borderId="0" xfId="22" applyFill="1" applyBorder="1" applyAlignment="1">
      <alignment horizontal="center"/>
      <protection/>
    </xf>
    <xf numFmtId="4" fontId="4" fillId="0" borderId="0" xfId="22" applyNumberFormat="1" applyFill="1" applyBorder="1" applyAlignment="1">
      <alignment horizontal="right"/>
      <protection/>
    </xf>
    <xf numFmtId="4" fontId="17" fillId="4" borderId="69" xfId="22" applyNumberFormat="1" applyFont="1" applyFill="1" applyBorder="1">
      <alignment/>
      <protection/>
    </xf>
    <xf numFmtId="49" fontId="0" fillId="0" borderId="0" xfId="22" applyNumberFormat="1" applyFont="1" applyFill="1" applyBorder="1" applyAlignment="1">
      <alignment horizontal="left"/>
      <protection/>
    </xf>
    <xf numFmtId="4" fontId="17" fillId="0" borderId="26" xfId="22" applyNumberFormat="1" applyFont="1" applyFill="1" applyBorder="1">
      <alignment/>
      <protection/>
    </xf>
    <xf numFmtId="0" fontId="4" fillId="0" borderId="60" xfId="22" applyBorder="1">
      <alignment/>
      <protection/>
    </xf>
    <xf numFmtId="0" fontId="4" fillId="0" borderId="70" xfId="22" applyBorder="1">
      <alignment/>
      <protection/>
    </xf>
    <xf numFmtId="4" fontId="4" fillId="0" borderId="71" xfId="22" applyNumberFormat="1" applyBorder="1">
      <alignment/>
      <protection/>
    </xf>
    <xf numFmtId="0" fontId="4" fillId="0" borderId="0" xfId="22" applyAlignment="1">
      <alignment horizontal="center"/>
      <protection/>
    </xf>
    <xf numFmtId="0" fontId="4" fillId="5" borderId="0" xfId="22" applyFill="1">
      <alignment/>
      <protection/>
    </xf>
    <xf numFmtId="0" fontId="4" fillId="0" borderId="0" xfId="22" applyBorder="1">
      <alignment/>
      <protection/>
    </xf>
    <xf numFmtId="0" fontId="42" fillId="0" borderId="0" xfId="22" applyFont="1" applyAlignment="1">
      <alignment/>
      <protection/>
    </xf>
    <xf numFmtId="0" fontId="4" fillId="0" borderId="0" xfId="22" applyAlignment="1">
      <alignment horizontal="right"/>
      <protection/>
    </xf>
    <xf numFmtId="0" fontId="43" fillId="0" borderId="0" xfId="22" applyFont="1" applyBorder="1">
      <alignment/>
      <protection/>
    </xf>
    <xf numFmtId="3" fontId="43" fillId="0" borderId="0" xfId="22" applyNumberFormat="1" applyFont="1" applyBorder="1" applyAlignment="1">
      <alignment horizontal="right"/>
      <protection/>
    </xf>
    <xf numFmtId="4" fontId="43" fillId="0" borderId="0" xfId="22" applyNumberFormat="1" applyFont="1" applyBorder="1">
      <alignment/>
      <protection/>
    </xf>
    <xf numFmtId="0" fontId="42" fillId="0" borderId="0" xfId="22" applyFont="1" applyBorder="1" applyAlignment="1">
      <alignment/>
      <protection/>
    </xf>
    <xf numFmtId="0" fontId="4" fillId="0" borderId="0" xfId="22" applyBorder="1" applyAlignment="1">
      <alignment horizontal="right"/>
      <protection/>
    </xf>
    <xf numFmtId="49" fontId="41" fillId="0" borderId="72" xfId="22" applyNumberFormat="1" applyFont="1" applyFill="1" applyBorder="1">
      <alignment/>
      <protection/>
    </xf>
    <xf numFmtId="0" fontId="41" fillId="0" borderId="51" xfId="22" applyFont="1" applyFill="1" applyBorder="1" applyAlignment="1">
      <alignment horizontal="center"/>
      <protection/>
    </xf>
    <xf numFmtId="0" fontId="41" fillId="0" borderId="51" xfId="22" applyNumberFormat="1" applyFont="1" applyFill="1" applyBorder="1" applyAlignment="1">
      <alignment horizontal="center"/>
      <protection/>
    </xf>
    <xf numFmtId="0" fontId="41" fillId="0" borderId="73" xfId="22" applyFont="1" applyFill="1" applyBorder="1" applyAlignment="1">
      <alignment horizontal="center"/>
      <protection/>
    </xf>
    <xf numFmtId="0" fontId="44" fillId="0" borderId="0" xfId="21" applyFont="1" applyAlignment="1" applyProtection="1">
      <alignment horizontal="left" vertical="center"/>
      <protection/>
    </xf>
    <xf numFmtId="0" fontId="4" fillId="0" borderId="52" xfId="22" applyFill="1" applyBorder="1" applyAlignment="1">
      <alignment horizontal="center"/>
      <protection/>
    </xf>
    <xf numFmtId="4" fontId="0" fillId="0" borderId="34" xfId="22" applyNumberFormat="1" applyFont="1" applyFill="1" applyBorder="1" applyAlignment="1">
      <alignment horizontal="right"/>
      <protection/>
    </xf>
    <xf numFmtId="49" fontId="22" fillId="0" borderId="66" xfId="22" applyNumberFormat="1" applyFont="1" applyFill="1" applyBorder="1" applyAlignment="1">
      <alignment horizontal="left"/>
      <protection/>
    </xf>
    <xf numFmtId="0" fontId="4" fillId="0" borderId="0" xfId="23" applyProtection="1">
      <alignment/>
      <protection/>
    </xf>
    <xf numFmtId="0" fontId="4" fillId="0" borderId="0" xfId="23">
      <alignment/>
      <protection/>
    </xf>
    <xf numFmtId="0" fontId="47" fillId="0" borderId="0" xfId="24" applyFont="1" applyFill="1" applyAlignment="1" applyProtection="1">
      <alignment wrapText="1"/>
      <protection/>
    </xf>
    <xf numFmtId="0" fontId="48" fillId="0" borderId="0" xfId="24" applyFont="1" applyFill="1" applyAlignment="1" applyProtection="1">
      <alignment horizontal="center"/>
      <protection/>
    </xf>
    <xf numFmtId="0" fontId="47" fillId="0" borderId="0" xfId="24" applyFont="1" applyFill="1" applyAlignment="1" applyProtection="1">
      <alignment horizontal="center" wrapText="1"/>
      <protection/>
    </xf>
    <xf numFmtId="0" fontId="47" fillId="0" borderId="0" xfId="24" applyFont="1" applyFill="1" applyAlignment="1" applyProtection="1">
      <alignment horizontal="center"/>
      <protection/>
    </xf>
    <xf numFmtId="2" fontId="50" fillId="0" borderId="0" xfId="23" applyNumberFormat="1" applyFont="1" applyFill="1" applyAlignment="1" applyProtection="1">
      <alignment/>
      <protection/>
    </xf>
    <xf numFmtId="0" fontId="4" fillId="0" borderId="0" xfId="23" applyFont="1" applyFill="1" applyAlignment="1" applyProtection="1">
      <alignment horizontal="left"/>
      <protection/>
    </xf>
    <xf numFmtId="49" fontId="2" fillId="0" borderId="0" xfId="23" applyNumberFormat="1" applyFont="1" applyFill="1" applyAlignment="1" applyProtection="1">
      <alignment horizontal="left"/>
      <protection/>
    </xf>
    <xf numFmtId="0" fontId="4" fillId="0" borderId="70" xfId="23" applyBorder="1" applyProtection="1">
      <alignment/>
      <protection/>
    </xf>
    <xf numFmtId="0" fontId="4" fillId="6" borderId="0" xfId="23" applyFill="1" applyProtection="1">
      <alignment/>
      <protection/>
    </xf>
    <xf numFmtId="0" fontId="4" fillId="0" borderId="0" xfId="23" applyFill="1" applyProtection="1">
      <alignment/>
      <protection/>
    </xf>
    <xf numFmtId="0" fontId="4" fillId="0" borderId="0" xfId="23" applyAlignment="1" applyProtection="1">
      <alignment horizontal="center"/>
      <protection/>
    </xf>
    <xf numFmtId="172" fontId="4" fillId="0" borderId="0" xfId="23" applyNumberFormat="1" applyFont="1" applyFill="1" applyAlignment="1" applyProtection="1">
      <alignment horizontal="right" indent="1"/>
      <protection/>
    </xf>
    <xf numFmtId="0" fontId="51" fillId="0" borderId="0" xfId="23" applyFont="1" applyFill="1" applyAlignment="1" applyProtection="1">
      <alignment horizontal="center"/>
      <protection/>
    </xf>
    <xf numFmtId="0" fontId="17" fillId="7" borderId="0" xfId="23" applyFont="1" applyFill="1" applyAlignment="1" applyProtection="1">
      <alignment horizontal="center"/>
      <protection/>
    </xf>
    <xf numFmtId="0" fontId="4" fillId="8" borderId="0" xfId="23" applyFill="1" applyProtection="1">
      <alignment/>
      <protection/>
    </xf>
    <xf numFmtId="0" fontId="4" fillId="0" borderId="70" xfId="23" applyFill="1" applyBorder="1" applyProtection="1">
      <alignment/>
      <protection/>
    </xf>
    <xf numFmtId="171" fontId="4" fillId="0" borderId="70" xfId="23" applyNumberFormat="1" applyBorder="1" applyProtection="1">
      <alignment/>
      <protection/>
    </xf>
    <xf numFmtId="171" fontId="4" fillId="0" borderId="0" xfId="23" applyNumberFormat="1" applyProtection="1">
      <alignment/>
      <protection/>
    </xf>
    <xf numFmtId="172" fontId="4" fillId="8" borderId="0" xfId="23" applyNumberFormat="1" applyFont="1" applyFill="1" applyAlignment="1" applyProtection="1">
      <alignment horizontal="right" indent="1"/>
      <protection/>
    </xf>
    <xf numFmtId="0" fontId="4" fillId="7" borderId="0" xfId="23" applyFill="1" applyProtection="1">
      <alignment/>
      <protection/>
    </xf>
    <xf numFmtId="0" fontId="25" fillId="0" borderId="0" xfId="23" applyFont="1" applyFill="1" applyProtection="1">
      <alignment/>
      <protection/>
    </xf>
    <xf numFmtId="0" fontId="25" fillId="7" borderId="0" xfId="23" applyFont="1" applyFill="1" applyProtection="1">
      <alignment/>
      <protection/>
    </xf>
    <xf numFmtId="0" fontId="16" fillId="7" borderId="0" xfId="23" applyFont="1" applyFill="1" applyProtection="1">
      <alignment/>
      <protection/>
    </xf>
    <xf numFmtId="171" fontId="4" fillId="0" borderId="0" xfId="23" applyNumberFormat="1">
      <alignment/>
      <protection/>
    </xf>
    <xf numFmtId="0" fontId="4" fillId="0" borderId="0" xfId="23" applyFill="1" applyAlignment="1" applyProtection="1">
      <alignment horizontal="right"/>
      <protection/>
    </xf>
    <xf numFmtId="172" fontId="4" fillId="9" borderId="0" xfId="23" applyNumberFormat="1" applyFill="1" applyAlignment="1" applyProtection="1">
      <alignment horizontal="right" indent="1"/>
      <protection/>
    </xf>
    <xf numFmtId="0" fontId="17" fillId="9" borderId="0" xfId="23" applyFont="1" applyFill="1" applyAlignment="1" applyProtection="1">
      <alignment horizontal="right"/>
      <protection/>
    </xf>
    <xf numFmtId="172" fontId="17" fillId="9" borderId="0" xfId="23" applyNumberFormat="1" applyFont="1" applyFill="1" applyAlignment="1" applyProtection="1">
      <alignment horizontal="right" indent="1"/>
      <protection/>
    </xf>
    <xf numFmtId="0" fontId="4" fillId="9" borderId="0" xfId="23" applyFill="1" applyProtection="1">
      <alignment/>
      <protection/>
    </xf>
    <xf numFmtId="0" fontId="25" fillId="0" borderId="43" xfId="23" applyFont="1" applyBorder="1" applyProtection="1">
      <alignment/>
      <protection/>
    </xf>
    <xf numFmtId="0" fontId="25" fillId="7" borderId="43" xfId="23" applyFont="1" applyFill="1" applyBorder="1" applyProtection="1">
      <alignment/>
      <protection/>
    </xf>
    <xf numFmtId="0" fontId="25" fillId="7" borderId="44" xfId="23" applyFont="1" applyFill="1" applyBorder="1" applyProtection="1">
      <alignment/>
      <protection/>
    </xf>
    <xf numFmtId="0" fontId="55" fillId="0" borderId="0" xfId="21" applyFont="1">
      <alignment/>
      <protection/>
    </xf>
    <xf numFmtId="0" fontId="55" fillId="0" borderId="0" xfId="21" applyFont="1" applyAlignment="1">
      <alignment horizontal="center"/>
      <protection/>
    </xf>
    <xf numFmtId="0" fontId="57" fillId="0" borderId="0" xfId="24" applyFont="1" applyFill="1" applyProtection="1">
      <alignment/>
      <protection/>
    </xf>
    <xf numFmtId="0" fontId="58" fillId="0" borderId="0" xfId="24" applyFont="1" applyFill="1" applyAlignment="1" applyProtection="1">
      <alignment horizontal="center"/>
      <protection/>
    </xf>
    <xf numFmtId="4" fontId="59" fillId="0" borderId="74" xfId="21" applyNumberFormat="1" applyFont="1" applyBorder="1" applyAlignment="1">
      <alignment horizontal="center"/>
      <protection/>
    </xf>
    <xf numFmtId="4" fontId="59" fillId="0" borderId="37" xfId="21" applyNumberFormat="1" applyFont="1" applyBorder="1" applyAlignment="1">
      <alignment horizontal="center"/>
      <protection/>
    </xf>
    <xf numFmtId="0" fontId="55" fillId="0" borderId="0" xfId="21" applyFont="1" applyBorder="1">
      <alignment/>
      <protection/>
    </xf>
    <xf numFmtId="0" fontId="1" fillId="0" borderId="0" xfId="24" applyFont="1" applyFill="1" applyBorder="1" applyAlignment="1" applyProtection="1">
      <alignment horizontal="center"/>
      <protection/>
    </xf>
    <xf numFmtId="4" fontId="59" fillId="0" borderId="0" xfId="21" applyNumberFormat="1" applyFont="1" applyBorder="1" applyAlignment="1">
      <alignment horizontal="center"/>
      <protection/>
    </xf>
    <xf numFmtId="0" fontId="55" fillId="0" borderId="0" xfId="21" applyFont="1" applyAlignment="1">
      <alignment vertical="center"/>
      <protection/>
    </xf>
    <xf numFmtId="0" fontId="55" fillId="0" borderId="0" xfId="21" applyFon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55" fillId="0" borderId="0" xfId="21" applyFont="1" applyFill="1" applyAlignment="1">
      <alignment vertical="center" wrapText="1"/>
      <protection/>
    </xf>
    <xf numFmtId="0" fontId="55" fillId="0" borderId="0" xfId="21" applyFont="1" applyAlignment="1">
      <alignment horizontal="center" wrapText="1"/>
      <protection/>
    </xf>
    <xf numFmtId="0" fontId="55" fillId="0" borderId="0" xfId="21" applyFont="1" applyFill="1" applyAlignment="1">
      <alignment horizontal="center" vertical="center"/>
      <protection/>
    </xf>
    <xf numFmtId="0" fontId="55" fillId="0" borderId="0" xfId="21" applyFont="1" applyFill="1" applyBorder="1" applyAlignment="1">
      <alignment horizontal="center" vertical="center" wrapText="1"/>
      <protection/>
    </xf>
    <xf numFmtId="4" fontId="68" fillId="0" borderId="0" xfId="21" applyNumberFormat="1" applyFont="1" applyBorder="1" applyAlignment="1">
      <alignment vertical="center"/>
      <protection/>
    </xf>
    <xf numFmtId="4" fontId="69" fillId="0" borderId="0" xfId="21" applyNumberFormat="1" applyFont="1" applyBorder="1" applyAlignment="1">
      <alignment vertical="center"/>
      <protection/>
    </xf>
    <xf numFmtId="4" fontId="72" fillId="0" borderId="74" xfId="21" applyNumberFormat="1" applyFont="1" applyBorder="1">
      <alignment/>
      <protection/>
    </xf>
    <xf numFmtId="4" fontId="73" fillId="0" borderId="74" xfId="21" applyNumberFormat="1" applyFont="1" applyBorder="1">
      <alignment/>
      <protection/>
    </xf>
    <xf numFmtId="4" fontId="74" fillId="0" borderId="74" xfId="21" applyNumberFormat="1" applyFont="1" applyBorder="1">
      <alignment/>
      <protection/>
    </xf>
    <xf numFmtId="4" fontId="68" fillId="0" borderId="0" xfId="21" applyNumberFormat="1" applyFont="1" applyBorder="1">
      <alignment/>
      <protection/>
    </xf>
    <xf numFmtId="4" fontId="72" fillId="0" borderId="74" xfId="21" applyNumberFormat="1" applyFont="1" applyBorder="1" applyAlignment="1">
      <alignment vertical="center"/>
      <protection/>
    </xf>
    <xf numFmtId="4" fontId="73" fillId="0" borderId="74" xfId="21" applyNumberFormat="1" applyFont="1" applyBorder="1" applyAlignment="1">
      <alignment vertical="center"/>
      <protection/>
    </xf>
    <xf numFmtId="4" fontId="74" fillId="0" borderId="74" xfId="21" applyNumberFormat="1" applyFont="1" applyBorder="1" applyAlignment="1">
      <alignment vertical="center"/>
      <protection/>
    </xf>
    <xf numFmtId="4" fontId="72" fillId="0" borderId="0" xfId="21" applyNumberFormat="1" applyFont="1" applyBorder="1">
      <alignment/>
      <protection/>
    </xf>
    <xf numFmtId="4" fontId="73" fillId="0" borderId="0" xfId="21" applyNumberFormat="1" applyFont="1" applyBorder="1">
      <alignment/>
      <protection/>
    </xf>
    <xf numFmtId="4" fontId="74" fillId="0" borderId="0" xfId="21" applyNumberFormat="1" applyFont="1" applyBorder="1">
      <alignment/>
      <protection/>
    </xf>
    <xf numFmtId="171" fontId="64" fillId="0" borderId="0" xfId="21" applyNumberFormat="1" applyFont="1" applyAlignment="1">
      <alignment vertical="center"/>
      <protection/>
    </xf>
    <xf numFmtId="2" fontId="55" fillId="0" borderId="0" xfId="21" applyNumberFormat="1" applyFont="1">
      <alignment/>
      <protection/>
    </xf>
    <xf numFmtId="0" fontId="82" fillId="0" borderId="0" xfId="21" applyFont="1" applyAlignment="1">
      <alignment horizontal="center"/>
      <protection/>
    </xf>
    <xf numFmtId="4" fontId="84" fillId="0" borderId="74" xfId="21" applyNumberFormat="1" applyFont="1" applyBorder="1">
      <alignment/>
      <protection/>
    </xf>
    <xf numFmtId="4" fontId="85" fillId="0" borderId="74" xfId="21" applyNumberFormat="1" applyFont="1" applyBorder="1">
      <alignment/>
      <protection/>
    </xf>
    <xf numFmtId="171" fontId="55" fillId="0" borderId="0" xfId="21" applyNumberFormat="1" applyFont="1" applyProtection="1">
      <alignment/>
      <protection/>
    </xf>
    <xf numFmtId="171" fontId="22" fillId="0" borderId="0" xfId="21" applyNumberFormat="1" applyFont="1" applyProtection="1">
      <alignment/>
      <protection/>
    </xf>
    <xf numFmtId="0" fontId="61" fillId="0" borderId="0" xfId="2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49" fontId="4" fillId="0" borderId="0" xfId="23" applyNumberFormat="1" applyFill="1" applyAlignment="1" applyProtection="1">
      <alignment horizontal="left"/>
      <protection/>
    </xf>
    <xf numFmtId="0" fontId="4" fillId="0" borderId="0" xfId="23" applyFill="1" applyAlignment="1" applyProtection="1">
      <alignment horizontal="left"/>
      <protection/>
    </xf>
    <xf numFmtId="0" fontId="22" fillId="3" borderId="13" xfId="0" applyFont="1" applyFill="1" applyBorder="1" applyAlignment="1" applyProtection="1">
      <alignment horizontal="center" vertical="center" wrapText="1"/>
      <protection/>
    </xf>
    <xf numFmtId="0" fontId="22" fillId="3" borderId="14" xfId="0" applyFont="1" applyFill="1" applyBorder="1" applyAlignment="1" applyProtection="1">
      <alignment horizontal="center" vertical="center" wrapText="1"/>
      <protection/>
    </xf>
    <xf numFmtId="0" fontId="22" fillId="3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2" fillId="0" borderId="75" xfId="0" applyFont="1" applyBorder="1" applyAlignment="1" applyProtection="1">
      <alignment horizontal="center" vertical="center"/>
      <protection/>
    </xf>
    <xf numFmtId="49" fontId="22" fillId="0" borderId="75" xfId="0" applyNumberFormat="1" applyFont="1" applyBorder="1" applyAlignment="1" applyProtection="1">
      <alignment horizontal="left" vertical="center" wrapText="1"/>
      <protection/>
    </xf>
    <xf numFmtId="0" fontId="22" fillId="0" borderId="75" xfId="0" applyFont="1" applyBorder="1" applyAlignment="1" applyProtection="1">
      <alignment horizontal="left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167" fontId="22" fillId="0" borderId="75" xfId="0" applyNumberFormat="1" applyFont="1" applyBorder="1" applyAlignment="1" applyProtection="1">
      <alignment vertical="center"/>
      <protection/>
    </xf>
    <xf numFmtId="4" fontId="22" fillId="0" borderId="75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22" fillId="0" borderId="75" xfId="0" applyFont="1" applyFill="1" applyBorder="1" applyAlignment="1" applyProtection="1">
      <alignment horizontal="left" vertical="center" wrapText="1"/>
      <protection/>
    </xf>
    <xf numFmtId="0" fontId="35" fillId="0" borderId="75" xfId="0" applyFont="1" applyBorder="1" applyAlignment="1" applyProtection="1">
      <alignment horizontal="center" vertical="center"/>
      <protection/>
    </xf>
    <xf numFmtId="49" fontId="35" fillId="0" borderId="75" xfId="0" applyNumberFormat="1" applyFont="1" applyBorder="1" applyAlignment="1" applyProtection="1">
      <alignment horizontal="left" vertical="center" wrapText="1"/>
      <protection/>
    </xf>
    <xf numFmtId="0" fontId="35" fillId="0" borderId="75" xfId="0" applyFont="1" applyBorder="1" applyAlignment="1" applyProtection="1">
      <alignment horizontal="left" vertical="center" wrapText="1"/>
      <protection/>
    </xf>
    <xf numFmtId="0" fontId="35" fillId="0" borderId="75" xfId="0" applyFont="1" applyBorder="1" applyAlignment="1" applyProtection="1">
      <alignment horizontal="center" vertical="center" wrapText="1"/>
      <protection/>
    </xf>
    <xf numFmtId="167" fontId="35" fillId="0" borderId="75" xfId="0" applyNumberFormat="1" applyFont="1" applyBorder="1" applyAlignment="1" applyProtection="1">
      <alignment vertical="center"/>
      <protection/>
    </xf>
    <xf numFmtId="4" fontId="35" fillId="0" borderId="75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4" fontId="22" fillId="10" borderId="75" xfId="0" applyNumberFormat="1" applyFont="1" applyFill="1" applyBorder="1" applyAlignment="1" applyProtection="1">
      <alignment vertical="center"/>
      <protection locked="0"/>
    </xf>
    <xf numFmtId="0" fontId="11" fillId="10" borderId="0" xfId="0" applyFont="1" applyFill="1" applyAlignment="1" applyProtection="1">
      <alignment vertical="center"/>
      <protection locked="0"/>
    </xf>
    <xf numFmtId="0" fontId="10" fillId="10" borderId="0" xfId="0" applyFont="1" applyFill="1" applyAlignment="1" applyProtection="1">
      <alignment/>
      <protection locked="0"/>
    </xf>
    <xf numFmtId="4" fontId="35" fillId="10" borderId="75" xfId="0" applyNumberFormat="1" applyFont="1" applyFill="1" applyBorder="1" applyAlignment="1" applyProtection="1">
      <alignment vertical="center"/>
      <protection locked="0"/>
    </xf>
    <xf numFmtId="0" fontId="12" fillId="10" borderId="0" xfId="0" applyFont="1" applyFill="1" applyAlignment="1" applyProtection="1">
      <alignment vertical="center"/>
      <protection locked="0"/>
    </xf>
    <xf numFmtId="0" fontId="3" fillId="10" borderId="0" xfId="0" applyFont="1" applyFill="1" applyAlignment="1" applyProtection="1">
      <alignment horizontal="left" vertical="center"/>
      <protection locked="0"/>
    </xf>
    <xf numFmtId="0" fontId="4" fillId="10" borderId="0" xfId="0" applyFont="1" applyFill="1" applyAlignment="1" applyProtection="1">
      <alignment horizontal="left" vertical="center"/>
      <protection locked="0"/>
    </xf>
    <xf numFmtId="0" fontId="0" fillId="10" borderId="0" xfId="0" applyFont="1" applyFill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4" fillId="10" borderId="34" xfId="21" applyFont="1" applyFill="1" applyBorder="1" applyProtection="1">
      <alignment/>
      <protection locked="0"/>
    </xf>
    <xf numFmtId="0" fontId="4" fillId="10" borderId="0" xfId="21" applyFont="1" applyFill="1" applyBorder="1" applyProtection="1">
      <alignment/>
      <protection locked="0"/>
    </xf>
    <xf numFmtId="0" fontId="4" fillId="10" borderId="26" xfId="21" applyFont="1" applyFill="1" applyBorder="1" applyProtection="1">
      <alignment/>
      <protection locked="0"/>
    </xf>
    <xf numFmtId="4" fontId="0" fillId="10" borderId="66" xfId="22" applyNumberFormat="1" applyFont="1" applyFill="1" applyBorder="1" applyAlignment="1" applyProtection="1">
      <alignment horizontal="right"/>
      <protection locked="0"/>
    </xf>
    <xf numFmtId="171" fontId="55" fillId="10" borderId="0" xfId="21" applyNumberFormat="1" applyFont="1" applyFill="1" applyProtection="1">
      <alignment/>
      <protection locked="0"/>
    </xf>
    <xf numFmtId="171" fontId="22" fillId="10" borderId="0" xfId="21" applyNumberFormat="1" applyFont="1" applyFill="1" applyProtection="1">
      <alignment/>
      <protection locked="0"/>
    </xf>
    <xf numFmtId="0" fontId="55" fillId="0" borderId="0" xfId="21" applyFont="1" applyProtection="1">
      <alignment/>
      <protection/>
    </xf>
    <xf numFmtId="0" fontId="56" fillId="0" borderId="0" xfId="21" applyFont="1" applyProtection="1">
      <alignment/>
      <protection/>
    </xf>
    <xf numFmtId="0" fontId="55" fillId="0" borderId="0" xfId="21" applyFont="1" applyAlignment="1" applyProtection="1">
      <alignment horizontal="center"/>
      <protection/>
    </xf>
    <xf numFmtId="0" fontId="60" fillId="0" borderId="0" xfId="21" applyFont="1" applyBorder="1" applyProtection="1">
      <alignment/>
      <protection/>
    </xf>
    <xf numFmtId="0" fontId="55" fillId="0" borderId="0" xfId="21" applyFont="1" applyBorder="1" applyProtection="1">
      <alignment/>
      <protection/>
    </xf>
    <xf numFmtId="0" fontId="55" fillId="0" borderId="0" xfId="21" applyFont="1" applyBorder="1" applyAlignment="1" applyProtection="1">
      <alignment horizontal="center"/>
      <protection/>
    </xf>
    <xf numFmtId="0" fontId="55" fillId="0" borderId="0" xfId="21" applyFont="1" applyAlignment="1" applyProtection="1">
      <alignment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55" fillId="0" borderId="0" xfId="21" applyFont="1" applyBorder="1" applyAlignment="1" applyProtection="1">
      <alignment horizontal="center" vertical="center"/>
      <protection/>
    </xf>
    <xf numFmtId="0" fontId="55" fillId="0" borderId="0" xfId="21" applyFont="1" applyBorder="1" applyAlignment="1" applyProtection="1">
      <alignment vertical="center"/>
      <protection/>
    </xf>
    <xf numFmtId="0" fontId="55" fillId="6" borderId="31" xfId="21" applyFont="1" applyFill="1" applyBorder="1" applyProtection="1">
      <alignment/>
      <protection/>
    </xf>
    <xf numFmtId="0" fontId="55" fillId="6" borderId="30" xfId="21" applyFont="1" applyFill="1" applyBorder="1" applyProtection="1">
      <alignment/>
      <protection/>
    </xf>
    <xf numFmtId="0" fontId="55" fillId="6" borderId="76" xfId="21" applyFont="1" applyFill="1" applyBorder="1" applyAlignment="1" applyProtection="1">
      <alignment horizontal="center"/>
      <protection/>
    </xf>
    <xf numFmtId="0" fontId="55" fillId="6" borderId="0" xfId="21" applyFont="1" applyFill="1" applyBorder="1" applyAlignment="1" applyProtection="1">
      <alignment horizontal="center"/>
      <protection/>
    </xf>
    <xf numFmtId="0" fontId="63" fillId="6" borderId="77" xfId="21" applyFont="1" applyFill="1" applyBorder="1" applyAlignment="1" applyProtection="1">
      <alignment horizontal="center"/>
      <protection/>
    </xf>
    <xf numFmtId="0" fontId="55" fillId="6" borderId="68" xfId="21" applyFont="1" applyFill="1" applyBorder="1" applyAlignment="1" applyProtection="1">
      <alignment horizontal="center"/>
      <protection/>
    </xf>
    <xf numFmtId="0" fontId="64" fillId="0" borderId="0" xfId="21" applyFont="1" applyBorder="1" applyAlignment="1" applyProtection="1">
      <alignment horizontal="center" vertical="center"/>
      <protection/>
    </xf>
    <xf numFmtId="0" fontId="65" fillId="0" borderId="0" xfId="21" applyFont="1" applyFill="1" applyBorder="1" applyAlignment="1" applyProtection="1">
      <alignment horizontal="left" vertical="center"/>
      <protection/>
    </xf>
    <xf numFmtId="0" fontId="66" fillId="0" borderId="0" xfId="21" applyFont="1" applyFill="1" applyBorder="1" applyAlignment="1" applyProtection="1">
      <alignment horizontal="center" vertical="center"/>
      <protection/>
    </xf>
    <xf numFmtId="0" fontId="55" fillId="0" borderId="0" xfId="21" applyFont="1" applyFill="1" applyBorder="1" applyAlignment="1" applyProtection="1">
      <alignment horizontal="center" vertical="center"/>
      <protection/>
    </xf>
    <xf numFmtId="0" fontId="55" fillId="0" borderId="0" xfId="21" applyFont="1" applyFill="1" applyAlignment="1" applyProtection="1">
      <alignment horizontal="center" vertical="center" wrapText="1"/>
      <protection/>
    </xf>
    <xf numFmtId="0" fontId="67" fillId="11" borderId="0" xfId="21" applyFont="1" applyFill="1" applyBorder="1" applyAlignment="1" applyProtection="1">
      <alignment horizontal="left" vertical="center"/>
      <protection/>
    </xf>
    <xf numFmtId="0" fontId="55" fillId="0" borderId="0" xfId="21" applyFont="1" applyFill="1" applyAlignment="1" applyProtection="1">
      <alignment horizontal="center" vertical="center"/>
      <protection/>
    </xf>
    <xf numFmtId="0" fontId="55" fillId="0" borderId="0" xfId="21" applyFont="1" applyFill="1" applyBorder="1" applyAlignment="1" applyProtection="1">
      <alignment horizontal="center"/>
      <protection/>
    </xf>
    <xf numFmtId="0" fontId="70" fillId="0" borderId="0" xfId="21" applyFont="1" applyFill="1" applyBorder="1" applyAlignment="1" applyProtection="1">
      <alignment horizontal="left" wrapText="1"/>
      <protection/>
    </xf>
    <xf numFmtId="0" fontId="55" fillId="0" borderId="0" xfId="21" applyFont="1" applyFill="1" applyBorder="1" applyAlignment="1" applyProtection="1">
      <alignment horizontal="right"/>
      <protection/>
    </xf>
    <xf numFmtId="0" fontId="55" fillId="0" borderId="0" xfId="21" applyFont="1" applyFill="1" applyBorder="1" applyAlignment="1" applyProtection="1">
      <alignment horizontal="left" wrapText="1"/>
      <protection/>
    </xf>
    <xf numFmtId="0" fontId="55" fillId="0" borderId="0" xfId="21" applyFont="1" applyFill="1" applyBorder="1" applyAlignment="1" applyProtection="1">
      <alignment horizontal="left"/>
      <protection/>
    </xf>
    <xf numFmtId="0" fontId="60" fillId="0" borderId="0" xfId="21" applyFont="1" applyFill="1" applyAlignment="1" applyProtection="1">
      <alignment vertical="center"/>
      <protection/>
    </xf>
    <xf numFmtId="0" fontId="55" fillId="0" borderId="0" xfId="21" applyFont="1" applyFill="1" applyAlignment="1" applyProtection="1">
      <alignment vertical="center"/>
      <protection/>
    </xf>
    <xf numFmtId="171" fontId="55" fillId="0" borderId="0" xfId="21" applyNumberFormat="1" applyFont="1" applyAlignment="1" applyProtection="1">
      <alignment vertical="center"/>
      <protection/>
    </xf>
    <xf numFmtId="171" fontId="22" fillId="0" borderId="0" xfId="21" applyNumberFormat="1" applyFont="1" applyAlignment="1" applyProtection="1">
      <alignment vertical="center"/>
      <protection/>
    </xf>
    <xf numFmtId="0" fontId="55" fillId="0" borderId="0" xfId="21" applyFont="1" applyFill="1" applyProtection="1">
      <alignment/>
      <protection/>
    </xf>
    <xf numFmtId="0" fontId="55" fillId="0" borderId="0" xfId="21" applyFont="1" applyFill="1" applyAlignment="1" applyProtection="1">
      <alignment horizontal="center"/>
      <protection/>
    </xf>
    <xf numFmtId="0" fontId="55" fillId="0" borderId="0" xfId="21" applyFont="1" applyFill="1" applyBorder="1" applyProtection="1">
      <alignment/>
      <protection/>
    </xf>
    <xf numFmtId="0" fontId="55" fillId="0" borderId="0" xfId="21" applyFont="1" applyFill="1" applyAlignment="1" applyProtection="1">
      <alignment wrapText="1"/>
      <protection/>
    </xf>
    <xf numFmtId="0" fontId="55" fillId="0" borderId="0" xfId="21" applyFont="1" applyFill="1" applyBorder="1" applyAlignment="1" applyProtection="1">
      <alignment wrapText="1"/>
      <protection/>
    </xf>
    <xf numFmtId="0" fontId="55" fillId="6" borderId="0" xfId="21" applyFont="1" applyFill="1" applyAlignment="1" applyProtection="1">
      <alignment horizontal="center"/>
      <protection/>
    </xf>
    <xf numFmtId="171" fontId="76" fillId="0" borderId="74" xfId="21" applyNumberFormat="1" applyFont="1" applyBorder="1" applyProtection="1">
      <alignment/>
      <protection/>
    </xf>
    <xf numFmtId="0" fontId="55" fillId="6" borderId="0" xfId="21" applyFont="1" applyFill="1" applyBorder="1" applyProtection="1">
      <alignment/>
      <protection/>
    </xf>
    <xf numFmtId="0" fontId="55" fillId="6" borderId="70" xfId="21" applyFont="1" applyFill="1" applyBorder="1" applyAlignment="1" applyProtection="1">
      <alignment horizontal="right"/>
      <protection/>
    </xf>
    <xf numFmtId="173" fontId="55" fillId="0" borderId="70" xfId="21" applyNumberFormat="1" applyFont="1" applyBorder="1" applyAlignment="1" applyProtection="1">
      <alignment horizontal="center"/>
      <protection/>
    </xf>
    <xf numFmtId="0" fontId="55" fillId="6" borderId="70" xfId="21" applyFont="1" applyFill="1" applyBorder="1" applyProtection="1">
      <alignment/>
      <protection/>
    </xf>
    <xf numFmtId="171" fontId="55" fillId="0" borderId="70" xfId="21" applyNumberFormat="1" applyFont="1" applyBorder="1" applyProtection="1">
      <alignment/>
      <protection/>
    </xf>
    <xf numFmtId="0" fontId="62" fillId="0" borderId="43" xfId="21" applyFont="1" applyBorder="1" applyAlignment="1" applyProtection="1">
      <alignment horizontal="right"/>
      <protection/>
    </xf>
    <xf numFmtId="0" fontId="55" fillId="6" borderId="43" xfId="21" applyFont="1" applyFill="1" applyBorder="1" applyAlignment="1" applyProtection="1">
      <alignment horizontal="center"/>
      <protection/>
    </xf>
    <xf numFmtId="171" fontId="77" fillId="6" borderId="43" xfId="21" applyNumberFormat="1" applyFont="1" applyFill="1" applyBorder="1" applyAlignment="1" applyProtection="1">
      <alignment horizontal="center"/>
      <protection/>
    </xf>
    <xf numFmtId="171" fontId="78" fillId="7" borderId="69" xfId="21" applyNumberFormat="1" applyFont="1" applyFill="1" applyBorder="1" applyAlignment="1" applyProtection="1">
      <alignment horizontal="right"/>
      <protection/>
    </xf>
    <xf numFmtId="0" fontId="55" fillId="6" borderId="43" xfId="21" applyFont="1" applyFill="1" applyBorder="1" applyProtection="1">
      <alignment/>
      <protection/>
    </xf>
    <xf numFmtId="171" fontId="78" fillId="7" borderId="69" xfId="21" applyNumberFormat="1" applyFont="1" applyFill="1" applyBorder="1" applyProtection="1">
      <alignment/>
      <protection/>
    </xf>
    <xf numFmtId="171" fontId="79" fillId="0" borderId="44" xfId="21" applyNumberFormat="1" applyFont="1" applyBorder="1" applyProtection="1">
      <alignment/>
      <protection/>
    </xf>
    <xf numFmtId="0" fontId="55" fillId="0" borderId="0" xfId="21" applyFont="1" applyAlignment="1" applyProtection="1">
      <alignment horizontal="right" indent="1"/>
      <protection/>
    </xf>
    <xf numFmtId="4" fontId="76" fillId="0" borderId="0" xfId="21" applyNumberFormat="1" applyFont="1" applyProtection="1">
      <alignment/>
      <protection/>
    </xf>
    <xf numFmtId="0" fontId="76" fillId="0" borderId="0" xfId="21" applyFont="1" applyAlignment="1" applyProtection="1">
      <alignment horizontal="left" indent="1"/>
      <protection/>
    </xf>
    <xf numFmtId="0" fontId="55" fillId="0" borderId="0" xfId="21" applyFont="1" applyAlignment="1" applyProtection="1">
      <alignment horizontal="left" indent="1"/>
      <protection/>
    </xf>
    <xf numFmtId="0" fontId="80" fillId="0" borderId="43" xfId="21" applyFont="1" applyBorder="1" applyAlignment="1" applyProtection="1">
      <alignment horizontal="right" indent="1"/>
      <protection/>
    </xf>
    <xf numFmtId="0" fontId="55" fillId="0" borderId="43" xfId="21" applyFont="1" applyBorder="1" applyProtection="1">
      <alignment/>
      <protection/>
    </xf>
    <xf numFmtId="0" fontId="55" fillId="0" borderId="43" xfId="21" applyFont="1" applyBorder="1" applyAlignment="1" applyProtection="1">
      <alignment horizontal="center"/>
      <protection/>
    </xf>
    <xf numFmtId="4" fontId="81" fillId="0" borderId="43" xfId="21" applyNumberFormat="1" applyFont="1" applyBorder="1" applyProtection="1">
      <alignment/>
      <protection/>
    </xf>
    <xf numFmtId="0" fontId="76" fillId="0" borderId="43" xfId="21" applyFont="1" applyBorder="1" applyAlignment="1" applyProtection="1">
      <alignment horizontal="left" indent="1"/>
      <protection/>
    </xf>
    <xf numFmtId="4" fontId="76" fillId="0" borderId="43" xfId="21" applyNumberFormat="1" applyFont="1" applyBorder="1" applyProtection="1">
      <alignment/>
      <protection/>
    </xf>
    <xf numFmtId="0" fontId="55" fillId="0" borderId="43" xfId="21" applyFont="1" applyBorder="1" applyAlignment="1" applyProtection="1">
      <alignment horizontal="right" indent="1"/>
      <protection/>
    </xf>
    <xf numFmtId="0" fontId="4" fillId="0" borderId="0" xfId="23" applyAlignment="1" applyProtection="1">
      <alignment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right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4" fontId="6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2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171" fontId="22" fillId="12" borderId="0" xfId="21" applyNumberFormat="1" applyFont="1" applyFill="1" applyProtection="1">
      <alignment/>
      <protection/>
    </xf>
    <xf numFmtId="0" fontId="15" fillId="13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21" applyAlignment="1">
      <alignment horizontal="left" wrapText="1"/>
      <protection/>
    </xf>
    <xf numFmtId="0" fontId="33" fillId="0" borderId="35" xfId="21" applyFont="1" applyFill="1" applyBorder="1" applyAlignment="1">
      <alignment horizontal="left"/>
      <protection/>
    </xf>
    <xf numFmtId="0" fontId="33" fillId="0" borderId="51" xfId="21" applyFont="1" applyFill="1" applyBorder="1" applyAlignment="1">
      <alignment horizontal="left"/>
      <protection/>
    </xf>
    <xf numFmtId="0" fontId="17" fillId="10" borderId="78" xfId="21" applyFont="1" applyFill="1" applyBorder="1" applyAlignment="1" applyProtection="1">
      <alignment horizontal="left"/>
      <protection locked="0"/>
    </xf>
    <xf numFmtId="0" fontId="17" fillId="10" borderId="46" xfId="21" applyFont="1" applyFill="1" applyBorder="1" applyAlignment="1" applyProtection="1">
      <alignment horizontal="left"/>
      <protection locked="0"/>
    </xf>
    <xf numFmtId="0" fontId="17" fillId="10" borderId="79" xfId="21" applyFont="1" applyFill="1" applyBorder="1" applyAlignment="1" applyProtection="1">
      <alignment horizontal="left"/>
      <protection locked="0"/>
    </xf>
    <xf numFmtId="0" fontId="0" fillId="0" borderId="0" xfId="21" applyFont="1" applyFill="1" applyBorder="1" applyAlignment="1">
      <alignment horizontal="left" vertical="top" wrapText="1"/>
      <protection/>
    </xf>
    <xf numFmtId="0" fontId="0" fillId="0" borderId="26" xfId="21" applyFont="1" applyFill="1" applyBorder="1" applyAlignment="1">
      <alignment horizontal="left" vertical="top" wrapText="1"/>
      <protection/>
    </xf>
    <xf numFmtId="0" fontId="0" fillId="0" borderId="70" xfId="21" applyFont="1" applyFill="1" applyBorder="1" applyAlignment="1">
      <alignment horizontal="left" vertical="top" wrapText="1"/>
      <protection/>
    </xf>
    <xf numFmtId="0" fontId="0" fillId="0" borderId="71" xfId="21" applyFont="1" applyFill="1" applyBorder="1" applyAlignment="1">
      <alignment horizontal="left" vertical="top" wrapText="1"/>
      <protection/>
    </xf>
    <xf numFmtId="0" fontId="40" fillId="0" borderId="22" xfId="22" applyFont="1" applyFill="1" applyBorder="1" applyAlignment="1">
      <alignment horizontal="center"/>
      <protection/>
    </xf>
    <xf numFmtId="0" fontId="40" fillId="0" borderId="23" xfId="22" applyFont="1" applyFill="1" applyBorder="1" applyAlignment="1">
      <alignment horizontal="center"/>
      <protection/>
    </xf>
    <xf numFmtId="0" fontId="40" fillId="0" borderId="24" xfId="22" applyFont="1" applyFill="1" applyBorder="1" applyAlignment="1">
      <alignment horizontal="center"/>
      <protection/>
    </xf>
    <xf numFmtId="0" fontId="25" fillId="0" borderId="25" xfId="22" applyFont="1" applyFill="1" applyBorder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5" fillId="0" borderId="26" xfId="22" applyFont="1" applyFill="1" applyBorder="1" applyAlignment="1">
      <alignment horizontal="center"/>
      <protection/>
    </xf>
    <xf numFmtId="0" fontId="4" fillId="0" borderId="80" xfId="22" applyFont="1" applyFill="1" applyBorder="1" applyAlignment="1">
      <alignment horizontal="center"/>
      <protection/>
    </xf>
    <xf numFmtId="0" fontId="4" fillId="0" borderId="81" xfId="22" applyFont="1" applyFill="1" applyBorder="1" applyAlignment="1">
      <alignment horizontal="center"/>
      <protection/>
    </xf>
    <xf numFmtId="49" fontId="4" fillId="0" borderId="82" xfId="22" applyNumberFormat="1" applyFont="1" applyFill="1" applyBorder="1" applyAlignment="1">
      <alignment horizontal="center"/>
      <protection/>
    </xf>
    <xf numFmtId="0" fontId="4" fillId="0" borderId="83" xfId="22" applyFont="1" applyFill="1" applyBorder="1" applyAlignment="1">
      <alignment horizontal="center"/>
      <protection/>
    </xf>
    <xf numFmtId="0" fontId="4" fillId="0" borderId="63" xfId="22" applyFill="1" applyBorder="1" applyAlignment="1">
      <alignment horizontal="center" shrinkToFit="1"/>
      <protection/>
    </xf>
    <xf numFmtId="0" fontId="4" fillId="0" borderId="84" xfId="22" applyFill="1" applyBorder="1" applyAlignment="1">
      <alignment horizontal="center" shrinkToFit="1"/>
      <protection/>
    </xf>
    <xf numFmtId="0" fontId="40" fillId="0" borderId="22" xfId="22" applyFont="1" applyBorder="1" applyAlignment="1">
      <alignment horizontal="center"/>
      <protection/>
    </xf>
    <xf numFmtId="0" fontId="40" fillId="0" borderId="23" xfId="22" applyFont="1" applyBorder="1" applyAlignment="1">
      <alignment horizontal="center"/>
      <protection/>
    </xf>
    <xf numFmtId="0" fontId="40" fillId="0" borderId="24" xfId="22" applyFont="1" applyBorder="1" applyAlignment="1">
      <alignment horizontal="center"/>
      <protection/>
    </xf>
    <xf numFmtId="0" fontId="25" fillId="0" borderId="25" xfId="22" applyFont="1" applyBorder="1" applyAlignment="1">
      <alignment horizontal="center"/>
      <protection/>
    </xf>
    <xf numFmtId="0" fontId="25" fillId="0" borderId="0" xfId="22" applyFont="1" applyBorder="1" applyAlignment="1">
      <alignment horizontal="center"/>
      <protection/>
    </xf>
    <xf numFmtId="0" fontId="25" fillId="0" borderId="26" xfId="22" applyFont="1" applyBorder="1" applyAlignment="1">
      <alignment horizontal="center"/>
      <protection/>
    </xf>
    <xf numFmtId="0" fontId="39" fillId="0" borderId="85" xfId="22" applyFont="1" applyFill="1" applyBorder="1" applyAlignment="1">
      <alignment/>
      <protection/>
    </xf>
    <xf numFmtId="0" fontId="4" fillId="0" borderId="63" xfId="21" applyBorder="1" applyAlignment="1">
      <alignment/>
      <protection/>
    </xf>
    <xf numFmtId="0" fontId="4" fillId="0" borderId="84" xfId="21" applyBorder="1" applyAlignment="1">
      <alignment/>
      <protection/>
    </xf>
    <xf numFmtId="0" fontId="16" fillId="14" borderId="0" xfId="23" applyFont="1" applyFill="1" applyAlignment="1" applyProtection="1">
      <alignment horizontal="center"/>
      <protection/>
    </xf>
    <xf numFmtId="171" fontId="53" fillId="7" borderId="0" xfId="23" applyNumberFormat="1" applyFont="1" applyFill="1" applyAlignment="1" applyProtection="1">
      <alignment horizontal="right" indent="1"/>
      <protection/>
    </xf>
    <xf numFmtId="171" fontId="4" fillId="9" borderId="0" xfId="23" applyNumberFormat="1" applyFill="1" applyAlignment="1" applyProtection="1">
      <alignment horizontal="right"/>
      <protection/>
    </xf>
    <xf numFmtId="0" fontId="54" fillId="0" borderId="42" xfId="23" applyFont="1" applyBorder="1" applyAlignment="1" applyProtection="1">
      <alignment horizontal="center"/>
      <protection/>
    </xf>
    <xf numFmtId="0" fontId="54" fillId="0" borderId="43" xfId="23" applyFont="1" applyBorder="1" applyAlignment="1" applyProtection="1">
      <alignment horizontal="center"/>
      <protection/>
    </xf>
    <xf numFmtId="171" fontId="25" fillId="7" borderId="43" xfId="23" applyNumberFormat="1" applyFont="1" applyFill="1" applyBorder="1" applyAlignment="1" applyProtection="1">
      <alignment horizontal="right" indent="1"/>
      <protection/>
    </xf>
    <xf numFmtId="0" fontId="0" fillId="0" borderId="0" xfId="23" applyFont="1" applyAlignment="1" applyProtection="1">
      <alignment horizontal="right"/>
      <protection/>
    </xf>
    <xf numFmtId="0" fontId="4" fillId="0" borderId="0" xfId="23" applyAlignment="1" applyProtection="1">
      <alignment horizontal="right"/>
      <protection/>
    </xf>
    <xf numFmtId="171" fontId="4" fillId="0" borderId="0" xfId="23" applyNumberFormat="1" applyAlignment="1" applyProtection="1">
      <alignment horizontal="right"/>
      <protection/>
    </xf>
    <xf numFmtId="0" fontId="4" fillId="6" borderId="0" xfId="23" applyFill="1" applyAlignment="1" applyProtection="1">
      <alignment horizontal="center"/>
      <protection/>
    </xf>
    <xf numFmtId="171" fontId="17" fillId="7" borderId="0" xfId="23" applyNumberFormat="1" applyFont="1" applyFill="1" applyAlignment="1" applyProtection="1">
      <alignment horizontal="right"/>
      <protection/>
    </xf>
    <xf numFmtId="0" fontId="2" fillId="0" borderId="0" xfId="23" applyFont="1" applyAlignment="1" applyProtection="1">
      <alignment horizontal="right"/>
      <protection/>
    </xf>
    <xf numFmtId="0" fontId="2" fillId="0" borderId="0" xfId="23" applyFont="1" applyAlignment="1" applyProtection="1">
      <alignment horizontal="right" wrapText="1"/>
      <protection/>
    </xf>
    <xf numFmtId="0" fontId="4" fillId="0" borderId="0" xfId="23" applyAlignment="1" applyProtection="1">
      <alignment horizontal="right" wrapText="1"/>
      <protection/>
    </xf>
    <xf numFmtId="0" fontId="4" fillId="15" borderId="0" xfId="23" applyFill="1" applyAlignment="1" applyProtection="1">
      <alignment horizontal="center"/>
      <protection/>
    </xf>
    <xf numFmtId="0" fontId="4" fillId="16" borderId="0" xfId="23" applyFill="1" applyAlignment="1" applyProtection="1">
      <alignment horizontal="center"/>
      <protection/>
    </xf>
    <xf numFmtId="0" fontId="52" fillId="6" borderId="0" xfId="23" applyFont="1" applyFill="1" applyAlignment="1" applyProtection="1">
      <alignment horizontal="center"/>
      <protection/>
    </xf>
    <xf numFmtId="170" fontId="4" fillId="0" borderId="0" xfId="23" applyNumberFormat="1" applyAlignment="1" applyProtection="1">
      <alignment horizontal="left"/>
      <protection/>
    </xf>
    <xf numFmtId="0" fontId="4" fillId="0" borderId="0" xfId="23" applyAlignment="1" applyProtection="1">
      <alignment horizontal="left"/>
      <protection/>
    </xf>
    <xf numFmtId="0" fontId="4" fillId="6" borderId="0" xfId="23" applyFill="1" applyAlignment="1" applyProtection="1">
      <alignment horizontal="left"/>
      <protection/>
    </xf>
    <xf numFmtId="0" fontId="4" fillId="0" borderId="0" xfId="23" applyFill="1" applyAlignment="1" applyProtection="1">
      <alignment horizontal="left"/>
      <protection/>
    </xf>
    <xf numFmtId="0" fontId="4" fillId="17" borderId="0" xfId="23" applyFill="1" applyAlignment="1" applyProtection="1">
      <alignment horizontal="left"/>
      <protection/>
    </xf>
    <xf numFmtId="44" fontId="4" fillId="0" borderId="0" xfId="25" applyFont="1" applyAlignment="1" applyProtection="1">
      <alignment horizontal="left"/>
      <protection/>
    </xf>
    <xf numFmtId="2" fontId="2" fillId="10" borderId="0" xfId="23" applyNumberFormat="1" applyFont="1" applyFill="1" applyAlignment="1" applyProtection="1">
      <alignment horizontal="center"/>
      <protection/>
    </xf>
    <xf numFmtId="0" fontId="4" fillId="18" borderId="0" xfId="23" applyFont="1" applyFill="1" applyAlignment="1" applyProtection="1">
      <alignment horizontal="left"/>
      <protection/>
    </xf>
    <xf numFmtId="49" fontId="2" fillId="0" borderId="0" xfId="23" applyNumberFormat="1" applyFont="1" applyFill="1" applyAlignment="1" applyProtection="1">
      <alignment horizontal="center"/>
      <protection/>
    </xf>
    <xf numFmtId="49" fontId="4" fillId="0" borderId="0" xfId="23" applyNumberFormat="1" applyFill="1" applyAlignment="1" applyProtection="1">
      <alignment horizontal="center"/>
      <protection/>
    </xf>
    <xf numFmtId="0" fontId="6" fillId="6" borderId="0" xfId="23" applyFont="1" applyFill="1" applyBorder="1" applyAlignment="1" applyProtection="1">
      <alignment horizontal="center" vertical="center"/>
      <protection/>
    </xf>
    <xf numFmtId="0" fontId="45" fillId="0" borderId="0" xfId="23" applyFont="1" applyAlignment="1" applyProtection="1">
      <alignment horizontal="center" vertical="center" wrapText="1"/>
      <protection/>
    </xf>
    <xf numFmtId="0" fontId="25" fillId="6" borderId="0" xfId="23" applyFont="1" applyFill="1" applyBorder="1" applyAlignment="1" applyProtection="1">
      <alignment horizontal="center" vertical="center"/>
      <protection/>
    </xf>
    <xf numFmtId="0" fontId="25" fillId="6" borderId="70" xfId="23" applyFont="1" applyFill="1" applyBorder="1" applyAlignment="1" applyProtection="1">
      <alignment horizontal="center" vertical="center"/>
      <protection/>
    </xf>
    <xf numFmtId="0" fontId="46" fillId="0" borderId="0" xfId="23" applyFont="1" applyBorder="1" applyAlignment="1" applyProtection="1">
      <alignment horizontal="left" vertical="center" wrapText="1" indent="1"/>
      <protection/>
    </xf>
    <xf numFmtId="0" fontId="46" fillId="0" borderId="70" xfId="23" applyFont="1" applyBorder="1" applyAlignment="1" applyProtection="1">
      <alignment horizontal="left" vertical="center" wrapText="1" indent="1"/>
      <protection/>
    </xf>
    <xf numFmtId="0" fontId="2" fillId="6" borderId="0" xfId="23" applyFont="1" applyFill="1" applyAlignment="1" applyProtection="1">
      <alignment horizontal="left"/>
      <protection/>
    </xf>
    <xf numFmtId="49" fontId="4" fillId="0" borderId="0" xfId="23" applyNumberFormat="1" applyFill="1" applyAlignment="1" applyProtection="1">
      <alignment horizontal="left"/>
      <protection/>
    </xf>
    <xf numFmtId="0" fontId="4" fillId="15" borderId="0" xfId="23" applyFont="1" applyFill="1" applyAlignment="1" applyProtection="1">
      <alignment horizontal="left"/>
      <protection/>
    </xf>
    <xf numFmtId="0" fontId="49" fillId="15" borderId="0" xfId="23" applyFont="1" applyFill="1" applyAlignment="1" applyProtection="1">
      <alignment horizontal="left"/>
      <protection/>
    </xf>
    <xf numFmtId="0" fontId="2" fillId="0" borderId="0" xfId="23" applyFont="1" applyFill="1" applyAlignment="1" applyProtection="1">
      <alignment horizontal="left" indent="1"/>
      <protection/>
    </xf>
    <xf numFmtId="0" fontId="4" fillId="0" borderId="0" xfId="23" applyFont="1" applyFill="1" applyAlignment="1" applyProtection="1">
      <alignment horizontal="left" indent="1"/>
      <protection/>
    </xf>
    <xf numFmtId="0" fontId="55" fillId="0" borderId="0" xfId="21" applyFont="1" applyAlignment="1">
      <alignment horizontal="center" wrapText="1"/>
      <protection/>
    </xf>
    <xf numFmtId="0" fontId="55" fillId="0" borderId="0" xfId="21" applyFont="1" applyFill="1" applyBorder="1" applyAlignment="1">
      <alignment horizontal="center" vertical="center" wrapText="1"/>
      <protection/>
    </xf>
    <xf numFmtId="0" fontId="0" fillId="6" borderId="76" xfId="21" applyFont="1" applyFill="1" applyBorder="1" applyAlignment="1" applyProtection="1">
      <alignment horizontal="center" wrapText="1"/>
      <protection/>
    </xf>
    <xf numFmtId="0" fontId="0" fillId="6" borderId="68" xfId="21" applyFont="1" applyFill="1" applyBorder="1" applyAlignment="1" applyProtection="1">
      <alignment horizontal="center" wrapText="1"/>
      <protection/>
    </xf>
    <xf numFmtId="0" fontId="55" fillId="6" borderId="76" xfId="21" applyFont="1" applyFill="1" applyBorder="1" applyAlignment="1" applyProtection="1">
      <alignment horizontal="center" wrapText="1"/>
      <protection/>
    </xf>
    <xf numFmtId="0" fontId="55" fillId="6" borderId="68" xfId="2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5" fillId="1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4" fontId="33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POL.XLS" xfId="22"/>
    <cellStyle name="normální_ZŠ ZÁVODU MÍRU Pardubice, ROZPOČET" xfId="23"/>
    <cellStyle name="normální_SE2001" xfId="24"/>
    <cellStyle name="měny 2" xfId="25"/>
    <cellStyle name="Normal_Sheet2" xfId="26"/>
    <cellStyle name="Normální 3" xfId="27"/>
    <cellStyle name="Normální 7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64">
      <selection activeCell="AO37" sqref="AO3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587" t="s">
        <v>5</v>
      </c>
      <c r="AS2" s="588"/>
      <c r="AT2" s="588"/>
      <c r="AU2" s="588"/>
      <c r="AV2" s="588"/>
      <c r="AW2" s="588"/>
      <c r="AX2" s="588"/>
      <c r="AY2" s="588"/>
      <c r="AZ2" s="588"/>
      <c r="BA2" s="588"/>
      <c r="BB2" s="588"/>
      <c r="BC2" s="588"/>
      <c r="BD2" s="588"/>
      <c r="BE2" s="588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615" t="s">
        <v>13</v>
      </c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AC5" s="588"/>
      <c r="AD5" s="588"/>
      <c r="AE5" s="588"/>
      <c r="AF5" s="588"/>
      <c r="AG5" s="588"/>
      <c r="AH5" s="588"/>
      <c r="AI5" s="588"/>
      <c r="AJ5" s="588"/>
      <c r="AK5" s="588"/>
      <c r="AL5" s="588"/>
      <c r="AM5" s="588"/>
      <c r="AN5" s="588"/>
      <c r="AO5" s="588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616" t="s">
        <v>919</v>
      </c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8"/>
      <c r="AE6" s="588"/>
      <c r="AF6" s="588"/>
      <c r="AG6" s="588"/>
      <c r="AH6" s="588"/>
      <c r="AI6" s="588"/>
      <c r="AJ6" s="588"/>
      <c r="AK6" s="588"/>
      <c r="AL6" s="588"/>
      <c r="AM6" s="588"/>
      <c r="AN6" s="588"/>
      <c r="AO6" s="588"/>
      <c r="AR6" s="19"/>
      <c r="BS6" s="16" t="s">
        <v>6</v>
      </c>
    </row>
    <row r="7" spans="2:71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17</v>
      </c>
      <c r="K8" s="23" t="s">
        <v>18</v>
      </c>
      <c r="AK8" s="25" t="s">
        <v>19</v>
      </c>
      <c r="AN8" s="155">
        <v>44596</v>
      </c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2:71" s="1" customFormat="1" ht="18.4" customHeight="1">
      <c r="B11" s="19"/>
      <c r="E11" s="379" t="s">
        <v>658</v>
      </c>
      <c r="AK11" s="25" t="s">
        <v>22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23</v>
      </c>
      <c r="AK13" s="421" t="s">
        <v>21</v>
      </c>
      <c r="AL13" s="424"/>
      <c r="AM13" s="424"/>
      <c r="AN13" s="422" t="s">
        <v>1</v>
      </c>
      <c r="AR13" s="19"/>
      <c r="BS13" s="16" t="s">
        <v>6</v>
      </c>
    </row>
    <row r="14" spans="2:71" ht="12.75">
      <c r="B14" s="19"/>
      <c r="E14" s="422" t="s">
        <v>24</v>
      </c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K14" s="421" t="s">
        <v>22</v>
      </c>
      <c r="AL14" s="424"/>
      <c r="AM14" s="424"/>
      <c r="AN14" s="422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25</v>
      </c>
      <c r="AK16" s="25" t="s">
        <v>21</v>
      </c>
      <c r="AN16" s="23" t="s">
        <v>1</v>
      </c>
      <c r="AR16" s="19"/>
      <c r="BS16" s="16" t="s">
        <v>3</v>
      </c>
    </row>
    <row r="17" spans="2:71" s="1" customFormat="1" ht="18.4" customHeight="1">
      <c r="B17" s="19"/>
      <c r="E17" s="23" t="s">
        <v>26</v>
      </c>
      <c r="AK17" s="25" t="s">
        <v>22</v>
      </c>
      <c r="AN17" s="23" t="s">
        <v>1</v>
      </c>
      <c r="AR17" s="19"/>
      <c r="BS17" s="16" t="s">
        <v>27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28</v>
      </c>
      <c r="AK19" s="25" t="s">
        <v>21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29</v>
      </c>
      <c r="AK20" s="25" t="s">
        <v>22</v>
      </c>
      <c r="AN20" s="23" t="s">
        <v>1</v>
      </c>
      <c r="AR20" s="19"/>
      <c r="BS20" s="16" t="s">
        <v>27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30</v>
      </c>
      <c r="AR22" s="19"/>
    </row>
    <row r="23" spans="2:44" s="1" customFormat="1" ht="16.5" customHeight="1">
      <c r="B23" s="19"/>
      <c r="E23" s="617" t="s">
        <v>1</v>
      </c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618">
        <f>ROUND(AG94,2)</f>
        <v>0</v>
      </c>
      <c r="AL26" s="619"/>
      <c r="AM26" s="619"/>
      <c r="AN26" s="619"/>
      <c r="AO26" s="619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620" t="s">
        <v>32</v>
      </c>
      <c r="M28" s="620"/>
      <c r="N28" s="620"/>
      <c r="O28" s="620"/>
      <c r="P28" s="620"/>
      <c r="Q28" s="28"/>
      <c r="R28" s="28"/>
      <c r="S28" s="28"/>
      <c r="T28" s="28"/>
      <c r="U28" s="28"/>
      <c r="V28" s="28"/>
      <c r="W28" s="620" t="s">
        <v>33</v>
      </c>
      <c r="X28" s="620"/>
      <c r="Y28" s="620"/>
      <c r="Z28" s="620"/>
      <c r="AA28" s="620"/>
      <c r="AB28" s="620"/>
      <c r="AC28" s="620"/>
      <c r="AD28" s="620"/>
      <c r="AE28" s="620"/>
      <c r="AF28" s="28"/>
      <c r="AG28" s="28"/>
      <c r="AH28" s="28"/>
      <c r="AI28" s="28"/>
      <c r="AJ28" s="28"/>
      <c r="AK28" s="620" t="s">
        <v>34</v>
      </c>
      <c r="AL28" s="620"/>
      <c r="AM28" s="620"/>
      <c r="AN28" s="620"/>
      <c r="AO28" s="620"/>
      <c r="AP28" s="28"/>
      <c r="AQ28" s="28"/>
      <c r="AR28" s="29"/>
      <c r="BE28" s="28"/>
    </row>
    <row r="29" spans="2:44" s="3" customFormat="1" ht="14.45" customHeight="1">
      <c r="B29" s="33"/>
      <c r="D29" s="25" t="s">
        <v>35</v>
      </c>
      <c r="F29" s="25" t="s">
        <v>36</v>
      </c>
      <c r="L29" s="610">
        <v>0.21</v>
      </c>
      <c r="M29" s="609"/>
      <c r="N29" s="609"/>
      <c r="O29" s="609"/>
      <c r="P29" s="609"/>
      <c r="W29" s="608">
        <f>ROUND(AZ94,2)</f>
        <v>0</v>
      </c>
      <c r="X29" s="609"/>
      <c r="Y29" s="609"/>
      <c r="Z29" s="609"/>
      <c r="AA29" s="609"/>
      <c r="AB29" s="609"/>
      <c r="AC29" s="609"/>
      <c r="AD29" s="609"/>
      <c r="AE29" s="609"/>
      <c r="AK29" s="608">
        <f>ROUND(AV94,2)</f>
        <v>0</v>
      </c>
      <c r="AL29" s="609"/>
      <c r="AM29" s="609"/>
      <c r="AN29" s="609"/>
      <c r="AO29" s="609"/>
      <c r="AR29" s="33"/>
    </row>
    <row r="30" spans="2:44" s="3" customFormat="1" ht="14.45" customHeight="1">
      <c r="B30" s="33"/>
      <c r="F30" s="25" t="s">
        <v>37</v>
      </c>
      <c r="L30" s="610">
        <v>0.15</v>
      </c>
      <c r="M30" s="609"/>
      <c r="N30" s="609"/>
      <c r="O30" s="609"/>
      <c r="P30" s="609"/>
      <c r="W30" s="608">
        <f>ROUND(BA94,2)</f>
        <v>0</v>
      </c>
      <c r="X30" s="609"/>
      <c r="Y30" s="609"/>
      <c r="Z30" s="609"/>
      <c r="AA30" s="609"/>
      <c r="AB30" s="609"/>
      <c r="AC30" s="609"/>
      <c r="AD30" s="609"/>
      <c r="AE30" s="609"/>
      <c r="AK30" s="608">
        <f>ROUND(AW94,2)</f>
        <v>0</v>
      </c>
      <c r="AL30" s="609"/>
      <c r="AM30" s="609"/>
      <c r="AN30" s="609"/>
      <c r="AO30" s="609"/>
      <c r="AR30" s="33"/>
    </row>
    <row r="31" spans="2:44" s="3" customFormat="1" ht="14.45" customHeight="1" hidden="1">
      <c r="B31" s="33"/>
      <c r="F31" s="25" t="s">
        <v>38</v>
      </c>
      <c r="L31" s="610">
        <v>0.21</v>
      </c>
      <c r="M31" s="609"/>
      <c r="N31" s="609"/>
      <c r="O31" s="609"/>
      <c r="P31" s="609"/>
      <c r="W31" s="608">
        <f>ROUND(BB94,2)</f>
        <v>0</v>
      </c>
      <c r="X31" s="609"/>
      <c r="Y31" s="609"/>
      <c r="Z31" s="609"/>
      <c r="AA31" s="609"/>
      <c r="AB31" s="609"/>
      <c r="AC31" s="609"/>
      <c r="AD31" s="609"/>
      <c r="AE31" s="609"/>
      <c r="AK31" s="608">
        <v>0</v>
      </c>
      <c r="AL31" s="609"/>
      <c r="AM31" s="609"/>
      <c r="AN31" s="609"/>
      <c r="AO31" s="609"/>
      <c r="AR31" s="33"/>
    </row>
    <row r="32" spans="2:44" s="3" customFormat="1" ht="14.45" customHeight="1" hidden="1">
      <c r="B32" s="33"/>
      <c r="F32" s="25" t="s">
        <v>39</v>
      </c>
      <c r="L32" s="610">
        <v>0.15</v>
      </c>
      <c r="M32" s="609"/>
      <c r="N32" s="609"/>
      <c r="O32" s="609"/>
      <c r="P32" s="609"/>
      <c r="W32" s="608">
        <f>ROUND(BC94,2)</f>
        <v>0</v>
      </c>
      <c r="X32" s="609"/>
      <c r="Y32" s="609"/>
      <c r="Z32" s="609"/>
      <c r="AA32" s="609"/>
      <c r="AB32" s="609"/>
      <c r="AC32" s="609"/>
      <c r="AD32" s="609"/>
      <c r="AE32" s="609"/>
      <c r="AK32" s="608">
        <v>0</v>
      </c>
      <c r="AL32" s="609"/>
      <c r="AM32" s="609"/>
      <c r="AN32" s="609"/>
      <c r="AO32" s="609"/>
      <c r="AR32" s="33"/>
    </row>
    <row r="33" spans="2:44" s="3" customFormat="1" ht="14.45" customHeight="1" hidden="1">
      <c r="B33" s="33"/>
      <c r="F33" s="25" t="s">
        <v>40</v>
      </c>
      <c r="L33" s="610">
        <v>0</v>
      </c>
      <c r="M33" s="609"/>
      <c r="N33" s="609"/>
      <c r="O33" s="609"/>
      <c r="P33" s="609"/>
      <c r="W33" s="608">
        <f>ROUND(BD94,2)</f>
        <v>0</v>
      </c>
      <c r="X33" s="609"/>
      <c r="Y33" s="609"/>
      <c r="Z33" s="609"/>
      <c r="AA33" s="609"/>
      <c r="AB33" s="609"/>
      <c r="AC33" s="609"/>
      <c r="AD33" s="609"/>
      <c r="AE33" s="609"/>
      <c r="AK33" s="608">
        <v>0</v>
      </c>
      <c r="AL33" s="609"/>
      <c r="AM33" s="609"/>
      <c r="AN33" s="609"/>
      <c r="AO33" s="609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42</v>
      </c>
      <c r="U35" s="36"/>
      <c r="V35" s="36"/>
      <c r="W35" s="36"/>
      <c r="X35" s="611" t="s">
        <v>43</v>
      </c>
      <c r="Y35" s="612"/>
      <c r="Z35" s="612"/>
      <c r="AA35" s="612"/>
      <c r="AB35" s="612"/>
      <c r="AC35" s="36"/>
      <c r="AD35" s="36"/>
      <c r="AE35" s="36"/>
      <c r="AF35" s="36"/>
      <c r="AG35" s="36"/>
      <c r="AH35" s="36"/>
      <c r="AI35" s="36"/>
      <c r="AJ35" s="36"/>
      <c r="AK35" s="613">
        <f>SUM(AK26:AK33)</f>
        <v>0</v>
      </c>
      <c r="AL35" s="612"/>
      <c r="AM35" s="612"/>
      <c r="AN35" s="612"/>
      <c r="AO35" s="614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8"/>
      <c r="B60" s="29"/>
      <c r="C60" s="28"/>
      <c r="D60" s="41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46</v>
      </c>
      <c r="AI60" s="31"/>
      <c r="AJ60" s="31"/>
      <c r="AK60" s="31"/>
      <c r="AL60" s="31"/>
      <c r="AM60" s="41" t="s">
        <v>47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8"/>
      <c r="B64" s="29"/>
      <c r="C64" s="28"/>
      <c r="D64" s="39" t="s">
        <v>48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49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8"/>
      <c r="B75" s="29"/>
      <c r="C75" s="28"/>
      <c r="D75" s="41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46</v>
      </c>
      <c r="AI75" s="31"/>
      <c r="AJ75" s="31"/>
      <c r="AK75" s="31"/>
      <c r="AL75" s="31"/>
      <c r="AM75" s="41" t="s">
        <v>47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 t="str">
        <f>K5</f>
        <v>SRNOJEDY</v>
      </c>
      <c r="AR84" s="47"/>
    </row>
    <row r="85" spans="2:44" s="5" customFormat="1" ht="36.95" customHeight="1">
      <c r="B85" s="48"/>
      <c r="C85" s="49" t="s">
        <v>14</v>
      </c>
      <c r="L85" s="599" t="str">
        <f>K6</f>
        <v>VD Srnojedy, rekonstrukce sociálního zařízení a elektroinstalace</v>
      </c>
      <c r="M85" s="600"/>
      <c r="N85" s="600"/>
      <c r="O85" s="600"/>
      <c r="P85" s="600"/>
      <c r="Q85" s="600"/>
      <c r="R85" s="600"/>
      <c r="S85" s="600"/>
      <c r="T85" s="600"/>
      <c r="U85" s="600"/>
      <c r="V85" s="600"/>
      <c r="W85" s="600"/>
      <c r="X85" s="600"/>
      <c r="Y85" s="600"/>
      <c r="Z85" s="600"/>
      <c r="AA85" s="600"/>
      <c r="AB85" s="600"/>
      <c r="AC85" s="600"/>
      <c r="AD85" s="600"/>
      <c r="AE85" s="600"/>
      <c r="AF85" s="600"/>
      <c r="AG85" s="600"/>
      <c r="AH85" s="600"/>
      <c r="AI85" s="600"/>
      <c r="AJ85" s="600"/>
      <c r="AK85" s="600"/>
      <c r="AL85" s="600"/>
      <c r="AM85" s="600"/>
      <c r="AN85" s="600"/>
      <c r="AO85" s="600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VD Srnojedy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601">
        <f>IF(AN8="","",AN8)</f>
        <v>44596</v>
      </c>
      <c r="AN87" s="601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Povodí Labe státní podnik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602" t="str">
        <f>IF(E17="","",E17)</f>
        <v>Pridos Hradec Králové</v>
      </c>
      <c r="AN89" s="603"/>
      <c r="AO89" s="603"/>
      <c r="AP89" s="603"/>
      <c r="AQ89" s="28"/>
      <c r="AR89" s="29"/>
      <c r="AS89" s="604" t="s">
        <v>51</v>
      </c>
      <c r="AT89" s="605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5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>bude určen ve výběrovém řízení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28</v>
      </c>
      <c r="AJ90" s="28"/>
      <c r="AK90" s="28"/>
      <c r="AL90" s="28"/>
      <c r="AM90" s="602" t="str">
        <f>IF(E20="","",E20)</f>
        <v>Ing.Pavel Michálek</v>
      </c>
      <c r="AN90" s="603"/>
      <c r="AO90" s="603"/>
      <c r="AP90" s="603"/>
      <c r="AQ90" s="28"/>
      <c r="AR90" s="29"/>
      <c r="AS90" s="606"/>
      <c r="AT90" s="607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606"/>
      <c r="AT91" s="607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594" t="s">
        <v>52</v>
      </c>
      <c r="D92" s="595"/>
      <c r="E92" s="595"/>
      <c r="F92" s="595"/>
      <c r="G92" s="595"/>
      <c r="H92" s="56"/>
      <c r="I92" s="596" t="s">
        <v>53</v>
      </c>
      <c r="J92" s="595"/>
      <c r="K92" s="595"/>
      <c r="L92" s="595"/>
      <c r="M92" s="595"/>
      <c r="N92" s="595"/>
      <c r="O92" s="595"/>
      <c r="P92" s="595"/>
      <c r="Q92" s="595"/>
      <c r="R92" s="595"/>
      <c r="S92" s="595"/>
      <c r="T92" s="595"/>
      <c r="U92" s="595"/>
      <c r="V92" s="595"/>
      <c r="W92" s="595"/>
      <c r="X92" s="595"/>
      <c r="Y92" s="595"/>
      <c r="Z92" s="595"/>
      <c r="AA92" s="595"/>
      <c r="AB92" s="595"/>
      <c r="AC92" s="595"/>
      <c r="AD92" s="595"/>
      <c r="AE92" s="595"/>
      <c r="AF92" s="595"/>
      <c r="AG92" s="597" t="s">
        <v>54</v>
      </c>
      <c r="AH92" s="595"/>
      <c r="AI92" s="595"/>
      <c r="AJ92" s="595"/>
      <c r="AK92" s="595"/>
      <c r="AL92" s="595"/>
      <c r="AM92" s="595"/>
      <c r="AN92" s="596" t="s">
        <v>55</v>
      </c>
      <c r="AO92" s="595"/>
      <c r="AP92" s="598"/>
      <c r="AQ92" s="57" t="s">
        <v>56</v>
      </c>
      <c r="AR92" s="29"/>
      <c r="AS92" s="58" t="s">
        <v>57</v>
      </c>
      <c r="AT92" s="59" t="s">
        <v>58</v>
      </c>
      <c r="AU92" s="59" t="s">
        <v>59</v>
      </c>
      <c r="AV92" s="59" t="s">
        <v>60</v>
      </c>
      <c r="AW92" s="59" t="s">
        <v>61</v>
      </c>
      <c r="AX92" s="59" t="s">
        <v>62</v>
      </c>
      <c r="AY92" s="59" t="s">
        <v>63</v>
      </c>
      <c r="AZ92" s="59" t="s">
        <v>64</v>
      </c>
      <c r="BA92" s="59" t="s">
        <v>65</v>
      </c>
      <c r="BB92" s="59" t="s">
        <v>66</v>
      </c>
      <c r="BC92" s="59" t="s">
        <v>67</v>
      </c>
      <c r="BD92" s="60" t="s">
        <v>68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69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592">
        <f>ROUND(SUM(AG95:AG96),2)</f>
        <v>0</v>
      </c>
      <c r="AH94" s="592"/>
      <c r="AI94" s="592"/>
      <c r="AJ94" s="592"/>
      <c r="AK94" s="592"/>
      <c r="AL94" s="592"/>
      <c r="AM94" s="592"/>
      <c r="AN94" s="593">
        <f>SUM(AG94,AT94)</f>
        <v>0</v>
      </c>
      <c r="AO94" s="593"/>
      <c r="AP94" s="593"/>
      <c r="AQ94" s="68" t="s">
        <v>1</v>
      </c>
      <c r="AR94" s="64"/>
      <c r="AS94" s="69">
        <f>ROUND(SUM(AS95:AS96),2)</f>
        <v>0</v>
      </c>
      <c r="AT94" s="70">
        <f>ROUND(SUM(AV94:AW94),2)</f>
        <v>0</v>
      </c>
      <c r="AU94" s="71">
        <f>ROUND(SUM(AU95:AU96),5)</f>
        <v>817.67156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ROUND(SUM(AZ95:AZ96),2)</f>
        <v>0</v>
      </c>
      <c r="BA94" s="70">
        <f>ROUND(SUM(BA95:BA96),2)</f>
        <v>0</v>
      </c>
      <c r="BB94" s="70">
        <f>ROUND(SUM(BB95:BB96),2)</f>
        <v>0</v>
      </c>
      <c r="BC94" s="70">
        <f>ROUND(SUM(BC95:BC96),2)</f>
        <v>0</v>
      </c>
      <c r="BD94" s="72">
        <f>ROUND(SUM(BD95:BD96),2)</f>
        <v>0</v>
      </c>
      <c r="BS94" s="73" t="s">
        <v>70</v>
      </c>
      <c r="BT94" s="73" t="s">
        <v>71</v>
      </c>
      <c r="BU94" s="74" t="s">
        <v>72</v>
      </c>
      <c r="BV94" s="73" t="s">
        <v>73</v>
      </c>
      <c r="BW94" s="73" t="s">
        <v>4</v>
      </c>
      <c r="BX94" s="73" t="s">
        <v>74</v>
      </c>
      <c r="CL94" s="73" t="s">
        <v>1</v>
      </c>
    </row>
    <row r="95" spans="1:91" s="7" customFormat="1" ht="24.75" customHeight="1">
      <c r="A95" s="75" t="s">
        <v>75</v>
      </c>
      <c r="B95" s="76"/>
      <c r="C95" s="77"/>
      <c r="D95" s="591" t="s">
        <v>76</v>
      </c>
      <c r="E95" s="591"/>
      <c r="F95" s="591"/>
      <c r="G95" s="591"/>
      <c r="H95" s="591"/>
      <c r="I95" s="78"/>
      <c r="J95" s="591" t="s">
        <v>77</v>
      </c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89">
        <f>'SRNOJEDY 1 - SO-01-Vlastn...'!J30</f>
        <v>0</v>
      </c>
      <c r="AH95" s="590"/>
      <c r="AI95" s="590"/>
      <c r="AJ95" s="590"/>
      <c r="AK95" s="590"/>
      <c r="AL95" s="590"/>
      <c r="AM95" s="590"/>
      <c r="AN95" s="589">
        <f>SUM(AG95,AT95)</f>
        <v>0</v>
      </c>
      <c r="AO95" s="590"/>
      <c r="AP95" s="590"/>
      <c r="AQ95" s="79" t="s">
        <v>78</v>
      </c>
      <c r="AR95" s="76"/>
      <c r="AS95" s="80">
        <v>0</v>
      </c>
      <c r="AT95" s="81">
        <f>ROUND(SUM(AV95:AW95),2)</f>
        <v>0</v>
      </c>
      <c r="AU95" s="82">
        <f>'SRNOJEDY 1 - SO-01-Vlastn...'!P139</f>
        <v>817.6715640000001</v>
      </c>
      <c r="AV95" s="81">
        <f>'SRNOJEDY 1 - SO-01-Vlastn...'!J33</f>
        <v>0</v>
      </c>
      <c r="AW95" s="81">
        <f>'SRNOJEDY 1 - SO-01-Vlastn...'!J34</f>
        <v>0</v>
      </c>
      <c r="AX95" s="81">
        <f>'SRNOJEDY 1 - SO-01-Vlastn...'!J35</f>
        <v>0</v>
      </c>
      <c r="AY95" s="81">
        <f>'SRNOJEDY 1 - SO-01-Vlastn...'!J36</f>
        <v>0</v>
      </c>
      <c r="AZ95" s="81">
        <f>'SRNOJEDY 1 - SO-01-Vlastn...'!F33</f>
        <v>0</v>
      </c>
      <c r="BA95" s="81">
        <f>'SRNOJEDY 1 - SO-01-Vlastn...'!F34</f>
        <v>0</v>
      </c>
      <c r="BB95" s="81">
        <f>'SRNOJEDY 1 - SO-01-Vlastn...'!F35</f>
        <v>0</v>
      </c>
      <c r="BC95" s="81">
        <f>'SRNOJEDY 1 - SO-01-Vlastn...'!F36</f>
        <v>0</v>
      </c>
      <c r="BD95" s="83">
        <f>'SRNOJEDY 1 - SO-01-Vlastn...'!F37</f>
        <v>0</v>
      </c>
      <c r="BT95" s="84" t="s">
        <v>79</v>
      </c>
      <c r="BV95" s="84" t="s">
        <v>73</v>
      </c>
      <c r="BW95" s="84" t="s">
        <v>80</v>
      </c>
      <c r="BX95" s="84" t="s">
        <v>4</v>
      </c>
      <c r="CL95" s="84" t="s">
        <v>1</v>
      </c>
      <c r="CM95" s="84" t="s">
        <v>81</v>
      </c>
    </row>
    <row r="96" spans="1:91" s="7" customFormat="1" ht="16.5" customHeight="1">
      <c r="A96" s="75" t="s">
        <v>75</v>
      </c>
      <c r="B96" s="76"/>
      <c r="C96" s="77"/>
      <c r="D96" s="591" t="s">
        <v>82</v>
      </c>
      <c r="E96" s="591"/>
      <c r="F96" s="591"/>
      <c r="G96" s="591"/>
      <c r="H96" s="591"/>
      <c r="I96" s="78"/>
      <c r="J96" s="591" t="s">
        <v>83</v>
      </c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89">
        <f>'VON.01 - SO-02-Vedlejší r...'!J30</f>
        <v>0</v>
      </c>
      <c r="AH96" s="590"/>
      <c r="AI96" s="590"/>
      <c r="AJ96" s="590"/>
      <c r="AK96" s="590"/>
      <c r="AL96" s="590"/>
      <c r="AM96" s="590"/>
      <c r="AN96" s="589">
        <f>SUM(AG96,AT96)</f>
        <v>0</v>
      </c>
      <c r="AO96" s="590"/>
      <c r="AP96" s="590"/>
      <c r="AQ96" s="79" t="s">
        <v>78</v>
      </c>
      <c r="AR96" s="76"/>
      <c r="AS96" s="85">
        <v>0</v>
      </c>
      <c r="AT96" s="86">
        <f>ROUND(SUM(AV96:AW96),2)</f>
        <v>0</v>
      </c>
      <c r="AU96" s="87">
        <f>'VON.01 - SO-02-Vedlejší r...'!P118</f>
        <v>0</v>
      </c>
      <c r="AV96" s="86">
        <f>'VON.01 - SO-02-Vedlejší r...'!J33</f>
        <v>0</v>
      </c>
      <c r="AW96" s="86">
        <f>'VON.01 - SO-02-Vedlejší r...'!J34</f>
        <v>0</v>
      </c>
      <c r="AX96" s="86">
        <f>'VON.01 - SO-02-Vedlejší r...'!J35</f>
        <v>0</v>
      </c>
      <c r="AY96" s="86">
        <f>'VON.01 - SO-02-Vedlejší r...'!J36</f>
        <v>0</v>
      </c>
      <c r="AZ96" s="86">
        <f>'VON.01 - SO-02-Vedlejší r...'!F33</f>
        <v>0</v>
      </c>
      <c r="BA96" s="86">
        <f>'VON.01 - SO-02-Vedlejší r...'!F34</f>
        <v>0</v>
      </c>
      <c r="BB96" s="86">
        <f>'VON.01 - SO-02-Vedlejší r...'!F35</f>
        <v>0</v>
      </c>
      <c r="BC96" s="86">
        <f>'VON.01 - SO-02-Vedlejší r...'!F36</f>
        <v>0</v>
      </c>
      <c r="BD96" s="88">
        <f>'VON.01 - SO-02-Vedlejší r...'!F37</f>
        <v>0</v>
      </c>
      <c r="BT96" s="84" t="s">
        <v>79</v>
      </c>
      <c r="BV96" s="84" t="s">
        <v>73</v>
      </c>
      <c r="BW96" s="84" t="s">
        <v>84</v>
      </c>
      <c r="BX96" s="84" t="s">
        <v>4</v>
      </c>
      <c r="CL96" s="84" t="s">
        <v>1</v>
      </c>
      <c r="CM96" s="84" t="s">
        <v>81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5" customHeight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sheetProtection password="DAFF" sheet="1" objects="1" scenarios="1"/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SRNOJEDY 1 - SO-01-Vlastn...'!C2" display="/"/>
    <hyperlink ref="A96" location="'VON.01 - SO-02-Vedlejší 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2"/>
  <sheetViews>
    <sheetView showGridLines="0" showZeros="0" zoomScaleSheetLayoutView="100" workbookViewId="0" topLeftCell="A1">
      <selection activeCell="D17" sqref="D17"/>
    </sheetView>
  </sheetViews>
  <sheetFormatPr defaultColWidth="9.140625" defaultRowHeight="12"/>
  <cols>
    <col min="1" max="1" width="5.28125" style="226" customWidth="1"/>
    <col min="2" max="2" width="4.421875" style="226" customWidth="1"/>
    <col min="3" max="3" width="14.140625" style="226" customWidth="1"/>
    <col min="4" max="4" width="90.00390625" style="226" customWidth="1"/>
    <col min="5" max="5" width="5.28125" style="226" customWidth="1"/>
    <col min="6" max="6" width="8.28125" style="295" customWidth="1"/>
    <col min="7" max="7" width="11.421875" style="226" customWidth="1"/>
    <col min="8" max="8" width="14.8515625" style="226" customWidth="1"/>
    <col min="9" max="9" width="9.28125" style="226" customWidth="1"/>
    <col min="10" max="10" width="9.28125" style="159" customWidth="1"/>
    <col min="11" max="16384" width="9.28125" style="226" customWidth="1"/>
  </cols>
  <sheetData>
    <row r="1" spans="2:8" ht="15.75">
      <c r="B1" s="646" t="s">
        <v>689</v>
      </c>
      <c r="C1" s="647"/>
      <c r="D1" s="647"/>
      <c r="E1" s="647"/>
      <c r="F1" s="647"/>
      <c r="G1" s="647"/>
      <c r="H1" s="648"/>
    </row>
    <row r="2" spans="2:8" ht="15.75" thickBot="1">
      <c r="B2" s="649" t="s">
        <v>690</v>
      </c>
      <c r="C2" s="650"/>
      <c r="D2" s="650"/>
      <c r="E2" s="650"/>
      <c r="F2" s="650"/>
      <c r="G2" s="650"/>
      <c r="H2" s="651"/>
    </row>
    <row r="3" spans="2:8" ht="13.5" thickTop="1">
      <c r="B3" s="640" t="s">
        <v>650</v>
      </c>
      <c r="C3" s="641"/>
      <c r="D3" s="227" t="str">
        <f>nazevstavby</f>
        <v>VD Srnojedy, rekonstrukce sociálního zařízení a elektroinstalace, č. 239190001</v>
      </c>
      <c r="E3" s="228"/>
      <c r="F3" s="229"/>
      <c r="G3" s="230"/>
      <c r="H3" s="231"/>
    </row>
    <row r="4" spans="2:8" ht="13.5" thickBot="1">
      <c r="B4" s="642" t="s">
        <v>646</v>
      </c>
      <c r="C4" s="643"/>
      <c r="D4" s="652" t="str">
        <f>nazevobjektu</f>
        <v>D.1.4.a) - ZAŘÍZENÍ PRO VYTÁPĚNÍ STAVEB</v>
      </c>
      <c r="E4" s="653"/>
      <c r="F4" s="653"/>
      <c r="G4" s="653"/>
      <c r="H4" s="654"/>
    </row>
    <row r="5" spans="2:8" ht="13.5" thickTop="1">
      <c r="B5" s="234"/>
      <c r="C5" s="235"/>
      <c r="D5" s="235"/>
      <c r="E5" s="236"/>
      <c r="F5" s="237"/>
      <c r="G5" s="236"/>
      <c r="H5" s="238"/>
    </row>
    <row r="6" spans="1:8" ht="12.95" customHeight="1">
      <c r="A6" s="291" t="s">
        <v>691</v>
      </c>
      <c r="B6" s="301" t="s">
        <v>692</v>
      </c>
      <c r="C6" s="302" t="s">
        <v>693</v>
      </c>
      <c r="D6" s="302" t="s">
        <v>694</v>
      </c>
      <c r="E6" s="302" t="s">
        <v>118</v>
      </c>
      <c r="F6" s="303" t="s">
        <v>695</v>
      </c>
      <c r="G6" s="302" t="s">
        <v>696</v>
      </c>
      <c r="H6" s="304" t="s">
        <v>697</v>
      </c>
    </row>
    <row r="7" spans="1:9" ht="12.95" customHeight="1">
      <c r="A7" s="291">
        <v>1</v>
      </c>
      <c r="B7" s="250" t="s">
        <v>698</v>
      </c>
      <c r="C7" s="251" t="s">
        <v>79</v>
      </c>
      <c r="D7" s="252" t="s">
        <v>132</v>
      </c>
      <c r="E7" s="253"/>
      <c r="F7" s="254"/>
      <c r="G7" s="254"/>
      <c r="H7" s="255"/>
      <c r="I7" s="256"/>
    </row>
    <row r="8" spans="1:96" ht="12.95" customHeight="1">
      <c r="A8" s="291">
        <f>A7+1</f>
        <v>2</v>
      </c>
      <c r="B8" s="257"/>
      <c r="C8" s="258"/>
      <c r="D8" s="259" t="s">
        <v>802</v>
      </c>
      <c r="E8" s="260" t="s">
        <v>144</v>
      </c>
      <c r="F8" s="261">
        <v>5</v>
      </c>
      <c r="G8" s="428">
        <v>0</v>
      </c>
      <c r="H8" s="262">
        <f>F8*G8</f>
        <v>0</v>
      </c>
      <c r="I8" s="307"/>
      <c r="AR8" s="226">
        <v>1</v>
      </c>
      <c r="AS8" s="226">
        <f>IF(AR8=1,H8,0)</f>
        <v>0</v>
      </c>
      <c r="AT8" s="226">
        <f>IF(AR8=2,H8,0)</f>
        <v>0</v>
      </c>
      <c r="AU8" s="226">
        <f>IF(AR8=3,H8,0)</f>
        <v>0</v>
      </c>
      <c r="AV8" s="226">
        <f>IF(AR8=4,H8,0)</f>
        <v>0</v>
      </c>
      <c r="AW8" s="226">
        <f>IF(AR8=5,H8,0)</f>
        <v>0</v>
      </c>
      <c r="CR8" s="226">
        <v>0</v>
      </c>
    </row>
    <row r="9" spans="1:9" ht="12.95" customHeight="1">
      <c r="A9" s="291">
        <f aca="true" t="shared" si="0" ref="A9:A33">A8+1</f>
        <v>3</v>
      </c>
      <c r="B9" s="257"/>
      <c r="C9" s="308"/>
      <c r="D9" s="259" t="s">
        <v>803</v>
      </c>
      <c r="E9" s="260" t="s">
        <v>136</v>
      </c>
      <c r="F9" s="261">
        <v>20</v>
      </c>
      <c r="G9" s="428">
        <v>0</v>
      </c>
      <c r="H9" s="262">
        <f aca="true" t="shared" si="1" ref="H9:H19">F9*G9</f>
        <v>0</v>
      </c>
      <c r="I9" s="307"/>
    </row>
    <row r="10" spans="1:9" ht="12.95" customHeight="1">
      <c r="A10" s="291">
        <f t="shared" si="0"/>
        <v>4</v>
      </c>
      <c r="B10" s="257"/>
      <c r="C10" s="308"/>
      <c r="D10" s="259" t="s">
        <v>804</v>
      </c>
      <c r="E10" s="260" t="s">
        <v>136</v>
      </c>
      <c r="F10" s="261">
        <v>20</v>
      </c>
      <c r="G10" s="428">
        <v>0</v>
      </c>
      <c r="H10" s="262">
        <f t="shared" si="1"/>
        <v>0</v>
      </c>
      <c r="I10" s="307"/>
    </row>
    <row r="11" spans="1:96" ht="12.95" customHeight="1">
      <c r="A11" s="291">
        <f t="shared" si="0"/>
        <v>5</v>
      </c>
      <c r="B11" s="257"/>
      <c r="C11" s="258"/>
      <c r="D11" s="259" t="s">
        <v>805</v>
      </c>
      <c r="E11" s="260" t="s">
        <v>144</v>
      </c>
      <c r="F11" s="261">
        <v>10</v>
      </c>
      <c r="G11" s="428">
        <v>0</v>
      </c>
      <c r="H11" s="262">
        <f t="shared" si="1"/>
        <v>0</v>
      </c>
      <c r="I11" s="307"/>
      <c r="AR11" s="226">
        <v>1</v>
      </c>
      <c r="AS11" s="226">
        <f>IF(AR11=1,H11,0)</f>
        <v>0</v>
      </c>
      <c r="AT11" s="226">
        <f>IF(AR11=2,H11,0)</f>
        <v>0</v>
      </c>
      <c r="AU11" s="226">
        <f>IF(AR11=3,H11,0)</f>
        <v>0</v>
      </c>
      <c r="AV11" s="226">
        <f>IF(AR11=4,H11,0)</f>
        <v>0</v>
      </c>
      <c r="AW11" s="226">
        <f>IF(AR11=5,H11,0)</f>
        <v>0</v>
      </c>
      <c r="CR11" s="226">
        <v>0</v>
      </c>
    </row>
    <row r="12" spans="1:9" ht="12.95" customHeight="1">
      <c r="A12" s="291">
        <f t="shared" si="0"/>
        <v>6</v>
      </c>
      <c r="B12" s="257"/>
      <c r="C12" s="258"/>
      <c r="D12" s="259" t="s">
        <v>806</v>
      </c>
      <c r="E12" s="260" t="s">
        <v>144</v>
      </c>
      <c r="F12" s="261">
        <v>2</v>
      </c>
      <c r="G12" s="428">
        <v>0</v>
      </c>
      <c r="H12" s="262">
        <f t="shared" si="1"/>
        <v>0</v>
      </c>
      <c r="I12" s="307"/>
    </row>
    <row r="13" spans="1:96" ht="12.95" customHeight="1">
      <c r="A13" s="291">
        <f t="shared" si="0"/>
        <v>7</v>
      </c>
      <c r="B13" s="257"/>
      <c r="C13" s="258"/>
      <c r="D13" s="259" t="s">
        <v>807</v>
      </c>
      <c r="E13" s="260" t="s">
        <v>144</v>
      </c>
      <c r="F13" s="261">
        <v>12</v>
      </c>
      <c r="G13" s="428">
        <v>0</v>
      </c>
      <c r="H13" s="262">
        <f t="shared" si="1"/>
        <v>0</v>
      </c>
      <c r="I13" s="307"/>
      <c r="AR13" s="226">
        <v>1</v>
      </c>
      <c r="AS13" s="226">
        <f aca="true" t="shared" si="2" ref="AS13:AS18">IF(AR13=1,H13,0)</f>
        <v>0</v>
      </c>
      <c r="AT13" s="226">
        <f aca="true" t="shared" si="3" ref="AT13:AT18">IF(AR13=2,H13,0)</f>
        <v>0</v>
      </c>
      <c r="AU13" s="226">
        <f aca="true" t="shared" si="4" ref="AU13:AU18">IF(AR13=3,H13,0)</f>
        <v>0</v>
      </c>
      <c r="AV13" s="226">
        <f aca="true" t="shared" si="5" ref="AV13:AV18">IF(AR13=4,H13,0)</f>
        <v>0</v>
      </c>
      <c r="AW13" s="226">
        <f aca="true" t="shared" si="6" ref="AW13:AW18">IF(AR13=5,H13,0)</f>
        <v>0</v>
      </c>
      <c r="CR13" s="226">
        <v>0</v>
      </c>
    </row>
    <row r="14" spans="1:96" ht="12.95" customHeight="1">
      <c r="A14" s="291">
        <f t="shared" si="0"/>
        <v>8</v>
      </c>
      <c r="B14" s="257"/>
      <c r="C14" s="258"/>
      <c r="D14" s="259" t="s">
        <v>808</v>
      </c>
      <c r="E14" s="260" t="s">
        <v>144</v>
      </c>
      <c r="F14" s="261">
        <v>12</v>
      </c>
      <c r="G14" s="428">
        <v>0</v>
      </c>
      <c r="H14" s="262">
        <f t="shared" si="1"/>
        <v>0</v>
      </c>
      <c r="I14" s="307"/>
      <c r="AR14" s="226">
        <v>1</v>
      </c>
      <c r="AS14" s="226">
        <f t="shared" si="2"/>
        <v>0</v>
      </c>
      <c r="AT14" s="226">
        <f t="shared" si="3"/>
        <v>0</v>
      </c>
      <c r="AU14" s="226">
        <f t="shared" si="4"/>
        <v>0</v>
      </c>
      <c r="AV14" s="226">
        <f t="shared" si="5"/>
        <v>0</v>
      </c>
      <c r="AW14" s="226">
        <f t="shared" si="6"/>
        <v>0</v>
      </c>
      <c r="CR14" s="226">
        <v>0</v>
      </c>
    </row>
    <row r="15" spans="1:96" ht="12.95" customHeight="1">
      <c r="A15" s="291">
        <f t="shared" si="0"/>
        <v>9</v>
      </c>
      <c r="B15" s="257"/>
      <c r="C15" s="258"/>
      <c r="D15" s="259" t="s">
        <v>809</v>
      </c>
      <c r="E15" s="260" t="s">
        <v>144</v>
      </c>
      <c r="F15" s="261">
        <v>2</v>
      </c>
      <c r="G15" s="428">
        <v>0</v>
      </c>
      <c r="H15" s="262">
        <f t="shared" si="1"/>
        <v>0</v>
      </c>
      <c r="I15" s="307"/>
      <c r="AR15" s="226">
        <v>1</v>
      </c>
      <c r="AS15" s="226">
        <f t="shared" si="2"/>
        <v>0</v>
      </c>
      <c r="AT15" s="226">
        <f t="shared" si="3"/>
        <v>0</v>
      </c>
      <c r="AU15" s="226">
        <f t="shared" si="4"/>
        <v>0</v>
      </c>
      <c r="AV15" s="226">
        <f t="shared" si="5"/>
        <v>0</v>
      </c>
      <c r="AW15" s="226">
        <f t="shared" si="6"/>
        <v>0</v>
      </c>
      <c r="CR15" s="226">
        <v>0</v>
      </c>
    </row>
    <row r="16" spans="1:96" ht="12.95" customHeight="1">
      <c r="A16" s="291">
        <f t="shared" si="0"/>
        <v>10</v>
      </c>
      <c r="B16" s="257"/>
      <c r="C16" s="258"/>
      <c r="D16" s="259" t="s">
        <v>810</v>
      </c>
      <c r="E16" s="260" t="s">
        <v>144</v>
      </c>
      <c r="F16" s="261">
        <v>10</v>
      </c>
      <c r="G16" s="428">
        <v>0</v>
      </c>
      <c r="H16" s="262">
        <f t="shared" si="1"/>
        <v>0</v>
      </c>
      <c r="I16" s="307"/>
      <c r="AR16" s="226">
        <v>1</v>
      </c>
      <c r="AS16" s="226">
        <f t="shared" si="2"/>
        <v>0</v>
      </c>
      <c r="AT16" s="226">
        <f t="shared" si="3"/>
        <v>0</v>
      </c>
      <c r="AU16" s="226">
        <f t="shared" si="4"/>
        <v>0</v>
      </c>
      <c r="AV16" s="226">
        <f t="shared" si="5"/>
        <v>0</v>
      </c>
      <c r="AW16" s="226">
        <f t="shared" si="6"/>
        <v>0</v>
      </c>
      <c r="CR16" s="226">
        <v>0</v>
      </c>
    </row>
    <row r="17" spans="1:96" ht="12.95" customHeight="1">
      <c r="A17" s="291">
        <f t="shared" si="0"/>
        <v>11</v>
      </c>
      <c r="B17" s="257"/>
      <c r="C17" s="258"/>
      <c r="D17" s="259" t="s">
        <v>811</v>
      </c>
      <c r="E17" s="260" t="s">
        <v>144</v>
      </c>
      <c r="F17" s="261">
        <v>2</v>
      </c>
      <c r="G17" s="428">
        <v>0</v>
      </c>
      <c r="H17" s="262">
        <f t="shared" si="1"/>
        <v>0</v>
      </c>
      <c r="I17" s="307"/>
      <c r="AR17" s="226">
        <v>1</v>
      </c>
      <c r="AS17" s="226">
        <f t="shared" si="2"/>
        <v>0</v>
      </c>
      <c r="AT17" s="226">
        <f t="shared" si="3"/>
        <v>0</v>
      </c>
      <c r="AU17" s="226">
        <f t="shared" si="4"/>
        <v>0</v>
      </c>
      <c r="AV17" s="226">
        <f t="shared" si="5"/>
        <v>0</v>
      </c>
      <c r="AW17" s="226">
        <f t="shared" si="6"/>
        <v>0</v>
      </c>
      <c r="CR17" s="226">
        <v>0</v>
      </c>
    </row>
    <row r="18" spans="1:96" ht="12.75" customHeight="1">
      <c r="A18" s="291">
        <f t="shared" si="0"/>
        <v>12</v>
      </c>
      <c r="B18" s="257"/>
      <c r="C18" s="258"/>
      <c r="D18" s="259" t="s">
        <v>812</v>
      </c>
      <c r="E18" s="260" t="s">
        <v>813</v>
      </c>
      <c r="F18" s="261">
        <v>4</v>
      </c>
      <c r="G18" s="428">
        <v>0</v>
      </c>
      <c r="H18" s="262">
        <f t="shared" si="1"/>
        <v>0</v>
      </c>
      <c r="I18" s="307"/>
      <c r="AR18" s="226">
        <v>1</v>
      </c>
      <c r="AS18" s="226">
        <f t="shared" si="2"/>
        <v>0</v>
      </c>
      <c r="AT18" s="226">
        <f t="shared" si="3"/>
        <v>0</v>
      </c>
      <c r="AU18" s="226">
        <f t="shared" si="4"/>
        <v>0</v>
      </c>
      <c r="AV18" s="226">
        <f t="shared" si="5"/>
        <v>0</v>
      </c>
      <c r="AW18" s="226">
        <f t="shared" si="6"/>
        <v>0</v>
      </c>
      <c r="CR18" s="226">
        <v>1</v>
      </c>
    </row>
    <row r="19" spans="1:9" ht="12.75" customHeight="1">
      <c r="A19" s="291">
        <f t="shared" si="0"/>
        <v>13</v>
      </c>
      <c r="B19" s="257"/>
      <c r="C19" s="258"/>
      <c r="D19" s="305" t="s">
        <v>814</v>
      </c>
      <c r="E19" s="260" t="s">
        <v>243</v>
      </c>
      <c r="F19" s="261">
        <v>1</v>
      </c>
      <c r="G19" s="428">
        <v>0</v>
      </c>
      <c r="H19" s="262">
        <f t="shared" si="1"/>
        <v>0</v>
      </c>
      <c r="I19" s="307"/>
    </row>
    <row r="20" spans="1:49" ht="12.95" customHeight="1">
      <c r="A20" s="291">
        <f t="shared" si="0"/>
        <v>14</v>
      </c>
      <c r="B20" s="306"/>
      <c r="C20" s="263" t="s">
        <v>701</v>
      </c>
      <c r="D20" s="264" t="str">
        <f>CONCATENATE(C7," ",D7)</f>
        <v>1 Zemní práce</v>
      </c>
      <c r="E20" s="265"/>
      <c r="F20" s="266"/>
      <c r="G20" s="266">
        <v>0</v>
      </c>
      <c r="H20" s="267">
        <f>SUM(H8:H19)</f>
        <v>0</v>
      </c>
      <c r="AS20" s="274">
        <f>SUM(AS7:AS18)</f>
        <v>0</v>
      </c>
      <c r="AT20" s="274">
        <f>SUM(AT7:AT18)</f>
        <v>0</v>
      </c>
      <c r="AU20" s="274">
        <f>SUM(AU7:AU18)</f>
        <v>0</v>
      </c>
      <c r="AV20" s="274">
        <f>SUM(AV7:AV18)</f>
        <v>0</v>
      </c>
      <c r="AW20" s="274">
        <f>SUM(AW7:AW18)</f>
        <v>0</v>
      </c>
    </row>
    <row r="21" spans="1:49" ht="12.95" customHeight="1">
      <c r="A21" s="291">
        <f t="shared" si="0"/>
        <v>15</v>
      </c>
      <c r="B21" s="250" t="s">
        <v>698</v>
      </c>
      <c r="C21" s="251" t="s">
        <v>147</v>
      </c>
      <c r="D21" s="252" t="s">
        <v>815</v>
      </c>
      <c r="E21" s="253"/>
      <c r="F21" s="254"/>
      <c r="G21" s="254">
        <v>0</v>
      </c>
      <c r="H21" s="255"/>
      <c r="AS21" s="274"/>
      <c r="AT21" s="274"/>
      <c r="AU21" s="274"/>
      <c r="AV21" s="274"/>
      <c r="AW21" s="274"/>
    </row>
    <row r="22" spans="1:49" ht="12.95" customHeight="1">
      <c r="A22" s="291">
        <f t="shared" si="0"/>
        <v>16</v>
      </c>
      <c r="B22" s="250"/>
      <c r="C22" s="251"/>
      <c r="D22" s="259" t="s">
        <v>816</v>
      </c>
      <c r="E22" s="260" t="s">
        <v>199</v>
      </c>
      <c r="F22" s="261">
        <v>5</v>
      </c>
      <c r="G22" s="428">
        <v>0</v>
      </c>
      <c r="H22" s="262">
        <f>F22*G22</f>
        <v>0</v>
      </c>
      <c r="AS22" s="274"/>
      <c r="AT22" s="274"/>
      <c r="AU22" s="274"/>
      <c r="AV22" s="274"/>
      <c r="AW22" s="274"/>
    </row>
    <row r="23" spans="1:49" ht="12.95" customHeight="1">
      <c r="A23" s="291">
        <f t="shared" si="0"/>
        <v>17</v>
      </c>
      <c r="B23" s="250"/>
      <c r="C23" s="251"/>
      <c r="D23" s="259" t="s">
        <v>817</v>
      </c>
      <c r="E23" s="260" t="s">
        <v>243</v>
      </c>
      <c r="F23" s="261">
        <v>1</v>
      </c>
      <c r="G23" s="428">
        <v>0</v>
      </c>
      <c r="H23" s="262">
        <f>F23*G23</f>
        <v>0</v>
      </c>
      <c r="AS23" s="274"/>
      <c r="AT23" s="274"/>
      <c r="AU23" s="274"/>
      <c r="AV23" s="274"/>
      <c r="AW23" s="274"/>
    </row>
    <row r="24" spans="1:49" ht="12.95" customHeight="1">
      <c r="A24" s="291">
        <f t="shared" si="0"/>
        <v>18</v>
      </c>
      <c r="B24" s="250"/>
      <c r="C24" s="251"/>
      <c r="D24" s="259" t="s">
        <v>818</v>
      </c>
      <c r="E24" s="260" t="s">
        <v>243</v>
      </c>
      <c r="F24" s="261">
        <v>1</v>
      </c>
      <c r="G24" s="428">
        <v>0</v>
      </c>
      <c r="H24" s="262">
        <f>F24*G24</f>
        <v>0</v>
      </c>
      <c r="AS24" s="274"/>
      <c r="AT24" s="274"/>
      <c r="AU24" s="274"/>
      <c r="AV24" s="274"/>
      <c r="AW24" s="274"/>
    </row>
    <row r="25" spans="1:49" ht="12.95" customHeight="1">
      <c r="A25" s="291">
        <f t="shared" si="0"/>
        <v>19</v>
      </c>
      <c r="B25" s="250"/>
      <c r="C25" s="251"/>
      <c r="D25" s="259" t="s">
        <v>819</v>
      </c>
      <c r="E25" s="260" t="s">
        <v>243</v>
      </c>
      <c r="F25" s="261">
        <v>1</v>
      </c>
      <c r="G25" s="428">
        <v>0</v>
      </c>
      <c r="H25" s="262">
        <f>F25*G25</f>
        <v>0</v>
      </c>
      <c r="AS25" s="274"/>
      <c r="AT25" s="274"/>
      <c r="AU25" s="274"/>
      <c r="AV25" s="274"/>
      <c r="AW25" s="274"/>
    </row>
    <row r="26" spans="1:49" ht="12.95" customHeight="1">
      <c r="A26" s="291">
        <f t="shared" si="0"/>
        <v>20</v>
      </c>
      <c r="B26" s="250"/>
      <c r="C26" s="251"/>
      <c r="D26" s="259" t="s">
        <v>820</v>
      </c>
      <c r="E26" s="260" t="s">
        <v>199</v>
      </c>
      <c r="F26" s="261">
        <v>5</v>
      </c>
      <c r="G26" s="428">
        <v>0</v>
      </c>
      <c r="H26" s="262">
        <f>F26*G26</f>
        <v>0</v>
      </c>
      <c r="AS26" s="274"/>
      <c r="AT26" s="274"/>
      <c r="AU26" s="274"/>
      <c r="AV26" s="274"/>
      <c r="AW26" s="274"/>
    </row>
    <row r="27" spans="1:49" ht="12.95" customHeight="1">
      <c r="A27" s="291">
        <f t="shared" si="0"/>
        <v>21</v>
      </c>
      <c r="B27" s="306"/>
      <c r="C27" s="263" t="s">
        <v>701</v>
      </c>
      <c r="D27" s="264" t="str">
        <f>CONCATENATE(C21," ",D21)</f>
        <v>3 Trubní vedení - splašková kanalizace</v>
      </c>
      <c r="E27" s="265"/>
      <c r="F27" s="266"/>
      <c r="G27" s="266">
        <v>0</v>
      </c>
      <c r="H27" s="267">
        <f>SUM(H22:H26)</f>
        <v>0</v>
      </c>
      <c r="AS27" s="274"/>
      <c r="AT27" s="274"/>
      <c r="AU27" s="274"/>
      <c r="AV27" s="274"/>
      <c r="AW27" s="274"/>
    </row>
    <row r="28" spans="1:49" ht="12.95" customHeight="1">
      <c r="A28" s="291">
        <f t="shared" si="0"/>
        <v>22</v>
      </c>
      <c r="B28" s="250" t="s">
        <v>698</v>
      </c>
      <c r="C28" s="251" t="s">
        <v>821</v>
      </c>
      <c r="D28" s="252" t="s">
        <v>822</v>
      </c>
      <c r="E28" s="253"/>
      <c r="F28" s="254"/>
      <c r="G28" s="254">
        <v>0</v>
      </c>
      <c r="H28" s="255"/>
      <c r="AS28" s="274"/>
      <c r="AT28" s="274"/>
      <c r="AU28" s="274"/>
      <c r="AV28" s="274"/>
      <c r="AW28" s="274"/>
    </row>
    <row r="29" spans="1:49" ht="12.95" customHeight="1">
      <c r="A29" s="291">
        <f t="shared" si="0"/>
        <v>23</v>
      </c>
      <c r="B29" s="257"/>
      <c r="C29" s="258"/>
      <c r="D29" s="259" t="s">
        <v>823</v>
      </c>
      <c r="E29" s="260" t="s">
        <v>226</v>
      </c>
      <c r="F29" s="261">
        <v>5</v>
      </c>
      <c r="G29" s="428">
        <v>0</v>
      </c>
      <c r="H29" s="262">
        <f>F29*G29</f>
        <v>0</v>
      </c>
      <c r="AS29" s="274"/>
      <c r="AT29" s="274"/>
      <c r="AU29" s="274"/>
      <c r="AV29" s="274"/>
      <c r="AW29" s="274"/>
    </row>
    <row r="30" spans="1:49" ht="12.95" customHeight="1" thickBot="1">
      <c r="A30" s="291">
        <f t="shared" si="0"/>
        <v>24</v>
      </c>
      <c r="B30" s="306"/>
      <c r="C30" s="263" t="s">
        <v>701</v>
      </c>
      <c r="D30" s="264" t="str">
        <f>CONCATENATE(C28," ",D28)</f>
        <v>99 Staveništní přesun hmot</v>
      </c>
      <c r="E30" s="265"/>
      <c r="F30" s="266"/>
      <c r="G30" s="266"/>
      <c r="H30" s="267">
        <f>H29</f>
        <v>0</v>
      </c>
      <c r="AS30" s="274"/>
      <c r="AT30" s="274"/>
      <c r="AU30" s="274"/>
      <c r="AV30" s="274"/>
      <c r="AW30" s="274"/>
    </row>
    <row r="31" spans="1:8" ht="13.5" thickBot="1">
      <c r="A31" s="291">
        <f t="shared" si="0"/>
        <v>25</v>
      </c>
      <c r="B31" s="280"/>
      <c r="C31" s="281"/>
      <c r="D31" s="282"/>
      <c r="E31" s="283"/>
      <c r="F31" s="284"/>
      <c r="G31" s="284"/>
      <c r="H31" s="285">
        <f>H30+H27+H20</f>
        <v>0</v>
      </c>
    </row>
    <row r="32" spans="1:8" ht="12">
      <c r="A32" s="291">
        <f t="shared" si="0"/>
        <v>26</v>
      </c>
      <c r="B32" s="280"/>
      <c r="C32" s="286"/>
      <c r="D32" s="282"/>
      <c r="E32" s="283"/>
      <c r="F32" s="284"/>
      <c r="G32" s="284"/>
      <c r="H32" s="287"/>
    </row>
    <row r="33" spans="1:8" ht="13.5" thickBot="1">
      <c r="A33" s="291">
        <f t="shared" si="0"/>
        <v>27</v>
      </c>
      <c r="B33" s="288"/>
      <c r="C33" s="289" t="s">
        <v>716</v>
      </c>
      <c r="D33" s="289"/>
      <c r="E33" s="289"/>
      <c r="F33" s="289"/>
      <c r="G33" s="289"/>
      <c r="H33" s="290"/>
    </row>
    <row r="34" spans="4:6" ht="12">
      <c r="D34" s="292"/>
      <c r="F34" s="226"/>
    </row>
    <row r="35" ht="12">
      <c r="F35" s="226"/>
    </row>
    <row r="36" ht="12">
      <c r="F36" s="226"/>
    </row>
    <row r="37" ht="12">
      <c r="F37" s="226"/>
    </row>
    <row r="38" ht="12">
      <c r="F38" s="226"/>
    </row>
    <row r="39" ht="12">
      <c r="F39" s="226"/>
    </row>
    <row r="40" ht="12">
      <c r="F40" s="226"/>
    </row>
    <row r="41" ht="12">
      <c r="F41" s="226"/>
    </row>
    <row r="42" ht="12">
      <c r="F42" s="226"/>
    </row>
    <row r="43" ht="12">
      <c r="F43" s="226"/>
    </row>
    <row r="44" ht="12">
      <c r="F44" s="226"/>
    </row>
    <row r="45" ht="12">
      <c r="F45" s="226"/>
    </row>
    <row r="46" ht="12">
      <c r="F46" s="226"/>
    </row>
    <row r="47" ht="12">
      <c r="F47" s="226"/>
    </row>
    <row r="48" ht="12">
      <c r="F48" s="226"/>
    </row>
    <row r="49" ht="12">
      <c r="F49" s="226"/>
    </row>
    <row r="50" ht="12">
      <c r="F50" s="226"/>
    </row>
    <row r="51" ht="12">
      <c r="F51" s="226"/>
    </row>
    <row r="52" ht="12">
      <c r="F52" s="226"/>
    </row>
    <row r="53" spans="2:8" ht="12">
      <c r="B53" s="293"/>
      <c r="C53" s="293"/>
      <c r="D53" s="293"/>
      <c r="E53" s="293"/>
      <c r="F53" s="293"/>
      <c r="G53" s="293"/>
      <c r="H53" s="293"/>
    </row>
    <row r="54" spans="2:8" ht="12">
      <c r="B54" s="293"/>
      <c r="C54" s="293"/>
      <c r="D54" s="293"/>
      <c r="E54" s="293"/>
      <c r="F54" s="293"/>
      <c r="G54" s="293"/>
      <c r="H54" s="293"/>
    </row>
    <row r="55" spans="2:8" ht="12">
      <c r="B55" s="293"/>
      <c r="C55" s="293"/>
      <c r="D55" s="293"/>
      <c r="E55" s="293"/>
      <c r="F55" s="293"/>
      <c r="G55" s="293"/>
      <c r="H55" s="293"/>
    </row>
    <row r="56" spans="2:8" ht="12">
      <c r="B56" s="293"/>
      <c r="C56" s="293"/>
      <c r="D56" s="293"/>
      <c r="E56" s="293"/>
      <c r="F56" s="293"/>
      <c r="G56" s="293"/>
      <c r="H56" s="293"/>
    </row>
    <row r="57" ht="12">
      <c r="F57" s="226"/>
    </row>
    <row r="58" ht="12">
      <c r="F58" s="226"/>
    </row>
    <row r="59" ht="12">
      <c r="F59" s="226"/>
    </row>
    <row r="60" ht="12">
      <c r="F60" s="226"/>
    </row>
    <row r="61" ht="12">
      <c r="F61" s="226"/>
    </row>
    <row r="62" ht="12">
      <c r="F62" s="226"/>
    </row>
    <row r="63" ht="12">
      <c r="F63" s="226"/>
    </row>
    <row r="64" ht="12">
      <c r="F64" s="226"/>
    </row>
    <row r="65" ht="12">
      <c r="F65" s="226"/>
    </row>
    <row r="66" ht="12">
      <c r="F66" s="226"/>
    </row>
    <row r="67" ht="12">
      <c r="F67" s="226"/>
    </row>
    <row r="68" ht="12">
      <c r="F68" s="226"/>
    </row>
    <row r="69" ht="12">
      <c r="F69" s="226"/>
    </row>
    <row r="70" ht="12">
      <c r="F70" s="226"/>
    </row>
    <row r="71" ht="12">
      <c r="F71" s="226"/>
    </row>
    <row r="72" ht="12">
      <c r="F72" s="226"/>
    </row>
    <row r="73" ht="12">
      <c r="F73" s="226"/>
    </row>
    <row r="74" ht="12">
      <c r="F74" s="226"/>
    </row>
    <row r="75" ht="12">
      <c r="F75" s="226"/>
    </row>
    <row r="76" ht="12">
      <c r="F76" s="226"/>
    </row>
    <row r="77" ht="12">
      <c r="F77" s="226"/>
    </row>
    <row r="78" ht="12">
      <c r="F78" s="226"/>
    </row>
    <row r="79" ht="12">
      <c r="F79" s="226"/>
    </row>
    <row r="80" ht="12">
      <c r="F80" s="226"/>
    </row>
    <row r="81" ht="12">
      <c r="F81" s="226"/>
    </row>
    <row r="82" ht="12">
      <c r="F82" s="226"/>
    </row>
    <row r="83" ht="12">
      <c r="F83" s="226"/>
    </row>
    <row r="84" ht="12">
      <c r="F84" s="226"/>
    </row>
    <row r="85" ht="12">
      <c r="F85" s="226"/>
    </row>
    <row r="86" ht="12">
      <c r="F86" s="226"/>
    </row>
    <row r="87" ht="12">
      <c r="F87" s="226"/>
    </row>
    <row r="88" spans="2:3" ht="12">
      <c r="B88" s="294"/>
      <c r="C88" s="294"/>
    </row>
    <row r="89" spans="2:8" ht="12">
      <c r="B89" s="293"/>
      <c r="C89" s="293"/>
      <c r="D89" s="296"/>
      <c r="E89" s="296"/>
      <c r="F89" s="297"/>
      <c r="G89" s="296"/>
      <c r="H89" s="298"/>
    </row>
    <row r="90" spans="2:8" ht="12">
      <c r="B90" s="299"/>
      <c r="C90" s="299"/>
      <c r="D90" s="293"/>
      <c r="E90" s="293"/>
      <c r="F90" s="300"/>
      <c r="G90" s="293"/>
      <c r="H90" s="293"/>
    </row>
    <row r="91" spans="2:8" ht="12">
      <c r="B91" s="293"/>
      <c r="C91" s="293"/>
      <c r="D91" s="293"/>
      <c r="E91" s="293"/>
      <c r="F91" s="300"/>
      <c r="G91" s="293"/>
      <c r="H91" s="293"/>
    </row>
    <row r="92" spans="2:8" ht="12">
      <c r="B92" s="293"/>
      <c r="C92" s="293"/>
      <c r="D92" s="293"/>
      <c r="E92" s="293"/>
      <c r="F92" s="300"/>
      <c r="G92" s="293"/>
      <c r="H92" s="293"/>
    </row>
    <row r="93" spans="2:8" ht="12">
      <c r="B93" s="293"/>
      <c r="C93" s="293"/>
      <c r="D93" s="293"/>
      <c r="E93" s="293"/>
      <c r="F93" s="300"/>
      <c r="G93" s="293"/>
      <c r="H93" s="293"/>
    </row>
    <row r="94" spans="2:8" ht="12">
      <c r="B94" s="293"/>
      <c r="C94" s="293"/>
      <c r="D94" s="293"/>
      <c r="E94" s="293"/>
      <c r="F94" s="300"/>
      <c r="G94" s="293"/>
      <c r="H94" s="293"/>
    </row>
    <row r="95" spans="2:8" ht="12">
      <c r="B95" s="293"/>
      <c r="C95" s="293"/>
      <c r="D95" s="293"/>
      <c r="E95" s="293"/>
      <c r="F95" s="300"/>
      <c r="G95" s="293"/>
      <c r="H95" s="293"/>
    </row>
    <row r="96" spans="2:8" ht="12">
      <c r="B96" s="293"/>
      <c r="C96" s="293"/>
      <c r="D96" s="293"/>
      <c r="E96" s="293"/>
      <c r="F96" s="300"/>
      <c r="G96" s="293"/>
      <c r="H96" s="293"/>
    </row>
    <row r="97" spans="2:8" ht="12">
      <c r="B97" s="293"/>
      <c r="C97" s="293"/>
      <c r="D97" s="293"/>
      <c r="E97" s="293"/>
      <c r="F97" s="300"/>
      <c r="G97" s="293"/>
      <c r="H97" s="293"/>
    </row>
    <row r="98" spans="2:8" ht="12">
      <c r="B98" s="293"/>
      <c r="C98" s="293"/>
      <c r="D98" s="293"/>
      <c r="E98" s="293"/>
      <c r="F98" s="300"/>
      <c r="G98" s="293"/>
      <c r="H98" s="293"/>
    </row>
    <row r="99" spans="2:8" ht="12">
      <c r="B99" s="293"/>
      <c r="C99" s="293"/>
      <c r="D99" s="293"/>
      <c r="E99" s="293"/>
      <c r="F99" s="300"/>
      <c r="G99" s="293"/>
      <c r="H99" s="293"/>
    </row>
    <row r="100" spans="2:8" ht="12">
      <c r="B100" s="293"/>
      <c r="C100" s="293"/>
      <c r="D100" s="293"/>
      <c r="E100" s="293"/>
      <c r="F100" s="300"/>
      <c r="G100" s="293"/>
      <c r="H100" s="293"/>
    </row>
    <row r="101" spans="2:8" ht="12">
      <c r="B101" s="293"/>
      <c r="C101" s="293"/>
      <c r="D101" s="293"/>
      <c r="E101" s="293"/>
      <c r="F101" s="300"/>
      <c r="G101" s="293"/>
      <c r="H101" s="293"/>
    </row>
    <row r="102" spans="2:8" ht="12">
      <c r="B102" s="293"/>
      <c r="C102" s="293"/>
      <c r="D102" s="293"/>
      <c r="E102" s="293"/>
      <c r="F102" s="300"/>
      <c r="G102" s="293"/>
      <c r="H102" s="293"/>
    </row>
  </sheetData>
  <sheetProtection password="DAFF" sheet="1" objects="1" scenarios="1"/>
  <mergeCells count="5">
    <mergeCell ref="B1:H1"/>
    <mergeCell ref="B2:H2"/>
    <mergeCell ref="B3:C3"/>
    <mergeCell ref="B4:C4"/>
    <mergeCell ref="D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61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8"/>
  <sheetViews>
    <sheetView view="pageBreakPreview" zoomScaleSheetLayoutView="100" workbookViewId="0" topLeftCell="A1">
      <selection activeCell="F7" sqref="F7:H7"/>
    </sheetView>
  </sheetViews>
  <sheetFormatPr defaultColWidth="9.28125" defaultRowHeight="12"/>
  <cols>
    <col min="1" max="1" width="5.140625" style="310" customWidth="1"/>
    <col min="2" max="3" width="13.28125" style="310" customWidth="1"/>
    <col min="4" max="5" width="12.421875" style="310" customWidth="1"/>
    <col min="6" max="10" width="12.140625" style="310" customWidth="1"/>
    <col min="11" max="11" width="9.28125" style="310" hidden="1" customWidth="1"/>
    <col min="12" max="12" width="11.00390625" style="310" hidden="1" customWidth="1"/>
    <col min="13" max="13" width="9.28125" style="310" hidden="1" customWidth="1"/>
    <col min="14" max="14" width="5.7109375" style="310" customWidth="1"/>
    <col min="15" max="15" width="10.7109375" style="310" hidden="1" customWidth="1"/>
    <col min="16" max="18" width="11.8515625" style="310" hidden="1" customWidth="1"/>
    <col min="19" max="19" width="9.28125" style="310" customWidth="1"/>
    <col min="20" max="20" width="11.28125" style="310" hidden="1" customWidth="1"/>
    <col min="21" max="21" width="9.28125" style="310" customWidth="1"/>
    <col min="22" max="22" width="11.28125" style="310" hidden="1" customWidth="1"/>
    <col min="23" max="256" width="9.28125" style="310" customWidth="1"/>
    <col min="257" max="257" width="5.140625" style="310" customWidth="1"/>
    <col min="258" max="259" width="13.28125" style="310" customWidth="1"/>
    <col min="260" max="261" width="12.421875" style="310" customWidth="1"/>
    <col min="262" max="266" width="12.140625" style="310" customWidth="1"/>
    <col min="267" max="269" width="9.28125" style="310" hidden="1" customWidth="1"/>
    <col min="270" max="270" width="5.7109375" style="310" customWidth="1"/>
    <col min="271" max="274" width="9.28125" style="310" hidden="1" customWidth="1"/>
    <col min="275" max="512" width="9.28125" style="310" customWidth="1"/>
    <col min="513" max="513" width="5.140625" style="310" customWidth="1"/>
    <col min="514" max="515" width="13.28125" style="310" customWidth="1"/>
    <col min="516" max="517" width="12.421875" style="310" customWidth="1"/>
    <col min="518" max="522" width="12.140625" style="310" customWidth="1"/>
    <col min="523" max="525" width="9.28125" style="310" hidden="1" customWidth="1"/>
    <col min="526" max="526" width="5.7109375" style="310" customWidth="1"/>
    <col min="527" max="530" width="9.28125" style="310" hidden="1" customWidth="1"/>
    <col min="531" max="768" width="9.28125" style="310" customWidth="1"/>
    <col min="769" max="769" width="5.140625" style="310" customWidth="1"/>
    <col min="770" max="771" width="13.28125" style="310" customWidth="1"/>
    <col min="772" max="773" width="12.421875" style="310" customWidth="1"/>
    <col min="774" max="778" width="12.140625" style="310" customWidth="1"/>
    <col min="779" max="781" width="9.28125" style="310" hidden="1" customWidth="1"/>
    <col min="782" max="782" width="5.7109375" style="310" customWidth="1"/>
    <col min="783" max="786" width="9.28125" style="310" hidden="1" customWidth="1"/>
    <col min="787" max="1024" width="9.28125" style="310" customWidth="1"/>
    <col min="1025" max="1025" width="5.140625" style="310" customWidth="1"/>
    <col min="1026" max="1027" width="13.28125" style="310" customWidth="1"/>
    <col min="1028" max="1029" width="12.421875" style="310" customWidth="1"/>
    <col min="1030" max="1034" width="12.140625" style="310" customWidth="1"/>
    <col min="1035" max="1037" width="9.28125" style="310" hidden="1" customWidth="1"/>
    <col min="1038" max="1038" width="5.7109375" style="310" customWidth="1"/>
    <col min="1039" max="1042" width="9.28125" style="310" hidden="1" customWidth="1"/>
    <col min="1043" max="1280" width="9.28125" style="310" customWidth="1"/>
    <col min="1281" max="1281" width="5.140625" style="310" customWidth="1"/>
    <col min="1282" max="1283" width="13.28125" style="310" customWidth="1"/>
    <col min="1284" max="1285" width="12.421875" style="310" customWidth="1"/>
    <col min="1286" max="1290" width="12.140625" style="310" customWidth="1"/>
    <col min="1291" max="1293" width="9.28125" style="310" hidden="1" customWidth="1"/>
    <col min="1294" max="1294" width="5.7109375" style="310" customWidth="1"/>
    <col min="1295" max="1298" width="9.28125" style="310" hidden="1" customWidth="1"/>
    <col min="1299" max="1536" width="9.28125" style="310" customWidth="1"/>
    <col min="1537" max="1537" width="5.140625" style="310" customWidth="1"/>
    <col min="1538" max="1539" width="13.28125" style="310" customWidth="1"/>
    <col min="1540" max="1541" width="12.421875" style="310" customWidth="1"/>
    <col min="1542" max="1546" width="12.140625" style="310" customWidth="1"/>
    <col min="1547" max="1549" width="9.28125" style="310" hidden="1" customWidth="1"/>
    <col min="1550" max="1550" width="5.7109375" style="310" customWidth="1"/>
    <col min="1551" max="1554" width="9.28125" style="310" hidden="1" customWidth="1"/>
    <col min="1555" max="1792" width="9.28125" style="310" customWidth="1"/>
    <col min="1793" max="1793" width="5.140625" style="310" customWidth="1"/>
    <col min="1794" max="1795" width="13.28125" style="310" customWidth="1"/>
    <col min="1796" max="1797" width="12.421875" style="310" customWidth="1"/>
    <col min="1798" max="1802" width="12.140625" style="310" customWidth="1"/>
    <col min="1803" max="1805" width="9.28125" style="310" hidden="1" customWidth="1"/>
    <col min="1806" max="1806" width="5.7109375" style="310" customWidth="1"/>
    <col min="1807" max="1810" width="9.28125" style="310" hidden="1" customWidth="1"/>
    <col min="1811" max="2048" width="9.28125" style="310" customWidth="1"/>
    <col min="2049" max="2049" width="5.140625" style="310" customWidth="1"/>
    <col min="2050" max="2051" width="13.28125" style="310" customWidth="1"/>
    <col min="2052" max="2053" width="12.421875" style="310" customWidth="1"/>
    <col min="2054" max="2058" width="12.140625" style="310" customWidth="1"/>
    <col min="2059" max="2061" width="9.28125" style="310" hidden="1" customWidth="1"/>
    <col min="2062" max="2062" width="5.7109375" style="310" customWidth="1"/>
    <col min="2063" max="2066" width="9.28125" style="310" hidden="1" customWidth="1"/>
    <col min="2067" max="2304" width="9.28125" style="310" customWidth="1"/>
    <col min="2305" max="2305" width="5.140625" style="310" customWidth="1"/>
    <col min="2306" max="2307" width="13.28125" style="310" customWidth="1"/>
    <col min="2308" max="2309" width="12.421875" style="310" customWidth="1"/>
    <col min="2310" max="2314" width="12.140625" style="310" customWidth="1"/>
    <col min="2315" max="2317" width="9.28125" style="310" hidden="1" customWidth="1"/>
    <col min="2318" max="2318" width="5.7109375" style="310" customWidth="1"/>
    <col min="2319" max="2322" width="9.28125" style="310" hidden="1" customWidth="1"/>
    <col min="2323" max="2560" width="9.28125" style="310" customWidth="1"/>
    <col min="2561" max="2561" width="5.140625" style="310" customWidth="1"/>
    <col min="2562" max="2563" width="13.28125" style="310" customWidth="1"/>
    <col min="2564" max="2565" width="12.421875" style="310" customWidth="1"/>
    <col min="2566" max="2570" width="12.140625" style="310" customWidth="1"/>
    <col min="2571" max="2573" width="9.28125" style="310" hidden="1" customWidth="1"/>
    <col min="2574" max="2574" width="5.7109375" style="310" customWidth="1"/>
    <col min="2575" max="2578" width="9.28125" style="310" hidden="1" customWidth="1"/>
    <col min="2579" max="2816" width="9.28125" style="310" customWidth="1"/>
    <col min="2817" max="2817" width="5.140625" style="310" customWidth="1"/>
    <col min="2818" max="2819" width="13.28125" style="310" customWidth="1"/>
    <col min="2820" max="2821" width="12.421875" style="310" customWidth="1"/>
    <col min="2822" max="2826" width="12.140625" style="310" customWidth="1"/>
    <col min="2827" max="2829" width="9.28125" style="310" hidden="1" customWidth="1"/>
    <col min="2830" max="2830" width="5.7109375" style="310" customWidth="1"/>
    <col min="2831" max="2834" width="9.28125" style="310" hidden="1" customWidth="1"/>
    <col min="2835" max="3072" width="9.28125" style="310" customWidth="1"/>
    <col min="3073" max="3073" width="5.140625" style="310" customWidth="1"/>
    <col min="3074" max="3075" width="13.28125" style="310" customWidth="1"/>
    <col min="3076" max="3077" width="12.421875" style="310" customWidth="1"/>
    <col min="3078" max="3082" width="12.140625" style="310" customWidth="1"/>
    <col min="3083" max="3085" width="9.28125" style="310" hidden="1" customWidth="1"/>
    <col min="3086" max="3086" width="5.7109375" style="310" customWidth="1"/>
    <col min="3087" max="3090" width="9.28125" style="310" hidden="1" customWidth="1"/>
    <col min="3091" max="3328" width="9.28125" style="310" customWidth="1"/>
    <col min="3329" max="3329" width="5.140625" style="310" customWidth="1"/>
    <col min="3330" max="3331" width="13.28125" style="310" customWidth="1"/>
    <col min="3332" max="3333" width="12.421875" style="310" customWidth="1"/>
    <col min="3334" max="3338" width="12.140625" style="310" customWidth="1"/>
    <col min="3339" max="3341" width="9.28125" style="310" hidden="1" customWidth="1"/>
    <col min="3342" max="3342" width="5.7109375" style="310" customWidth="1"/>
    <col min="3343" max="3346" width="9.28125" style="310" hidden="1" customWidth="1"/>
    <col min="3347" max="3584" width="9.28125" style="310" customWidth="1"/>
    <col min="3585" max="3585" width="5.140625" style="310" customWidth="1"/>
    <col min="3586" max="3587" width="13.28125" style="310" customWidth="1"/>
    <col min="3588" max="3589" width="12.421875" style="310" customWidth="1"/>
    <col min="3590" max="3594" width="12.140625" style="310" customWidth="1"/>
    <col min="3595" max="3597" width="9.28125" style="310" hidden="1" customWidth="1"/>
    <col min="3598" max="3598" width="5.7109375" style="310" customWidth="1"/>
    <col min="3599" max="3602" width="9.28125" style="310" hidden="1" customWidth="1"/>
    <col min="3603" max="3840" width="9.28125" style="310" customWidth="1"/>
    <col min="3841" max="3841" width="5.140625" style="310" customWidth="1"/>
    <col min="3842" max="3843" width="13.28125" style="310" customWidth="1"/>
    <col min="3844" max="3845" width="12.421875" style="310" customWidth="1"/>
    <col min="3846" max="3850" width="12.140625" style="310" customWidth="1"/>
    <col min="3851" max="3853" width="9.28125" style="310" hidden="1" customWidth="1"/>
    <col min="3854" max="3854" width="5.7109375" style="310" customWidth="1"/>
    <col min="3855" max="3858" width="9.28125" style="310" hidden="1" customWidth="1"/>
    <col min="3859" max="4096" width="9.28125" style="310" customWidth="1"/>
    <col min="4097" max="4097" width="5.140625" style="310" customWidth="1"/>
    <col min="4098" max="4099" width="13.28125" style="310" customWidth="1"/>
    <col min="4100" max="4101" width="12.421875" style="310" customWidth="1"/>
    <col min="4102" max="4106" width="12.140625" style="310" customWidth="1"/>
    <col min="4107" max="4109" width="9.28125" style="310" hidden="1" customWidth="1"/>
    <col min="4110" max="4110" width="5.7109375" style="310" customWidth="1"/>
    <col min="4111" max="4114" width="9.28125" style="310" hidden="1" customWidth="1"/>
    <col min="4115" max="4352" width="9.28125" style="310" customWidth="1"/>
    <col min="4353" max="4353" width="5.140625" style="310" customWidth="1"/>
    <col min="4354" max="4355" width="13.28125" style="310" customWidth="1"/>
    <col min="4356" max="4357" width="12.421875" style="310" customWidth="1"/>
    <col min="4358" max="4362" width="12.140625" style="310" customWidth="1"/>
    <col min="4363" max="4365" width="9.28125" style="310" hidden="1" customWidth="1"/>
    <col min="4366" max="4366" width="5.7109375" style="310" customWidth="1"/>
    <col min="4367" max="4370" width="9.28125" style="310" hidden="1" customWidth="1"/>
    <col min="4371" max="4608" width="9.28125" style="310" customWidth="1"/>
    <col min="4609" max="4609" width="5.140625" style="310" customWidth="1"/>
    <col min="4610" max="4611" width="13.28125" style="310" customWidth="1"/>
    <col min="4612" max="4613" width="12.421875" style="310" customWidth="1"/>
    <col min="4614" max="4618" width="12.140625" style="310" customWidth="1"/>
    <col min="4619" max="4621" width="9.28125" style="310" hidden="1" customWidth="1"/>
    <col min="4622" max="4622" width="5.7109375" style="310" customWidth="1"/>
    <col min="4623" max="4626" width="9.28125" style="310" hidden="1" customWidth="1"/>
    <col min="4627" max="4864" width="9.28125" style="310" customWidth="1"/>
    <col min="4865" max="4865" width="5.140625" style="310" customWidth="1"/>
    <col min="4866" max="4867" width="13.28125" style="310" customWidth="1"/>
    <col min="4868" max="4869" width="12.421875" style="310" customWidth="1"/>
    <col min="4870" max="4874" width="12.140625" style="310" customWidth="1"/>
    <col min="4875" max="4877" width="9.28125" style="310" hidden="1" customWidth="1"/>
    <col min="4878" max="4878" width="5.7109375" style="310" customWidth="1"/>
    <col min="4879" max="4882" width="9.28125" style="310" hidden="1" customWidth="1"/>
    <col min="4883" max="5120" width="9.28125" style="310" customWidth="1"/>
    <col min="5121" max="5121" width="5.140625" style="310" customWidth="1"/>
    <col min="5122" max="5123" width="13.28125" style="310" customWidth="1"/>
    <col min="5124" max="5125" width="12.421875" style="310" customWidth="1"/>
    <col min="5126" max="5130" width="12.140625" style="310" customWidth="1"/>
    <col min="5131" max="5133" width="9.28125" style="310" hidden="1" customWidth="1"/>
    <col min="5134" max="5134" width="5.7109375" style="310" customWidth="1"/>
    <col min="5135" max="5138" width="9.28125" style="310" hidden="1" customWidth="1"/>
    <col min="5139" max="5376" width="9.28125" style="310" customWidth="1"/>
    <col min="5377" max="5377" width="5.140625" style="310" customWidth="1"/>
    <col min="5378" max="5379" width="13.28125" style="310" customWidth="1"/>
    <col min="5380" max="5381" width="12.421875" style="310" customWidth="1"/>
    <col min="5382" max="5386" width="12.140625" style="310" customWidth="1"/>
    <col min="5387" max="5389" width="9.28125" style="310" hidden="1" customWidth="1"/>
    <col min="5390" max="5390" width="5.7109375" style="310" customWidth="1"/>
    <col min="5391" max="5394" width="9.28125" style="310" hidden="1" customWidth="1"/>
    <col min="5395" max="5632" width="9.28125" style="310" customWidth="1"/>
    <col min="5633" max="5633" width="5.140625" style="310" customWidth="1"/>
    <col min="5634" max="5635" width="13.28125" style="310" customWidth="1"/>
    <col min="5636" max="5637" width="12.421875" style="310" customWidth="1"/>
    <col min="5638" max="5642" width="12.140625" style="310" customWidth="1"/>
    <col min="5643" max="5645" width="9.28125" style="310" hidden="1" customWidth="1"/>
    <col min="5646" max="5646" width="5.7109375" style="310" customWidth="1"/>
    <col min="5647" max="5650" width="9.28125" style="310" hidden="1" customWidth="1"/>
    <col min="5651" max="5888" width="9.28125" style="310" customWidth="1"/>
    <col min="5889" max="5889" width="5.140625" style="310" customWidth="1"/>
    <col min="5890" max="5891" width="13.28125" style="310" customWidth="1"/>
    <col min="5892" max="5893" width="12.421875" style="310" customWidth="1"/>
    <col min="5894" max="5898" width="12.140625" style="310" customWidth="1"/>
    <col min="5899" max="5901" width="9.28125" style="310" hidden="1" customWidth="1"/>
    <col min="5902" max="5902" width="5.7109375" style="310" customWidth="1"/>
    <col min="5903" max="5906" width="9.28125" style="310" hidden="1" customWidth="1"/>
    <col min="5907" max="6144" width="9.28125" style="310" customWidth="1"/>
    <col min="6145" max="6145" width="5.140625" style="310" customWidth="1"/>
    <col min="6146" max="6147" width="13.28125" style="310" customWidth="1"/>
    <col min="6148" max="6149" width="12.421875" style="310" customWidth="1"/>
    <col min="6150" max="6154" width="12.140625" style="310" customWidth="1"/>
    <col min="6155" max="6157" width="9.28125" style="310" hidden="1" customWidth="1"/>
    <col min="6158" max="6158" width="5.7109375" style="310" customWidth="1"/>
    <col min="6159" max="6162" width="9.28125" style="310" hidden="1" customWidth="1"/>
    <col min="6163" max="6400" width="9.28125" style="310" customWidth="1"/>
    <col min="6401" max="6401" width="5.140625" style="310" customWidth="1"/>
    <col min="6402" max="6403" width="13.28125" style="310" customWidth="1"/>
    <col min="6404" max="6405" width="12.421875" style="310" customWidth="1"/>
    <col min="6406" max="6410" width="12.140625" style="310" customWidth="1"/>
    <col min="6411" max="6413" width="9.28125" style="310" hidden="1" customWidth="1"/>
    <col min="6414" max="6414" width="5.7109375" style="310" customWidth="1"/>
    <col min="6415" max="6418" width="9.28125" style="310" hidden="1" customWidth="1"/>
    <col min="6419" max="6656" width="9.28125" style="310" customWidth="1"/>
    <col min="6657" max="6657" width="5.140625" style="310" customWidth="1"/>
    <col min="6658" max="6659" width="13.28125" style="310" customWidth="1"/>
    <col min="6660" max="6661" width="12.421875" style="310" customWidth="1"/>
    <col min="6662" max="6666" width="12.140625" style="310" customWidth="1"/>
    <col min="6667" max="6669" width="9.28125" style="310" hidden="1" customWidth="1"/>
    <col min="6670" max="6670" width="5.7109375" style="310" customWidth="1"/>
    <col min="6671" max="6674" width="9.28125" style="310" hidden="1" customWidth="1"/>
    <col min="6675" max="6912" width="9.28125" style="310" customWidth="1"/>
    <col min="6913" max="6913" width="5.140625" style="310" customWidth="1"/>
    <col min="6914" max="6915" width="13.28125" style="310" customWidth="1"/>
    <col min="6916" max="6917" width="12.421875" style="310" customWidth="1"/>
    <col min="6918" max="6922" width="12.140625" style="310" customWidth="1"/>
    <col min="6923" max="6925" width="9.28125" style="310" hidden="1" customWidth="1"/>
    <col min="6926" max="6926" width="5.7109375" style="310" customWidth="1"/>
    <col min="6927" max="6930" width="9.28125" style="310" hidden="1" customWidth="1"/>
    <col min="6931" max="7168" width="9.28125" style="310" customWidth="1"/>
    <col min="7169" max="7169" width="5.140625" style="310" customWidth="1"/>
    <col min="7170" max="7171" width="13.28125" style="310" customWidth="1"/>
    <col min="7172" max="7173" width="12.421875" style="310" customWidth="1"/>
    <col min="7174" max="7178" width="12.140625" style="310" customWidth="1"/>
    <col min="7179" max="7181" width="9.28125" style="310" hidden="1" customWidth="1"/>
    <col min="7182" max="7182" width="5.7109375" style="310" customWidth="1"/>
    <col min="7183" max="7186" width="9.28125" style="310" hidden="1" customWidth="1"/>
    <col min="7187" max="7424" width="9.28125" style="310" customWidth="1"/>
    <col min="7425" max="7425" width="5.140625" style="310" customWidth="1"/>
    <col min="7426" max="7427" width="13.28125" style="310" customWidth="1"/>
    <col min="7428" max="7429" width="12.421875" style="310" customWidth="1"/>
    <col min="7430" max="7434" width="12.140625" style="310" customWidth="1"/>
    <col min="7435" max="7437" width="9.28125" style="310" hidden="1" customWidth="1"/>
    <col min="7438" max="7438" width="5.7109375" style="310" customWidth="1"/>
    <col min="7439" max="7442" width="9.28125" style="310" hidden="1" customWidth="1"/>
    <col min="7443" max="7680" width="9.28125" style="310" customWidth="1"/>
    <col min="7681" max="7681" width="5.140625" style="310" customWidth="1"/>
    <col min="7682" max="7683" width="13.28125" style="310" customWidth="1"/>
    <col min="7684" max="7685" width="12.421875" style="310" customWidth="1"/>
    <col min="7686" max="7690" width="12.140625" style="310" customWidth="1"/>
    <col min="7691" max="7693" width="9.28125" style="310" hidden="1" customWidth="1"/>
    <col min="7694" max="7694" width="5.7109375" style="310" customWidth="1"/>
    <col min="7695" max="7698" width="9.28125" style="310" hidden="1" customWidth="1"/>
    <col min="7699" max="7936" width="9.28125" style="310" customWidth="1"/>
    <col min="7937" max="7937" width="5.140625" style="310" customWidth="1"/>
    <col min="7938" max="7939" width="13.28125" style="310" customWidth="1"/>
    <col min="7940" max="7941" width="12.421875" style="310" customWidth="1"/>
    <col min="7942" max="7946" width="12.140625" style="310" customWidth="1"/>
    <col min="7947" max="7949" width="9.28125" style="310" hidden="1" customWidth="1"/>
    <col min="7950" max="7950" width="5.7109375" style="310" customWidth="1"/>
    <col min="7951" max="7954" width="9.28125" style="310" hidden="1" customWidth="1"/>
    <col min="7955" max="8192" width="9.28125" style="310" customWidth="1"/>
    <col min="8193" max="8193" width="5.140625" style="310" customWidth="1"/>
    <col min="8194" max="8195" width="13.28125" style="310" customWidth="1"/>
    <col min="8196" max="8197" width="12.421875" style="310" customWidth="1"/>
    <col min="8198" max="8202" width="12.140625" style="310" customWidth="1"/>
    <col min="8203" max="8205" width="9.28125" style="310" hidden="1" customWidth="1"/>
    <col min="8206" max="8206" width="5.7109375" style="310" customWidth="1"/>
    <col min="8207" max="8210" width="9.28125" style="310" hidden="1" customWidth="1"/>
    <col min="8211" max="8448" width="9.28125" style="310" customWidth="1"/>
    <col min="8449" max="8449" width="5.140625" style="310" customWidth="1"/>
    <col min="8450" max="8451" width="13.28125" style="310" customWidth="1"/>
    <col min="8452" max="8453" width="12.421875" style="310" customWidth="1"/>
    <col min="8454" max="8458" width="12.140625" style="310" customWidth="1"/>
    <col min="8459" max="8461" width="9.28125" style="310" hidden="1" customWidth="1"/>
    <col min="8462" max="8462" width="5.7109375" style="310" customWidth="1"/>
    <col min="8463" max="8466" width="9.28125" style="310" hidden="1" customWidth="1"/>
    <col min="8467" max="8704" width="9.28125" style="310" customWidth="1"/>
    <col min="8705" max="8705" width="5.140625" style="310" customWidth="1"/>
    <col min="8706" max="8707" width="13.28125" style="310" customWidth="1"/>
    <col min="8708" max="8709" width="12.421875" style="310" customWidth="1"/>
    <col min="8710" max="8714" width="12.140625" style="310" customWidth="1"/>
    <col min="8715" max="8717" width="9.28125" style="310" hidden="1" customWidth="1"/>
    <col min="8718" max="8718" width="5.7109375" style="310" customWidth="1"/>
    <col min="8719" max="8722" width="9.28125" style="310" hidden="1" customWidth="1"/>
    <col min="8723" max="8960" width="9.28125" style="310" customWidth="1"/>
    <col min="8961" max="8961" width="5.140625" style="310" customWidth="1"/>
    <col min="8962" max="8963" width="13.28125" style="310" customWidth="1"/>
    <col min="8964" max="8965" width="12.421875" style="310" customWidth="1"/>
    <col min="8966" max="8970" width="12.140625" style="310" customWidth="1"/>
    <col min="8971" max="8973" width="9.28125" style="310" hidden="1" customWidth="1"/>
    <col min="8974" max="8974" width="5.7109375" style="310" customWidth="1"/>
    <col min="8975" max="8978" width="9.28125" style="310" hidden="1" customWidth="1"/>
    <col min="8979" max="9216" width="9.28125" style="310" customWidth="1"/>
    <col min="9217" max="9217" width="5.140625" style="310" customWidth="1"/>
    <col min="9218" max="9219" width="13.28125" style="310" customWidth="1"/>
    <col min="9220" max="9221" width="12.421875" style="310" customWidth="1"/>
    <col min="9222" max="9226" width="12.140625" style="310" customWidth="1"/>
    <col min="9227" max="9229" width="9.28125" style="310" hidden="1" customWidth="1"/>
    <col min="9230" max="9230" width="5.7109375" style="310" customWidth="1"/>
    <col min="9231" max="9234" width="9.28125" style="310" hidden="1" customWidth="1"/>
    <col min="9235" max="9472" width="9.28125" style="310" customWidth="1"/>
    <col min="9473" max="9473" width="5.140625" style="310" customWidth="1"/>
    <col min="9474" max="9475" width="13.28125" style="310" customWidth="1"/>
    <col min="9476" max="9477" width="12.421875" style="310" customWidth="1"/>
    <col min="9478" max="9482" width="12.140625" style="310" customWidth="1"/>
    <col min="9483" max="9485" width="9.28125" style="310" hidden="1" customWidth="1"/>
    <col min="9486" max="9486" width="5.7109375" style="310" customWidth="1"/>
    <col min="9487" max="9490" width="9.28125" style="310" hidden="1" customWidth="1"/>
    <col min="9491" max="9728" width="9.28125" style="310" customWidth="1"/>
    <col min="9729" max="9729" width="5.140625" style="310" customWidth="1"/>
    <col min="9730" max="9731" width="13.28125" style="310" customWidth="1"/>
    <col min="9732" max="9733" width="12.421875" style="310" customWidth="1"/>
    <col min="9734" max="9738" width="12.140625" style="310" customWidth="1"/>
    <col min="9739" max="9741" width="9.28125" style="310" hidden="1" customWidth="1"/>
    <col min="9742" max="9742" width="5.7109375" style="310" customWidth="1"/>
    <col min="9743" max="9746" width="9.28125" style="310" hidden="1" customWidth="1"/>
    <col min="9747" max="9984" width="9.28125" style="310" customWidth="1"/>
    <col min="9985" max="9985" width="5.140625" style="310" customWidth="1"/>
    <col min="9986" max="9987" width="13.28125" style="310" customWidth="1"/>
    <col min="9988" max="9989" width="12.421875" style="310" customWidth="1"/>
    <col min="9990" max="9994" width="12.140625" style="310" customWidth="1"/>
    <col min="9995" max="9997" width="9.28125" style="310" hidden="1" customWidth="1"/>
    <col min="9998" max="9998" width="5.7109375" style="310" customWidth="1"/>
    <col min="9999" max="10002" width="9.28125" style="310" hidden="1" customWidth="1"/>
    <col min="10003" max="10240" width="9.28125" style="310" customWidth="1"/>
    <col min="10241" max="10241" width="5.140625" style="310" customWidth="1"/>
    <col min="10242" max="10243" width="13.28125" style="310" customWidth="1"/>
    <col min="10244" max="10245" width="12.421875" style="310" customWidth="1"/>
    <col min="10246" max="10250" width="12.140625" style="310" customWidth="1"/>
    <col min="10251" max="10253" width="9.28125" style="310" hidden="1" customWidth="1"/>
    <col min="10254" max="10254" width="5.7109375" style="310" customWidth="1"/>
    <col min="10255" max="10258" width="9.28125" style="310" hidden="1" customWidth="1"/>
    <col min="10259" max="10496" width="9.28125" style="310" customWidth="1"/>
    <col min="10497" max="10497" width="5.140625" style="310" customWidth="1"/>
    <col min="10498" max="10499" width="13.28125" style="310" customWidth="1"/>
    <col min="10500" max="10501" width="12.421875" style="310" customWidth="1"/>
    <col min="10502" max="10506" width="12.140625" style="310" customWidth="1"/>
    <col min="10507" max="10509" width="9.28125" style="310" hidden="1" customWidth="1"/>
    <col min="10510" max="10510" width="5.7109375" style="310" customWidth="1"/>
    <col min="10511" max="10514" width="9.28125" style="310" hidden="1" customWidth="1"/>
    <col min="10515" max="10752" width="9.28125" style="310" customWidth="1"/>
    <col min="10753" max="10753" width="5.140625" style="310" customWidth="1"/>
    <col min="10754" max="10755" width="13.28125" style="310" customWidth="1"/>
    <col min="10756" max="10757" width="12.421875" style="310" customWidth="1"/>
    <col min="10758" max="10762" width="12.140625" style="310" customWidth="1"/>
    <col min="10763" max="10765" width="9.28125" style="310" hidden="1" customWidth="1"/>
    <col min="10766" max="10766" width="5.7109375" style="310" customWidth="1"/>
    <col min="10767" max="10770" width="9.28125" style="310" hidden="1" customWidth="1"/>
    <col min="10771" max="11008" width="9.28125" style="310" customWidth="1"/>
    <col min="11009" max="11009" width="5.140625" style="310" customWidth="1"/>
    <col min="11010" max="11011" width="13.28125" style="310" customWidth="1"/>
    <col min="11012" max="11013" width="12.421875" style="310" customWidth="1"/>
    <col min="11014" max="11018" width="12.140625" style="310" customWidth="1"/>
    <col min="11019" max="11021" width="9.28125" style="310" hidden="1" customWidth="1"/>
    <col min="11022" max="11022" width="5.7109375" style="310" customWidth="1"/>
    <col min="11023" max="11026" width="9.28125" style="310" hidden="1" customWidth="1"/>
    <col min="11027" max="11264" width="9.28125" style="310" customWidth="1"/>
    <col min="11265" max="11265" width="5.140625" style="310" customWidth="1"/>
    <col min="11266" max="11267" width="13.28125" style="310" customWidth="1"/>
    <col min="11268" max="11269" width="12.421875" style="310" customWidth="1"/>
    <col min="11270" max="11274" width="12.140625" style="310" customWidth="1"/>
    <col min="11275" max="11277" width="9.28125" style="310" hidden="1" customWidth="1"/>
    <col min="11278" max="11278" width="5.7109375" style="310" customWidth="1"/>
    <col min="11279" max="11282" width="9.28125" style="310" hidden="1" customWidth="1"/>
    <col min="11283" max="11520" width="9.28125" style="310" customWidth="1"/>
    <col min="11521" max="11521" width="5.140625" style="310" customWidth="1"/>
    <col min="11522" max="11523" width="13.28125" style="310" customWidth="1"/>
    <col min="11524" max="11525" width="12.421875" style="310" customWidth="1"/>
    <col min="11526" max="11530" width="12.140625" style="310" customWidth="1"/>
    <col min="11531" max="11533" width="9.28125" style="310" hidden="1" customWidth="1"/>
    <col min="11534" max="11534" width="5.7109375" style="310" customWidth="1"/>
    <col min="11535" max="11538" width="9.28125" style="310" hidden="1" customWidth="1"/>
    <col min="11539" max="11776" width="9.28125" style="310" customWidth="1"/>
    <col min="11777" max="11777" width="5.140625" style="310" customWidth="1"/>
    <col min="11778" max="11779" width="13.28125" style="310" customWidth="1"/>
    <col min="11780" max="11781" width="12.421875" style="310" customWidth="1"/>
    <col min="11782" max="11786" width="12.140625" style="310" customWidth="1"/>
    <col min="11787" max="11789" width="9.28125" style="310" hidden="1" customWidth="1"/>
    <col min="11790" max="11790" width="5.7109375" style="310" customWidth="1"/>
    <col min="11791" max="11794" width="9.28125" style="310" hidden="1" customWidth="1"/>
    <col min="11795" max="12032" width="9.28125" style="310" customWidth="1"/>
    <col min="12033" max="12033" width="5.140625" style="310" customWidth="1"/>
    <col min="12034" max="12035" width="13.28125" style="310" customWidth="1"/>
    <col min="12036" max="12037" width="12.421875" style="310" customWidth="1"/>
    <col min="12038" max="12042" width="12.140625" style="310" customWidth="1"/>
    <col min="12043" max="12045" width="9.28125" style="310" hidden="1" customWidth="1"/>
    <col min="12046" max="12046" width="5.7109375" style="310" customWidth="1"/>
    <col min="12047" max="12050" width="9.28125" style="310" hidden="1" customWidth="1"/>
    <col min="12051" max="12288" width="9.28125" style="310" customWidth="1"/>
    <col min="12289" max="12289" width="5.140625" style="310" customWidth="1"/>
    <col min="12290" max="12291" width="13.28125" style="310" customWidth="1"/>
    <col min="12292" max="12293" width="12.421875" style="310" customWidth="1"/>
    <col min="12294" max="12298" width="12.140625" style="310" customWidth="1"/>
    <col min="12299" max="12301" width="9.28125" style="310" hidden="1" customWidth="1"/>
    <col min="12302" max="12302" width="5.7109375" style="310" customWidth="1"/>
    <col min="12303" max="12306" width="9.28125" style="310" hidden="1" customWidth="1"/>
    <col min="12307" max="12544" width="9.28125" style="310" customWidth="1"/>
    <col min="12545" max="12545" width="5.140625" style="310" customWidth="1"/>
    <col min="12546" max="12547" width="13.28125" style="310" customWidth="1"/>
    <col min="12548" max="12549" width="12.421875" style="310" customWidth="1"/>
    <col min="12550" max="12554" width="12.140625" style="310" customWidth="1"/>
    <col min="12555" max="12557" width="9.28125" style="310" hidden="1" customWidth="1"/>
    <col min="12558" max="12558" width="5.7109375" style="310" customWidth="1"/>
    <col min="12559" max="12562" width="9.28125" style="310" hidden="1" customWidth="1"/>
    <col min="12563" max="12800" width="9.28125" style="310" customWidth="1"/>
    <col min="12801" max="12801" width="5.140625" style="310" customWidth="1"/>
    <col min="12802" max="12803" width="13.28125" style="310" customWidth="1"/>
    <col min="12804" max="12805" width="12.421875" style="310" customWidth="1"/>
    <col min="12806" max="12810" width="12.140625" style="310" customWidth="1"/>
    <col min="12811" max="12813" width="9.28125" style="310" hidden="1" customWidth="1"/>
    <col min="12814" max="12814" width="5.7109375" style="310" customWidth="1"/>
    <col min="12815" max="12818" width="9.28125" style="310" hidden="1" customWidth="1"/>
    <col min="12819" max="13056" width="9.28125" style="310" customWidth="1"/>
    <col min="13057" max="13057" width="5.140625" style="310" customWidth="1"/>
    <col min="13058" max="13059" width="13.28125" style="310" customWidth="1"/>
    <col min="13060" max="13061" width="12.421875" style="310" customWidth="1"/>
    <col min="13062" max="13066" width="12.140625" style="310" customWidth="1"/>
    <col min="13067" max="13069" width="9.28125" style="310" hidden="1" customWidth="1"/>
    <col min="13070" max="13070" width="5.7109375" style="310" customWidth="1"/>
    <col min="13071" max="13074" width="9.28125" style="310" hidden="1" customWidth="1"/>
    <col min="13075" max="13312" width="9.28125" style="310" customWidth="1"/>
    <col min="13313" max="13313" width="5.140625" style="310" customWidth="1"/>
    <col min="13314" max="13315" width="13.28125" style="310" customWidth="1"/>
    <col min="13316" max="13317" width="12.421875" style="310" customWidth="1"/>
    <col min="13318" max="13322" width="12.140625" style="310" customWidth="1"/>
    <col min="13323" max="13325" width="9.28125" style="310" hidden="1" customWidth="1"/>
    <col min="13326" max="13326" width="5.7109375" style="310" customWidth="1"/>
    <col min="13327" max="13330" width="9.28125" style="310" hidden="1" customWidth="1"/>
    <col min="13331" max="13568" width="9.28125" style="310" customWidth="1"/>
    <col min="13569" max="13569" width="5.140625" style="310" customWidth="1"/>
    <col min="13570" max="13571" width="13.28125" style="310" customWidth="1"/>
    <col min="13572" max="13573" width="12.421875" style="310" customWidth="1"/>
    <col min="13574" max="13578" width="12.140625" style="310" customWidth="1"/>
    <col min="13579" max="13581" width="9.28125" style="310" hidden="1" customWidth="1"/>
    <col min="13582" max="13582" width="5.7109375" style="310" customWidth="1"/>
    <col min="13583" max="13586" width="9.28125" style="310" hidden="1" customWidth="1"/>
    <col min="13587" max="13824" width="9.28125" style="310" customWidth="1"/>
    <col min="13825" max="13825" width="5.140625" style="310" customWidth="1"/>
    <col min="13826" max="13827" width="13.28125" style="310" customWidth="1"/>
    <col min="13828" max="13829" width="12.421875" style="310" customWidth="1"/>
    <col min="13830" max="13834" width="12.140625" style="310" customWidth="1"/>
    <col min="13835" max="13837" width="9.28125" style="310" hidden="1" customWidth="1"/>
    <col min="13838" max="13838" width="5.7109375" style="310" customWidth="1"/>
    <col min="13839" max="13842" width="9.28125" style="310" hidden="1" customWidth="1"/>
    <col min="13843" max="14080" width="9.28125" style="310" customWidth="1"/>
    <col min="14081" max="14081" width="5.140625" style="310" customWidth="1"/>
    <col min="14082" max="14083" width="13.28125" style="310" customWidth="1"/>
    <col min="14084" max="14085" width="12.421875" style="310" customWidth="1"/>
    <col min="14086" max="14090" width="12.140625" style="310" customWidth="1"/>
    <col min="14091" max="14093" width="9.28125" style="310" hidden="1" customWidth="1"/>
    <col min="14094" max="14094" width="5.7109375" style="310" customWidth="1"/>
    <col min="14095" max="14098" width="9.28125" style="310" hidden="1" customWidth="1"/>
    <col min="14099" max="14336" width="9.28125" style="310" customWidth="1"/>
    <col min="14337" max="14337" width="5.140625" style="310" customWidth="1"/>
    <col min="14338" max="14339" width="13.28125" style="310" customWidth="1"/>
    <col min="14340" max="14341" width="12.421875" style="310" customWidth="1"/>
    <col min="14342" max="14346" width="12.140625" style="310" customWidth="1"/>
    <col min="14347" max="14349" width="9.28125" style="310" hidden="1" customWidth="1"/>
    <col min="14350" max="14350" width="5.7109375" style="310" customWidth="1"/>
    <col min="14351" max="14354" width="9.28125" style="310" hidden="1" customWidth="1"/>
    <col min="14355" max="14592" width="9.28125" style="310" customWidth="1"/>
    <col min="14593" max="14593" width="5.140625" style="310" customWidth="1"/>
    <col min="14594" max="14595" width="13.28125" style="310" customWidth="1"/>
    <col min="14596" max="14597" width="12.421875" style="310" customWidth="1"/>
    <col min="14598" max="14602" width="12.140625" style="310" customWidth="1"/>
    <col min="14603" max="14605" width="9.28125" style="310" hidden="1" customWidth="1"/>
    <col min="14606" max="14606" width="5.7109375" style="310" customWidth="1"/>
    <col min="14607" max="14610" width="9.28125" style="310" hidden="1" customWidth="1"/>
    <col min="14611" max="14848" width="9.28125" style="310" customWidth="1"/>
    <col min="14849" max="14849" width="5.140625" style="310" customWidth="1"/>
    <col min="14850" max="14851" width="13.28125" style="310" customWidth="1"/>
    <col min="14852" max="14853" width="12.421875" style="310" customWidth="1"/>
    <col min="14854" max="14858" width="12.140625" style="310" customWidth="1"/>
    <col min="14859" max="14861" width="9.28125" style="310" hidden="1" customWidth="1"/>
    <col min="14862" max="14862" width="5.7109375" style="310" customWidth="1"/>
    <col min="14863" max="14866" width="9.28125" style="310" hidden="1" customWidth="1"/>
    <col min="14867" max="15104" width="9.28125" style="310" customWidth="1"/>
    <col min="15105" max="15105" width="5.140625" style="310" customWidth="1"/>
    <col min="15106" max="15107" width="13.28125" style="310" customWidth="1"/>
    <col min="15108" max="15109" width="12.421875" style="310" customWidth="1"/>
    <col min="15110" max="15114" width="12.140625" style="310" customWidth="1"/>
    <col min="15115" max="15117" width="9.28125" style="310" hidden="1" customWidth="1"/>
    <col min="15118" max="15118" width="5.7109375" style="310" customWidth="1"/>
    <col min="15119" max="15122" width="9.28125" style="310" hidden="1" customWidth="1"/>
    <col min="15123" max="15360" width="9.28125" style="310" customWidth="1"/>
    <col min="15361" max="15361" width="5.140625" style="310" customWidth="1"/>
    <col min="15362" max="15363" width="13.28125" style="310" customWidth="1"/>
    <col min="15364" max="15365" width="12.421875" style="310" customWidth="1"/>
    <col min="15366" max="15370" width="12.140625" style="310" customWidth="1"/>
    <col min="15371" max="15373" width="9.28125" style="310" hidden="1" customWidth="1"/>
    <col min="15374" max="15374" width="5.7109375" style="310" customWidth="1"/>
    <col min="15375" max="15378" width="9.28125" style="310" hidden="1" customWidth="1"/>
    <col min="15379" max="15616" width="9.28125" style="310" customWidth="1"/>
    <col min="15617" max="15617" width="5.140625" style="310" customWidth="1"/>
    <col min="15618" max="15619" width="13.28125" style="310" customWidth="1"/>
    <col min="15620" max="15621" width="12.421875" style="310" customWidth="1"/>
    <col min="15622" max="15626" width="12.140625" style="310" customWidth="1"/>
    <col min="15627" max="15629" width="9.28125" style="310" hidden="1" customWidth="1"/>
    <col min="15630" max="15630" width="5.7109375" style="310" customWidth="1"/>
    <col min="15631" max="15634" width="9.28125" style="310" hidden="1" customWidth="1"/>
    <col min="15635" max="15872" width="9.28125" style="310" customWidth="1"/>
    <col min="15873" max="15873" width="5.140625" style="310" customWidth="1"/>
    <col min="15874" max="15875" width="13.28125" style="310" customWidth="1"/>
    <col min="15876" max="15877" width="12.421875" style="310" customWidth="1"/>
    <col min="15878" max="15882" width="12.140625" style="310" customWidth="1"/>
    <col min="15883" max="15885" width="9.28125" style="310" hidden="1" customWidth="1"/>
    <col min="15886" max="15886" width="5.7109375" style="310" customWidth="1"/>
    <col min="15887" max="15890" width="9.28125" style="310" hidden="1" customWidth="1"/>
    <col min="15891" max="16128" width="9.28125" style="310" customWidth="1"/>
    <col min="16129" max="16129" width="5.140625" style="310" customWidth="1"/>
    <col min="16130" max="16131" width="13.28125" style="310" customWidth="1"/>
    <col min="16132" max="16133" width="12.421875" style="310" customWidth="1"/>
    <col min="16134" max="16138" width="12.140625" style="310" customWidth="1"/>
    <col min="16139" max="16141" width="9.28125" style="310" hidden="1" customWidth="1"/>
    <col min="16142" max="16142" width="5.7109375" style="310" customWidth="1"/>
    <col min="16143" max="16146" width="9.28125" style="310" hidden="1" customWidth="1"/>
    <col min="16147" max="16384" width="9.28125" style="310" customWidth="1"/>
  </cols>
  <sheetData>
    <row r="1" spans="1:14" ht="12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37.5" customHeight="1">
      <c r="A2" s="309"/>
      <c r="B2" s="682" t="s">
        <v>824</v>
      </c>
      <c r="C2" s="682"/>
      <c r="D2" s="683" t="s">
        <v>825</v>
      </c>
      <c r="E2" s="683"/>
      <c r="F2" s="683"/>
      <c r="G2" s="683"/>
      <c r="H2" s="683"/>
      <c r="I2" s="683"/>
      <c r="J2" s="683"/>
      <c r="K2" s="309"/>
      <c r="L2" s="309"/>
      <c r="M2" s="309"/>
      <c r="N2" s="309"/>
    </row>
    <row r="3" spans="1:14" ht="19.5" customHeight="1">
      <c r="A3" s="309"/>
      <c r="B3" s="684" t="s">
        <v>826</v>
      </c>
      <c r="C3" s="684"/>
      <c r="D3" s="686" t="s">
        <v>827</v>
      </c>
      <c r="E3" s="686"/>
      <c r="F3" s="686"/>
      <c r="G3" s="686"/>
      <c r="H3" s="686"/>
      <c r="I3" s="686"/>
      <c r="J3" s="686"/>
      <c r="K3" s="309"/>
      <c r="L3" s="309"/>
      <c r="M3" s="309"/>
      <c r="N3" s="309"/>
    </row>
    <row r="4" spans="1:14" ht="19.5" customHeight="1" thickBot="1">
      <c r="A4" s="309"/>
      <c r="B4" s="685"/>
      <c r="C4" s="685"/>
      <c r="D4" s="687"/>
      <c r="E4" s="687"/>
      <c r="F4" s="687"/>
      <c r="G4" s="687"/>
      <c r="H4" s="687"/>
      <c r="I4" s="687"/>
      <c r="J4" s="687"/>
      <c r="K4" s="309"/>
      <c r="L4" s="309"/>
      <c r="M4" s="309"/>
      <c r="N4" s="309"/>
    </row>
    <row r="5" spans="1:14" ht="20.2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11" t="s">
        <v>828</v>
      </c>
      <c r="M5" s="312">
        <v>0</v>
      </c>
      <c r="N5" s="493"/>
    </row>
    <row r="6" spans="1:14" ht="24.75">
      <c r="A6" s="309"/>
      <c r="B6" s="688" t="s">
        <v>916</v>
      </c>
      <c r="C6" s="674"/>
      <c r="D6" s="689"/>
      <c r="E6" s="689"/>
      <c r="F6" s="690" t="s">
        <v>829</v>
      </c>
      <c r="G6" s="691"/>
      <c r="H6" s="692" t="s">
        <v>830</v>
      </c>
      <c r="I6" s="693"/>
      <c r="J6" s="693"/>
      <c r="K6" s="309"/>
      <c r="L6" s="313" t="s">
        <v>831</v>
      </c>
      <c r="M6" s="314">
        <v>0</v>
      </c>
      <c r="N6" s="309"/>
    </row>
    <row r="7" spans="1:14" ht="12">
      <c r="A7" s="309"/>
      <c r="B7" s="672"/>
      <c r="C7" s="672"/>
      <c r="D7" s="672"/>
      <c r="E7" s="309"/>
      <c r="F7" s="673"/>
      <c r="G7" s="673"/>
      <c r="H7" s="673"/>
      <c r="I7" s="309"/>
      <c r="J7" s="309"/>
      <c r="K7" s="309"/>
      <c r="L7" s="309"/>
      <c r="M7" s="309"/>
      <c r="N7" s="309"/>
    </row>
    <row r="8" spans="1:20" ht="15">
      <c r="A8" s="309"/>
      <c r="B8" s="674" t="s">
        <v>832</v>
      </c>
      <c r="C8" s="674"/>
      <c r="D8" s="675"/>
      <c r="E8" s="675"/>
      <c r="F8" s="676" t="s">
        <v>833</v>
      </c>
      <c r="G8" s="676"/>
      <c r="H8" s="678">
        <v>0</v>
      </c>
      <c r="I8" s="678"/>
      <c r="J8" s="678"/>
      <c r="K8" s="309"/>
      <c r="L8" s="309"/>
      <c r="M8" s="309"/>
      <c r="N8" s="309"/>
      <c r="Q8" s="315">
        <v>420</v>
      </c>
      <c r="R8" s="315"/>
      <c r="S8" s="315"/>
      <c r="T8" s="315"/>
    </row>
    <row r="9" spans="1:14" ht="12">
      <c r="A9" s="309"/>
      <c r="B9" s="673"/>
      <c r="C9" s="673"/>
      <c r="D9" s="673"/>
      <c r="E9" s="309"/>
      <c r="F9" s="677"/>
      <c r="G9" s="677"/>
      <c r="H9" s="677"/>
      <c r="I9" s="309"/>
      <c r="J9" s="309"/>
      <c r="K9" s="309"/>
      <c r="L9" s="309"/>
      <c r="M9" s="309"/>
      <c r="N9" s="309"/>
    </row>
    <row r="10" spans="1:14" ht="15">
      <c r="A10" s="309"/>
      <c r="B10" s="674" t="s">
        <v>834</v>
      </c>
      <c r="C10" s="674"/>
      <c r="D10" s="675" t="s">
        <v>830</v>
      </c>
      <c r="E10" s="675"/>
      <c r="F10" s="679" t="s">
        <v>835</v>
      </c>
      <c r="G10" s="679"/>
      <c r="H10" s="680" t="s">
        <v>917</v>
      </c>
      <c r="I10" s="681"/>
      <c r="J10" s="681"/>
      <c r="K10" s="309"/>
      <c r="L10" s="309"/>
      <c r="M10" s="309"/>
      <c r="N10" s="309"/>
    </row>
    <row r="11" spans="1:14" ht="15">
      <c r="A11" s="309"/>
      <c r="B11" s="381"/>
      <c r="C11" s="381"/>
      <c r="D11" s="381"/>
      <c r="E11" s="381"/>
      <c r="F11" s="316"/>
      <c r="G11" s="316"/>
      <c r="H11" s="317"/>
      <c r="I11" s="380"/>
      <c r="J11" s="380"/>
      <c r="K11" s="309"/>
      <c r="L11" s="309"/>
      <c r="M11" s="309"/>
      <c r="N11" s="309"/>
    </row>
    <row r="12" spans="1:14" ht="13.5" thickBot="1">
      <c r="A12" s="309"/>
      <c r="B12" s="318"/>
      <c r="C12" s="318"/>
      <c r="D12" s="318"/>
      <c r="E12" s="318"/>
      <c r="F12" s="318"/>
      <c r="G12" s="318"/>
      <c r="H12" s="318"/>
      <c r="I12" s="318"/>
      <c r="J12" s="318"/>
      <c r="K12" s="309"/>
      <c r="L12" s="309"/>
      <c r="M12" s="309"/>
      <c r="N12" s="309"/>
    </row>
    <row r="13" spans="1:14" ht="12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</row>
    <row r="14" spans="1:14" ht="12">
      <c r="A14" s="309"/>
      <c r="B14" s="670" t="s">
        <v>836</v>
      </c>
      <c r="C14" s="670"/>
      <c r="D14" s="670"/>
      <c r="E14" s="670"/>
      <c r="F14" s="319"/>
      <c r="G14" s="319"/>
      <c r="H14" s="319"/>
      <c r="I14" s="319"/>
      <c r="J14" s="319"/>
      <c r="K14" s="309"/>
      <c r="L14" s="309"/>
      <c r="M14" s="309"/>
      <c r="N14" s="309"/>
    </row>
    <row r="15" spans="1:14" ht="15">
      <c r="A15" s="309"/>
      <c r="B15" s="666" t="s">
        <v>837</v>
      </c>
      <c r="C15" s="662"/>
      <c r="D15" s="662"/>
      <c r="E15" s="662"/>
      <c r="F15" s="320"/>
      <c r="G15" s="663">
        <f>'RR_EL - Položky'!I50</f>
        <v>0</v>
      </c>
      <c r="H15" s="663"/>
      <c r="I15" s="321"/>
      <c r="J15" s="309" t="s">
        <v>838</v>
      </c>
      <c r="K15" s="309"/>
      <c r="L15" s="309"/>
      <c r="M15" s="309"/>
      <c r="N15" s="309"/>
    </row>
    <row r="16" spans="1:14" ht="15">
      <c r="A16" s="309"/>
      <c r="B16" s="666" t="s">
        <v>839</v>
      </c>
      <c r="C16" s="662"/>
      <c r="D16" s="662"/>
      <c r="E16" s="662"/>
      <c r="F16" s="322"/>
      <c r="G16" s="663">
        <f>G15*F16</f>
        <v>0</v>
      </c>
      <c r="H16" s="663"/>
      <c r="I16" s="321"/>
      <c r="J16" s="309" t="s">
        <v>838</v>
      </c>
      <c r="K16" s="309"/>
      <c r="L16" s="309"/>
      <c r="M16" s="309"/>
      <c r="N16" s="309"/>
    </row>
    <row r="17" spans="1:14" ht="15">
      <c r="A17" s="309"/>
      <c r="B17" s="666" t="s">
        <v>840</v>
      </c>
      <c r="C17" s="662"/>
      <c r="D17" s="662"/>
      <c r="E17" s="662"/>
      <c r="F17" s="320"/>
      <c r="G17" s="663">
        <f>'RR_EL - Položky'!F46</f>
        <v>0</v>
      </c>
      <c r="H17" s="663"/>
      <c r="I17" s="321"/>
      <c r="J17" s="309" t="s">
        <v>838</v>
      </c>
      <c r="K17" s="309"/>
      <c r="L17" s="309"/>
      <c r="M17" s="309"/>
      <c r="N17" s="309"/>
    </row>
    <row r="18" spans="1:14" ht="15">
      <c r="A18" s="309"/>
      <c r="B18" s="666" t="s">
        <v>841</v>
      </c>
      <c r="C18" s="662"/>
      <c r="D18" s="662"/>
      <c r="E18" s="662"/>
      <c r="F18" s="320"/>
      <c r="G18" s="663">
        <f>'RR_EL - Položky'!H46</f>
        <v>0</v>
      </c>
      <c r="H18" s="663"/>
      <c r="I18" s="321"/>
      <c r="J18" s="309" t="s">
        <v>838</v>
      </c>
      <c r="K18" s="309"/>
      <c r="L18" s="309"/>
      <c r="M18" s="309"/>
      <c r="N18" s="309"/>
    </row>
    <row r="19" spans="1:14" ht="15">
      <c r="A19" s="309"/>
      <c r="B19" s="666" t="s">
        <v>842</v>
      </c>
      <c r="C19" s="662"/>
      <c r="D19" s="662"/>
      <c r="E19" s="662"/>
      <c r="F19" s="320"/>
      <c r="G19" s="663">
        <v>0</v>
      </c>
      <c r="H19" s="663"/>
      <c r="I19" s="321"/>
      <c r="J19" s="309" t="s">
        <v>838</v>
      </c>
      <c r="K19" s="309"/>
      <c r="L19" s="309"/>
      <c r="M19" s="309"/>
      <c r="N19" s="309"/>
    </row>
    <row r="20" spans="1:14" ht="12">
      <c r="A20" s="309"/>
      <c r="B20" s="669" t="s">
        <v>843</v>
      </c>
      <c r="C20" s="669"/>
      <c r="D20" s="669"/>
      <c r="E20" s="669"/>
      <c r="F20" s="323"/>
      <c r="G20" s="665">
        <f>SUM(G15:H19)</f>
        <v>0</v>
      </c>
      <c r="H20" s="665"/>
      <c r="I20" s="324"/>
      <c r="J20" s="325" t="s">
        <v>838</v>
      </c>
      <c r="K20" s="309"/>
      <c r="L20" s="309"/>
      <c r="M20" s="309"/>
      <c r="N20" s="309"/>
    </row>
    <row r="21" spans="1:14" ht="13.5" thickBot="1">
      <c r="A21" s="309"/>
      <c r="B21" s="318"/>
      <c r="C21" s="318"/>
      <c r="D21" s="318"/>
      <c r="E21" s="318"/>
      <c r="F21" s="326"/>
      <c r="G21" s="327"/>
      <c r="H21" s="327"/>
      <c r="I21" s="318"/>
      <c r="J21" s="318"/>
      <c r="K21" s="309"/>
      <c r="L21" s="309"/>
      <c r="M21" s="309"/>
      <c r="N21" s="309"/>
    </row>
    <row r="22" spans="1:14" ht="12">
      <c r="A22" s="309"/>
      <c r="B22" s="309"/>
      <c r="C22" s="309"/>
      <c r="D22" s="309"/>
      <c r="E22" s="309"/>
      <c r="F22" s="320"/>
      <c r="G22" s="328"/>
      <c r="H22" s="328"/>
      <c r="I22" s="309"/>
      <c r="J22" s="309"/>
      <c r="K22" s="309"/>
      <c r="L22" s="309"/>
      <c r="M22" s="309"/>
      <c r="N22" s="309"/>
    </row>
    <row r="23" spans="1:14" ht="15">
      <c r="A23" s="309"/>
      <c r="B23" s="666" t="s">
        <v>844</v>
      </c>
      <c r="C23" s="662"/>
      <c r="D23" s="662"/>
      <c r="E23" s="662"/>
      <c r="F23" s="329">
        <v>0.05</v>
      </c>
      <c r="G23" s="663">
        <f>G18*F23</f>
        <v>0</v>
      </c>
      <c r="H23" s="663"/>
      <c r="I23" s="321"/>
      <c r="J23" s="309" t="s">
        <v>838</v>
      </c>
      <c r="K23" s="309"/>
      <c r="L23" s="309"/>
      <c r="M23" s="309"/>
      <c r="N23" s="309"/>
    </row>
    <row r="24" spans="1:14" ht="15">
      <c r="A24" s="309"/>
      <c r="B24" s="666" t="s">
        <v>845</v>
      </c>
      <c r="C24" s="662"/>
      <c r="D24" s="662"/>
      <c r="E24" s="662"/>
      <c r="F24" s="322"/>
      <c r="G24" s="663">
        <f>G19*F24</f>
        <v>0</v>
      </c>
      <c r="H24" s="663"/>
      <c r="I24" s="321"/>
      <c r="J24" s="309" t="s">
        <v>838</v>
      </c>
      <c r="K24" s="309"/>
      <c r="L24" s="309"/>
      <c r="M24" s="309"/>
      <c r="N24" s="309"/>
    </row>
    <row r="25" spans="1:14" ht="12">
      <c r="A25" s="309"/>
      <c r="B25" s="669" t="s">
        <v>846</v>
      </c>
      <c r="C25" s="669"/>
      <c r="D25" s="669"/>
      <c r="E25" s="669"/>
      <c r="F25" s="320"/>
      <c r="G25" s="665">
        <f>SUM(G23:H24)</f>
        <v>0</v>
      </c>
      <c r="H25" s="665"/>
      <c r="I25" s="330"/>
      <c r="J25" s="330" t="s">
        <v>838</v>
      </c>
      <c r="K25" s="309"/>
      <c r="L25" s="309"/>
      <c r="M25" s="309"/>
      <c r="N25" s="309"/>
    </row>
    <row r="26" spans="1:14" ht="12">
      <c r="A26" s="309"/>
      <c r="B26" s="309"/>
      <c r="C26" s="309"/>
      <c r="D26" s="309"/>
      <c r="E26" s="309"/>
      <c r="F26" s="320"/>
      <c r="G26" s="328"/>
      <c r="H26" s="328"/>
      <c r="I26" s="309"/>
      <c r="J26" s="309"/>
      <c r="K26" s="309"/>
      <c r="L26" s="309"/>
      <c r="M26" s="309"/>
      <c r="N26" s="309"/>
    </row>
    <row r="27" spans="1:14" ht="15">
      <c r="A27" s="309"/>
      <c r="B27" s="666" t="s">
        <v>847</v>
      </c>
      <c r="C27" s="662"/>
      <c r="D27" s="662"/>
      <c r="E27" s="662"/>
      <c r="F27" s="322"/>
      <c r="G27" s="663">
        <f>G20*F27</f>
        <v>0</v>
      </c>
      <c r="H27" s="663"/>
      <c r="I27" s="309"/>
      <c r="J27" s="309" t="s">
        <v>838</v>
      </c>
      <c r="K27" s="309"/>
      <c r="L27" s="309"/>
      <c r="M27" s="309"/>
      <c r="N27" s="309"/>
    </row>
    <row r="28" spans="1:14" ht="12">
      <c r="A28" s="309"/>
      <c r="B28" s="661" t="s">
        <v>848</v>
      </c>
      <c r="C28" s="662"/>
      <c r="D28" s="662"/>
      <c r="E28" s="662"/>
      <c r="F28" s="322"/>
      <c r="G28" s="663">
        <f>G20*F28</f>
        <v>0</v>
      </c>
      <c r="H28" s="663"/>
      <c r="I28" s="309"/>
      <c r="J28" s="309" t="s">
        <v>838</v>
      </c>
      <c r="K28" s="309"/>
      <c r="L28" s="309"/>
      <c r="M28" s="309"/>
      <c r="N28" s="309"/>
    </row>
    <row r="29" spans="1:14" ht="12">
      <c r="A29" s="309"/>
      <c r="B29" s="670" t="s">
        <v>849</v>
      </c>
      <c r="C29" s="670"/>
      <c r="D29" s="670"/>
      <c r="E29" s="670"/>
      <c r="F29" s="319"/>
      <c r="G29" s="665">
        <f>G20+G25+G27+G28</f>
        <v>0</v>
      </c>
      <c r="H29" s="665"/>
      <c r="I29" s="330"/>
      <c r="J29" s="330" t="s">
        <v>838</v>
      </c>
      <c r="K29" s="309"/>
      <c r="L29" s="309"/>
      <c r="M29" s="309"/>
      <c r="N29" s="309"/>
    </row>
    <row r="30" spans="1:14" ht="13.5" thickBot="1">
      <c r="A30" s="309"/>
      <c r="B30" s="318"/>
      <c r="C30" s="318"/>
      <c r="D30" s="318"/>
      <c r="E30" s="318"/>
      <c r="F30" s="318"/>
      <c r="G30" s="327"/>
      <c r="H30" s="327"/>
      <c r="I30" s="318"/>
      <c r="J30" s="318"/>
      <c r="K30" s="309"/>
      <c r="L30" s="309"/>
      <c r="M30" s="309"/>
      <c r="N30" s="309"/>
    </row>
    <row r="31" spans="1:14" ht="12">
      <c r="A31" s="309"/>
      <c r="B31" s="309"/>
      <c r="C31" s="309"/>
      <c r="D31" s="309"/>
      <c r="E31" s="309"/>
      <c r="F31" s="309"/>
      <c r="G31" s="328"/>
      <c r="H31" s="328"/>
      <c r="I31" s="309"/>
      <c r="J31" s="309"/>
      <c r="K31" s="309"/>
      <c r="L31" s="309"/>
      <c r="M31" s="309"/>
      <c r="N31" s="309"/>
    </row>
    <row r="32" spans="1:14" ht="12">
      <c r="A32" s="309"/>
      <c r="B32" s="671" t="s">
        <v>850</v>
      </c>
      <c r="C32" s="671"/>
      <c r="D32" s="671"/>
      <c r="E32" s="671"/>
      <c r="F32" s="320"/>
      <c r="G32" s="328"/>
      <c r="H32" s="328"/>
      <c r="I32" s="309"/>
      <c r="J32" s="309"/>
      <c r="K32" s="309"/>
      <c r="L32" s="309"/>
      <c r="M32" s="309"/>
      <c r="N32" s="309"/>
    </row>
    <row r="33" spans="1:14" ht="28.5" customHeight="1">
      <c r="A33" s="309"/>
      <c r="B33" s="667" t="s">
        <v>851</v>
      </c>
      <c r="C33" s="668"/>
      <c r="D33" s="668"/>
      <c r="E33" s="668"/>
      <c r="F33" s="322"/>
      <c r="G33" s="663">
        <f>G29*F33</f>
        <v>0</v>
      </c>
      <c r="H33" s="663"/>
      <c r="I33" s="309"/>
      <c r="J33" s="309" t="s">
        <v>838</v>
      </c>
      <c r="K33" s="309"/>
      <c r="L33" s="309"/>
      <c r="M33" s="309"/>
      <c r="N33" s="309"/>
    </row>
    <row r="34" spans="1:14" ht="12">
      <c r="A34" s="309"/>
      <c r="B34" s="661" t="s">
        <v>852</v>
      </c>
      <c r="C34" s="662"/>
      <c r="D34" s="662"/>
      <c r="E34" s="662"/>
      <c r="F34" s="322"/>
      <c r="G34" s="663">
        <f>G29*F34</f>
        <v>0</v>
      </c>
      <c r="H34" s="663"/>
      <c r="I34" s="309"/>
      <c r="J34" s="309" t="s">
        <v>838</v>
      </c>
      <c r="K34" s="309"/>
      <c r="L34" s="309"/>
      <c r="M34" s="309"/>
      <c r="N34" s="309"/>
    </row>
    <row r="35" spans="1:14" ht="12">
      <c r="A35" s="309"/>
      <c r="B35" s="664" t="s">
        <v>853</v>
      </c>
      <c r="C35" s="664"/>
      <c r="D35" s="664"/>
      <c r="E35" s="664"/>
      <c r="F35" s="320"/>
      <c r="G35" s="665">
        <f>SUM(G33:H34)</f>
        <v>0</v>
      </c>
      <c r="H35" s="665"/>
      <c r="I35" s="330"/>
      <c r="J35" s="330" t="s">
        <v>838</v>
      </c>
      <c r="K35" s="309"/>
      <c r="L35" s="309"/>
      <c r="M35" s="309"/>
      <c r="N35" s="309"/>
    </row>
    <row r="36" spans="1:14" ht="13.5" thickBot="1">
      <c r="A36" s="309"/>
      <c r="B36" s="318"/>
      <c r="C36" s="318"/>
      <c r="D36" s="318"/>
      <c r="E36" s="318"/>
      <c r="F36" s="318"/>
      <c r="G36" s="327"/>
      <c r="H36" s="327"/>
      <c r="I36" s="318"/>
      <c r="J36" s="318"/>
      <c r="K36" s="309"/>
      <c r="L36" s="309"/>
      <c r="M36" s="309"/>
      <c r="N36" s="309"/>
    </row>
    <row r="37" spans="1:14" ht="12">
      <c r="A37" s="309"/>
      <c r="B37" s="309"/>
      <c r="C37" s="309"/>
      <c r="D37" s="309"/>
      <c r="E37" s="309"/>
      <c r="F37" s="309"/>
      <c r="G37" s="328"/>
      <c r="H37" s="328"/>
      <c r="I37" s="309"/>
      <c r="J37" s="309"/>
      <c r="K37" s="309"/>
      <c r="L37" s="309"/>
      <c r="M37" s="309"/>
      <c r="N37" s="309"/>
    </row>
    <row r="38" spans="1:14" ht="15">
      <c r="A38" s="309"/>
      <c r="B38" s="666" t="s">
        <v>854</v>
      </c>
      <c r="C38" s="662"/>
      <c r="D38" s="662"/>
      <c r="E38" s="662"/>
      <c r="F38" s="329">
        <v>0.018</v>
      </c>
      <c r="G38" s="663">
        <f>G29*F38</f>
        <v>0</v>
      </c>
      <c r="H38" s="663"/>
      <c r="I38" s="309"/>
      <c r="J38" s="309" t="s">
        <v>838</v>
      </c>
      <c r="K38" s="309"/>
      <c r="L38" s="309"/>
      <c r="M38" s="309"/>
      <c r="N38" s="309"/>
    </row>
    <row r="39" spans="1:14" ht="13.5" thickBot="1">
      <c r="A39" s="309"/>
      <c r="B39" s="318"/>
      <c r="C39" s="318"/>
      <c r="D39" s="318"/>
      <c r="E39" s="318"/>
      <c r="F39" s="318"/>
      <c r="G39" s="327"/>
      <c r="H39" s="327"/>
      <c r="I39" s="318"/>
      <c r="J39" s="318"/>
      <c r="K39" s="309"/>
      <c r="L39" s="309"/>
      <c r="M39" s="309"/>
      <c r="N39" s="309"/>
    </row>
    <row r="40" spans="1:14" ht="12">
      <c r="A40" s="309"/>
      <c r="B40" s="309"/>
      <c r="C40" s="309"/>
      <c r="D40" s="309"/>
      <c r="E40" s="309"/>
      <c r="F40" s="309"/>
      <c r="G40" s="328"/>
      <c r="H40" s="328"/>
      <c r="I40" s="309"/>
      <c r="J40" s="309"/>
      <c r="K40" s="309"/>
      <c r="L40" s="309"/>
      <c r="M40" s="309"/>
      <c r="N40" s="309"/>
    </row>
    <row r="41" spans="1:20" ht="18">
      <c r="A41" s="309"/>
      <c r="B41" s="655" t="s">
        <v>855</v>
      </c>
      <c r="C41" s="655"/>
      <c r="D41" s="655"/>
      <c r="E41" s="655"/>
      <c r="F41" s="331"/>
      <c r="G41" s="656">
        <f>G29+G35+G38</f>
        <v>0</v>
      </c>
      <c r="H41" s="656"/>
      <c r="I41" s="332"/>
      <c r="J41" s="333" t="s">
        <v>838</v>
      </c>
      <c r="K41" s="309"/>
      <c r="L41" s="309"/>
      <c r="M41" s="309"/>
      <c r="N41" s="309"/>
      <c r="O41" s="334">
        <f>G41</f>
        <v>0</v>
      </c>
      <c r="P41" s="334">
        <f>G41</f>
        <v>0</v>
      </c>
      <c r="R41" s="334">
        <f>G41</f>
        <v>0</v>
      </c>
      <c r="T41" s="334">
        <f>G41</f>
        <v>0</v>
      </c>
    </row>
    <row r="42" spans="1:14" ht="12">
      <c r="A42" s="309"/>
      <c r="B42" s="309"/>
      <c r="C42" s="309"/>
      <c r="D42" s="309"/>
      <c r="E42" s="309"/>
      <c r="F42" s="309"/>
      <c r="G42" s="328"/>
      <c r="H42" s="328"/>
      <c r="I42" s="309"/>
      <c r="J42" s="309"/>
      <c r="K42" s="309"/>
      <c r="L42" s="309"/>
      <c r="M42" s="309"/>
      <c r="N42" s="309"/>
    </row>
    <row r="43" spans="1:14" ht="12">
      <c r="A43" s="309"/>
      <c r="B43" s="309"/>
      <c r="C43" s="309"/>
      <c r="D43" s="309"/>
      <c r="E43" s="335" t="s">
        <v>856</v>
      </c>
      <c r="F43" s="336">
        <v>0.15</v>
      </c>
      <c r="G43" s="657">
        <f>H42*F43</f>
        <v>0</v>
      </c>
      <c r="H43" s="657"/>
      <c r="I43" s="320"/>
      <c r="J43" s="320" t="s">
        <v>838</v>
      </c>
      <c r="K43" s="309"/>
      <c r="L43" s="309"/>
      <c r="M43" s="309"/>
      <c r="N43" s="309"/>
    </row>
    <row r="44" spans="1:14" ht="12">
      <c r="A44" s="309"/>
      <c r="B44" s="309"/>
      <c r="C44" s="309"/>
      <c r="D44" s="309"/>
      <c r="E44" s="337" t="s">
        <v>856</v>
      </c>
      <c r="F44" s="338">
        <v>0.21</v>
      </c>
      <c r="G44" s="657">
        <f>G41*F44</f>
        <v>0</v>
      </c>
      <c r="H44" s="657"/>
      <c r="I44" s="339"/>
      <c r="J44" s="339" t="s">
        <v>838</v>
      </c>
      <c r="K44" s="309"/>
      <c r="L44" s="309"/>
      <c r="M44" s="309"/>
      <c r="N44" s="309"/>
    </row>
    <row r="45" spans="1:14" ht="13.5" thickBot="1">
      <c r="A45" s="309"/>
      <c r="B45" s="309"/>
      <c r="C45" s="309"/>
      <c r="D45" s="309"/>
      <c r="E45" s="309"/>
      <c r="F45" s="309"/>
      <c r="G45" s="328"/>
      <c r="H45" s="328"/>
      <c r="I45" s="309"/>
      <c r="J45" s="309"/>
      <c r="K45" s="309"/>
      <c r="L45" s="309"/>
      <c r="M45" s="309"/>
      <c r="N45" s="309"/>
    </row>
    <row r="46" spans="1:22" ht="15.75" thickBot="1">
      <c r="A46" s="309"/>
      <c r="B46" s="658" t="s">
        <v>857</v>
      </c>
      <c r="C46" s="659"/>
      <c r="D46" s="659"/>
      <c r="E46" s="659"/>
      <c r="F46" s="340"/>
      <c r="G46" s="660">
        <f>G41+G44</f>
        <v>0</v>
      </c>
      <c r="H46" s="660"/>
      <c r="I46" s="341"/>
      <c r="J46" s="342" t="s">
        <v>838</v>
      </c>
      <c r="K46" s="309"/>
      <c r="L46" s="309"/>
      <c r="M46" s="309"/>
      <c r="N46" s="309"/>
      <c r="Q46" s="334">
        <f>G46</f>
        <v>0</v>
      </c>
      <c r="V46" s="334">
        <f>G46</f>
        <v>0</v>
      </c>
    </row>
    <row r="47" spans="1:14" ht="12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</row>
    <row r="48" spans="2:10" ht="12">
      <c r="B48" s="309"/>
      <c r="C48" s="309"/>
      <c r="D48" s="309"/>
      <c r="E48" s="309"/>
      <c r="F48" s="309"/>
      <c r="G48" s="309"/>
      <c r="H48" s="309"/>
      <c r="I48" s="309"/>
      <c r="J48" s="309"/>
    </row>
  </sheetData>
  <sheetProtection password="DAFF" sheet="1" objects="1" scenarios="1"/>
  <mergeCells count="60">
    <mergeCell ref="B2:C2"/>
    <mergeCell ref="D2:J2"/>
    <mergeCell ref="B3:C4"/>
    <mergeCell ref="D3:J4"/>
    <mergeCell ref="B6:C6"/>
    <mergeCell ref="D6:E6"/>
    <mergeCell ref="F6:G6"/>
    <mergeCell ref="H6:J6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H8:J8"/>
    <mergeCell ref="B10:C10"/>
    <mergeCell ref="D10:E10"/>
    <mergeCell ref="F10:G10"/>
    <mergeCell ref="H10:J10"/>
    <mergeCell ref="B14:E14"/>
    <mergeCell ref="B16:E16"/>
    <mergeCell ref="G16:H16"/>
    <mergeCell ref="B17:E17"/>
    <mergeCell ref="G17:H17"/>
    <mergeCell ref="B18:E18"/>
    <mergeCell ref="G18:H18"/>
    <mergeCell ref="B19:E19"/>
    <mergeCell ref="G19:H19"/>
    <mergeCell ref="B20:E20"/>
    <mergeCell ref="G20:H20"/>
    <mergeCell ref="B23:E23"/>
    <mergeCell ref="G23:H23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34:E34"/>
    <mergeCell ref="G34:H34"/>
    <mergeCell ref="B35:E35"/>
    <mergeCell ref="G35:H35"/>
    <mergeCell ref="B38:E38"/>
    <mergeCell ref="G38:H38"/>
    <mergeCell ref="B41:E41"/>
    <mergeCell ref="G41:H41"/>
    <mergeCell ref="G43:H43"/>
    <mergeCell ref="G44:H44"/>
    <mergeCell ref="B46:E46"/>
    <mergeCell ref="G46:H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3"/>
  <sheetViews>
    <sheetView view="pageBreakPreview" zoomScaleSheetLayoutView="100" workbookViewId="0" topLeftCell="A1">
      <pane ySplit="5" topLeftCell="A27" activePane="bottomLeft" state="frozen"/>
      <selection pane="topLeft" activeCell="G7" sqref="G7:G9"/>
      <selection pane="bottomLeft" activeCell="G34" sqref="G34"/>
    </sheetView>
  </sheetViews>
  <sheetFormatPr defaultColWidth="9.140625" defaultRowHeight="12"/>
  <cols>
    <col min="1" max="1" width="6.7109375" style="343" customWidth="1"/>
    <col min="2" max="2" width="80.8515625" style="343" customWidth="1"/>
    <col min="3" max="3" width="8.28125" style="343" customWidth="1"/>
    <col min="4" max="4" width="9.421875" style="344" bestFit="1" customWidth="1"/>
    <col min="5" max="5" width="12.7109375" style="343" customWidth="1"/>
    <col min="6" max="6" width="12.7109375" style="343" bestFit="1" customWidth="1"/>
    <col min="7" max="7" width="13.7109375" style="343" customWidth="1"/>
    <col min="8" max="8" width="13.140625" style="343" bestFit="1" customWidth="1"/>
    <col min="9" max="9" width="17.140625" style="343" customWidth="1"/>
    <col min="10" max="10" width="6.7109375" style="343" customWidth="1"/>
    <col min="11" max="15" width="15.00390625" style="343" hidden="1" customWidth="1"/>
    <col min="16" max="16" width="15.00390625" style="349" customWidth="1"/>
    <col min="17" max="17" width="15.00390625" style="343" customWidth="1"/>
    <col min="18" max="256" width="9.28125" style="343" customWidth="1"/>
    <col min="257" max="257" width="6.7109375" style="343" customWidth="1"/>
    <col min="258" max="258" width="80.8515625" style="343" customWidth="1"/>
    <col min="259" max="259" width="8.28125" style="343" customWidth="1"/>
    <col min="260" max="260" width="9.421875" style="343" bestFit="1" customWidth="1"/>
    <col min="261" max="261" width="12.7109375" style="343" customWidth="1"/>
    <col min="262" max="262" width="12.7109375" style="343" bestFit="1" customWidth="1"/>
    <col min="263" max="263" width="13.7109375" style="343" customWidth="1"/>
    <col min="264" max="264" width="13.140625" style="343" bestFit="1" customWidth="1"/>
    <col min="265" max="265" width="17.140625" style="343" customWidth="1"/>
    <col min="266" max="266" width="6.7109375" style="343" customWidth="1"/>
    <col min="267" max="273" width="15.00390625" style="343" customWidth="1"/>
    <col min="274" max="512" width="9.28125" style="343" customWidth="1"/>
    <col min="513" max="513" width="6.7109375" style="343" customWidth="1"/>
    <col min="514" max="514" width="80.8515625" style="343" customWidth="1"/>
    <col min="515" max="515" width="8.28125" style="343" customWidth="1"/>
    <col min="516" max="516" width="9.421875" style="343" bestFit="1" customWidth="1"/>
    <col min="517" max="517" width="12.7109375" style="343" customWidth="1"/>
    <col min="518" max="518" width="12.7109375" style="343" bestFit="1" customWidth="1"/>
    <col min="519" max="519" width="13.7109375" style="343" customWidth="1"/>
    <col min="520" max="520" width="13.140625" style="343" bestFit="1" customWidth="1"/>
    <col min="521" max="521" width="17.140625" style="343" customWidth="1"/>
    <col min="522" max="522" width="6.7109375" style="343" customWidth="1"/>
    <col min="523" max="529" width="15.00390625" style="343" customWidth="1"/>
    <col min="530" max="768" width="9.28125" style="343" customWidth="1"/>
    <col min="769" max="769" width="6.7109375" style="343" customWidth="1"/>
    <col min="770" max="770" width="80.8515625" style="343" customWidth="1"/>
    <col min="771" max="771" width="8.28125" style="343" customWidth="1"/>
    <col min="772" max="772" width="9.421875" style="343" bestFit="1" customWidth="1"/>
    <col min="773" max="773" width="12.7109375" style="343" customWidth="1"/>
    <col min="774" max="774" width="12.7109375" style="343" bestFit="1" customWidth="1"/>
    <col min="775" max="775" width="13.7109375" style="343" customWidth="1"/>
    <col min="776" max="776" width="13.140625" style="343" bestFit="1" customWidth="1"/>
    <col min="777" max="777" width="17.140625" style="343" customWidth="1"/>
    <col min="778" max="778" width="6.7109375" style="343" customWidth="1"/>
    <col min="779" max="785" width="15.00390625" style="343" customWidth="1"/>
    <col min="786" max="1024" width="9.28125" style="343" customWidth="1"/>
    <col min="1025" max="1025" width="6.7109375" style="343" customWidth="1"/>
    <col min="1026" max="1026" width="80.8515625" style="343" customWidth="1"/>
    <col min="1027" max="1027" width="8.28125" style="343" customWidth="1"/>
    <col min="1028" max="1028" width="9.421875" style="343" bestFit="1" customWidth="1"/>
    <col min="1029" max="1029" width="12.7109375" style="343" customWidth="1"/>
    <col min="1030" max="1030" width="12.7109375" style="343" bestFit="1" customWidth="1"/>
    <col min="1031" max="1031" width="13.7109375" style="343" customWidth="1"/>
    <col min="1032" max="1032" width="13.140625" style="343" bestFit="1" customWidth="1"/>
    <col min="1033" max="1033" width="17.140625" style="343" customWidth="1"/>
    <col min="1034" max="1034" width="6.7109375" style="343" customWidth="1"/>
    <col min="1035" max="1041" width="15.00390625" style="343" customWidth="1"/>
    <col min="1042" max="1280" width="9.28125" style="343" customWidth="1"/>
    <col min="1281" max="1281" width="6.7109375" style="343" customWidth="1"/>
    <col min="1282" max="1282" width="80.8515625" style="343" customWidth="1"/>
    <col min="1283" max="1283" width="8.28125" style="343" customWidth="1"/>
    <col min="1284" max="1284" width="9.421875" style="343" bestFit="1" customWidth="1"/>
    <col min="1285" max="1285" width="12.7109375" style="343" customWidth="1"/>
    <col min="1286" max="1286" width="12.7109375" style="343" bestFit="1" customWidth="1"/>
    <col min="1287" max="1287" width="13.7109375" style="343" customWidth="1"/>
    <col min="1288" max="1288" width="13.140625" style="343" bestFit="1" customWidth="1"/>
    <col min="1289" max="1289" width="17.140625" style="343" customWidth="1"/>
    <col min="1290" max="1290" width="6.7109375" style="343" customWidth="1"/>
    <col min="1291" max="1297" width="15.00390625" style="343" customWidth="1"/>
    <col min="1298" max="1536" width="9.28125" style="343" customWidth="1"/>
    <col min="1537" max="1537" width="6.7109375" style="343" customWidth="1"/>
    <col min="1538" max="1538" width="80.8515625" style="343" customWidth="1"/>
    <col min="1539" max="1539" width="8.28125" style="343" customWidth="1"/>
    <col min="1540" max="1540" width="9.421875" style="343" bestFit="1" customWidth="1"/>
    <col min="1541" max="1541" width="12.7109375" style="343" customWidth="1"/>
    <col min="1542" max="1542" width="12.7109375" style="343" bestFit="1" customWidth="1"/>
    <col min="1543" max="1543" width="13.7109375" style="343" customWidth="1"/>
    <col min="1544" max="1544" width="13.140625" style="343" bestFit="1" customWidth="1"/>
    <col min="1545" max="1545" width="17.140625" style="343" customWidth="1"/>
    <col min="1546" max="1546" width="6.7109375" style="343" customWidth="1"/>
    <col min="1547" max="1553" width="15.00390625" style="343" customWidth="1"/>
    <col min="1554" max="1792" width="9.28125" style="343" customWidth="1"/>
    <col min="1793" max="1793" width="6.7109375" style="343" customWidth="1"/>
    <col min="1794" max="1794" width="80.8515625" style="343" customWidth="1"/>
    <col min="1795" max="1795" width="8.28125" style="343" customWidth="1"/>
    <col min="1796" max="1796" width="9.421875" style="343" bestFit="1" customWidth="1"/>
    <col min="1797" max="1797" width="12.7109375" style="343" customWidth="1"/>
    <col min="1798" max="1798" width="12.7109375" style="343" bestFit="1" customWidth="1"/>
    <col min="1799" max="1799" width="13.7109375" style="343" customWidth="1"/>
    <col min="1800" max="1800" width="13.140625" style="343" bestFit="1" customWidth="1"/>
    <col min="1801" max="1801" width="17.140625" style="343" customWidth="1"/>
    <col min="1802" max="1802" width="6.7109375" style="343" customWidth="1"/>
    <col min="1803" max="1809" width="15.00390625" style="343" customWidth="1"/>
    <col min="1810" max="2048" width="9.28125" style="343" customWidth="1"/>
    <col min="2049" max="2049" width="6.7109375" style="343" customWidth="1"/>
    <col min="2050" max="2050" width="80.8515625" style="343" customWidth="1"/>
    <col min="2051" max="2051" width="8.28125" style="343" customWidth="1"/>
    <col min="2052" max="2052" width="9.421875" style="343" bestFit="1" customWidth="1"/>
    <col min="2053" max="2053" width="12.7109375" style="343" customWidth="1"/>
    <col min="2054" max="2054" width="12.7109375" style="343" bestFit="1" customWidth="1"/>
    <col min="2055" max="2055" width="13.7109375" style="343" customWidth="1"/>
    <col min="2056" max="2056" width="13.140625" style="343" bestFit="1" customWidth="1"/>
    <col min="2057" max="2057" width="17.140625" style="343" customWidth="1"/>
    <col min="2058" max="2058" width="6.7109375" style="343" customWidth="1"/>
    <col min="2059" max="2065" width="15.00390625" style="343" customWidth="1"/>
    <col min="2066" max="2304" width="9.28125" style="343" customWidth="1"/>
    <col min="2305" max="2305" width="6.7109375" style="343" customWidth="1"/>
    <col min="2306" max="2306" width="80.8515625" style="343" customWidth="1"/>
    <col min="2307" max="2307" width="8.28125" style="343" customWidth="1"/>
    <col min="2308" max="2308" width="9.421875" style="343" bestFit="1" customWidth="1"/>
    <col min="2309" max="2309" width="12.7109375" style="343" customWidth="1"/>
    <col min="2310" max="2310" width="12.7109375" style="343" bestFit="1" customWidth="1"/>
    <col min="2311" max="2311" width="13.7109375" style="343" customWidth="1"/>
    <col min="2312" max="2312" width="13.140625" style="343" bestFit="1" customWidth="1"/>
    <col min="2313" max="2313" width="17.140625" style="343" customWidth="1"/>
    <col min="2314" max="2314" width="6.7109375" style="343" customWidth="1"/>
    <col min="2315" max="2321" width="15.00390625" style="343" customWidth="1"/>
    <col min="2322" max="2560" width="9.28125" style="343" customWidth="1"/>
    <col min="2561" max="2561" width="6.7109375" style="343" customWidth="1"/>
    <col min="2562" max="2562" width="80.8515625" style="343" customWidth="1"/>
    <col min="2563" max="2563" width="8.28125" style="343" customWidth="1"/>
    <col min="2564" max="2564" width="9.421875" style="343" bestFit="1" customWidth="1"/>
    <col min="2565" max="2565" width="12.7109375" style="343" customWidth="1"/>
    <col min="2566" max="2566" width="12.7109375" style="343" bestFit="1" customWidth="1"/>
    <col min="2567" max="2567" width="13.7109375" style="343" customWidth="1"/>
    <col min="2568" max="2568" width="13.140625" style="343" bestFit="1" customWidth="1"/>
    <col min="2569" max="2569" width="17.140625" style="343" customWidth="1"/>
    <col min="2570" max="2570" width="6.7109375" style="343" customWidth="1"/>
    <col min="2571" max="2577" width="15.00390625" style="343" customWidth="1"/>
    <col min="2578" max="2816" width="9.28125" style="343" customWidth="1"/>
    <col min="2817" max="2817" width="6.7109375" style="343" customWidth="1"/>
    <col min="2818" max="2818" width="80.8515625" style="343" customWidth="1"/>
    <col min="2819" max="2819" width="8.28125" style="343" customWidth="1"/>
    <col min="2820" max="2820" width="9.421875" style="343" bestFit="1" customWidth="1"/>
    <col min="2821" max="2821" width="12.7109375" style="343" customWidth="1"/>
    <col min="2822" max="2822" width="12.7109375" style="343" bestFit="1" customWidth="1"/>
    <col min="2823" max="2823" width="13.7109375" style="343" customWidth="1"/>
    <col min="2824" max="2824" width="13.140625" style="343" bestFit="1" customWidth="1"/>
    <col min="2825" max="2825" width="17.140625" style="343" customWidth="1"/>
    <col min="2826" max="2826" width="6.7109375" style="343" customWidth="1"/>
    <col min="2827" max="2833" width="15.00390625" style="343" customWidth="1"/>
    <col min="2834" max="3072" width="9.28125" style="343" customWidth="1"/>
    <col min="3073" max="3073" width="6.7109375" style="343" customWidth="1"/>
    <col min="3074" max="3074" width="80.8515625" style="343" customWidth="1"/>
    <col min="3075" max="3075" width="8.28125" style="343" customWidth="1"/>
    <col min="3076" max="3076" width="9.421875" style="343" bestFit="1" customWidth="1"/>
    <col min="3077" max="3077" width="12.7109375" style="343" customWidth="1"/>
    <col min="3078" max="3078" width="12.7109375" style="343" bestFit="1" customWidth="1"/>
    <col min="3079" max="3079" width="13.7109375" style="343" customWidth="1"/>
    <col min="3080" max="3080" width="13.140625" style="343" bestFit="1" customWidth="1"/>
    <col min="3081" max="3081" width="17.140625" style="343" customWidth="1"/>
    <col min="3082" max="3082" width="6.7109375" style="343" customWidth="1"/>
    <col min="3083" max="3089" width="15.00390625" style="343" customWidth="1"/>
    <col min="3090" max="3328" width="9.28125" style="343" customWidth="1"/>
    <col min="3329" max="3329" width="6.7109375" style="343" customWidth="1"/>
    <col min="3330" max="3330" width="80.8515625" style="343" customWidth="1"/>
    <col min="3331" max="3331" width="8.28125" style="343" customWidth="1"/>
    <col min="3332" max="3332" width="9.421875" style="343" bestFit="1" customWidth="1"/>
    <col min="3333" max="3333" width="12.7109375" style="343" customWidth="1"/>
    <col min="3334" max="3334" width="12.7109375" style="343" bestFit="1" customWidth="1"/>
    <col min="3335" max="3335" width="13.7109375" style="343" customWidth="1"/>
    <col min="3336" max="3336" width="13.140625" style="343" bestFit="1" customWidth="1"/>
    <col min="3337" max="3337" width="17.140625" style="343" customWidth="1"/>
    <col min="3338" max="3338" width="6.7109375" style="343" customWidth="1"/>
    <col min="3339" max="3345" width="15.00390625" style="343" customWidth="1"/>
    <col min="3346" max="3584" width="9.28125" style="343" customWidth="1"/>
    <col min="3585" max="3585" width="6.7109375" style="343" customWidth="1"/>
    <col min="3586" max="3586" width="80.8515625" style="343" customWidth="1"/>
    <col min="3587" max="3587" width="8.28125" style="343" customWidth="1"/>
    <col min="3588" max="3588" width="9.421875" style="343" bestFit="1" customWidth="1"/>
    <col min="3589" max="3589" width="12.7109375" style="343" customWidth="1"/>
    <col min="3590" max="3590" width="12.7109375" style="343" bestFit="1" customWidth="1"/>
    <col min="3591" max="3591" width="13.7109375" style="343" customWidth="1"/>
    <col min="3592" max="3592" width="13.140625" style="343" bestFit="1" customWidth="1"/>
    <col min="3593" max="3593" width="17.140625" style="343" customWidth="1"/>
    <col min="3594" max="3594" width="6.7109375" style="343" customWidth="1"/>
    <col min="3595" max="3601" width="15.00390625" style="343" customWidth="1"/>
    <col min="3602" max="3840" width="9.28125" style="343" customWidth="1"/>
    <col min="3841" max="3841" width="6.7109375" style="343" customWidth="1"/>
    <col min="3842" max="3842" width="80.8515625" style="343" customWidth="1"/>
    <col min="3843" max="3843" width="8.28125" style="343" customWidth="1"/>
    <col min="3844" max="3844" width="9.421875" style="343" bestFit="1" customWidth="1"/>
    <col min="3845" max="3845" width="12.7109375" style="343" customWidth="1"/>
    <col min="3846" max="3846" width="12.7109375" style="343" bestFit="1" customWidth="1"/>
    <col min="3847" max="3847" width="13.7109375" style="343" customWidth="1"/>
    <col min="3848" max="3848" width="13.140625" style="343" bestFit="1" customWidth="1"/>
    <col min="3849" max="3849" width="17.140625" style="343" customWidth="1"/>
    <col min="3850" max="3850" width="6.7109375" style="343" customWidth="1"/>
    <col min="3851" max="3857" width="15.00390625" style="343" customWidth="1"/>
    <col min="3858" max="4096" width="9.28125" style="343" customWidth="1"/>
    <col min="4097" max="4097" width="6.7109375" style="343" customWidth="1"/>
    <col min="4098" max="4098" width="80.8515625" style="343" customWidth="1"/>
    <col min="4099" max="4099" width="8.28125" style="343" customWidth="1"/>
    <col min="4100" max="4100" width="9.421875" style="343" bestFit="1" customWidth="1"/>
    <col min="4101" max="4101" width="12.7109375" style="343" customWidth="1"/>
    <col min="4102" max="4102" width="12.7109375" style="343" bestFit="1" customWidth="1"/>
    <col min="4103" max="4103" width="13.7109375" style="343" customWidth="1"/>
    <col min="4104" max="4104" width="13.140625" style="343" bestFit="1" customWidth="1"/>
    <col min="4105" max="4105" width="17.140625" style="343" customWidth="1"/>
    <col min="4106" max="4106" width="6.7109375" style="343" customWidth="1"/>
    <col min="4107" max="4113" width="15.00390625" style="343" customWidth="1"/>
    <col min="4114" max="4352" width="9.28125" style="343" customWidth="1"/>
    <col min="4353" max="4353" width="6.7109375" style="343" customWidth="1"/>
    <col min="4354" max="4354" width="80.8515625" style="343" customWidth="1"/>
    <col min="4355" max="4355" width="8.28125" style="343" customWidth="1"/>
    <col min="4356" max="4356" width="9.421875" style="343" bestFit="1" customWidth="1"/>
    <col min="4357" max="4357" width="12.7109375" style="343" customWidth="1"/>
    <col min="4358" max="4358" width="12.7109375" style="343" bestFit="1" customWidth="1"/>
    <col min="4359" max="4359" width="13.7109375" style="343" customWidth="1"/>
    <col min="4360" max="4360" width="13.140625" style="343" bestFit="1" customWidth="1"/>
    <col min="4361" max="4361" width="17.140625" style="343" customWidth="1"/>
    <col min="4362" max="4362" width="6.7109375" style="343" customWidth="1"/>
    <col min="4363" max="4369" width="15.00390625" style="343" customWidth="1"/>
    <col min="4370" max="4608" width="9.28125" style="343" customWidth="1"/>
    <col min="4609" max="4609" width="6.7109375" style="343" customWidth="1"/>
    <col min="4610" max="4610" width="80.8515625" style="343" customWidth="1"/>
    <col min="4611" max="4611" width="8.28125" style="343" customWidth="1"/>
    <col min="4612" max="4612" width="9.421875" style="343" bestFit="1" customWidth="1"/>
    <col min="4613" max="4613" width="12.7109375" style="343" customWidth="1"/>
    <col min="4614" max="4614" width="12.7109375" style="343" bestFit="1" customWidth="1"/>
    <col min="4615" max="4615" width="13.7109375" style="343" customWidth="1"/>
    <col min="4616" max="4616" width="13.140625" style="343" bestFit="1" customWidth="1"/>
    <col min="4617" max="4617" width="17.140625" style="343" customWidth="1"/>
    <col min="4618" max="4618" width="6.7109375" style="343" customWidth="1"/>
    <col min="4619" max="4625" width="15.00390625" style="343" customWidth="1"/>
    <col min="4626" max="4864" width="9.28125" style="343" customWidth="1"/>
    <col min="4865" max="4865" width="6.7109375" style="343" customWidth="1"/>
    <col min="4866" max="4866" width="80.8515625" style="343" customWidth="1"/>
    <col min="4867" max="4867" width="8.28125" style="343" customWidth="1"/>
    <col min="4868" max="4868" width="9.421875" style="343" bestFit="1" customWidth="1"/>
    <col min="4869" max="4869" width="12.7109375" style="343" customWidth="1"/>
    <col min="4870" max="4870" width="12.7109375" style="343" bestFit="1" customWidth="1"/>
    <col min="4871" max="4871" width="13.7109375" style="343" customWidth="1"/>
    <col min="4872" max="4872" width="13.140625" style="343" bestFit="1" customWidth="1"/>
    <col min="4873" max="4873" width="17.140625" style="343" customWidth="1"/>
    <col min="4874" max="4874" width="6.7109375" style="343" customWidth="1"/>
    <col min="4875" max="4881" width="15.00390625" style="343" customWidth="1"/>
    <col min="4882" max="5120" width="9.28125" style="343" customWidth="1"/>
    <col min="5121" max="5121" width="6.7109375" style="343" customWidth="1"/>
    <col min="5122" max="5122" width="80.8515625" style="343" customWidth="1"/>
    <col min="5123" max="5123" width="8.28125" style="343" customWidth="1"/>
    <col min="5124" max="5124" width="9.421875" style="343" bestFit="1" customWidth="1"/>
    <col min="5125" max="5125" width="12.7109375" style="343" customWidth="1"/>
    <col min="5126" max="5126" width="12.7109375" style="343" bestFit="1" customWidth="1"/>
    <col min="5127" max="5127" width="13.7109375" style="343" customWidth="1"/>
    <col min="5128" max="5128" width="13.140625" style="343" bestFit="1" customWidth="1"/>
    <col min="5129" max="5129" width="17.140625" style="343" customWidth="1"/>
    <col min="5130" max="5130" width="6.7109375" style="343" customWidth="1"/>
    <col min="5131" max="5137" width="15.00390625" style="343" customWidth="1"/>
    <col min="5138" max="5376" width="9.28125" style="343" customWidth="1"/>
    <col min="5377" max="5377" width="6.7109375" style="343" customWidth="1"/>
    <col min="5378" max="5378" width="80.8515625" style="343" customWidth="1"/>
    <col min="5379" max="5379" width="8.28125" style="343" customWidth="1"/>
    <col min="5380" max="5380" width="9.421875" style="343" bestFit="1" customWidth="1"/>
    <col min="5381" max="5381" width="12.7109375" style="343" customWidth="1"/>
    <col min="5382" max="5382" width="12.7109375" style="343" bestFit="1" customWidth="1"/>
    <col min="5383" max="5383" width="13.7109375" style="343" customWidth="1"/>
    <col min="5384" max="5384" width="13.140625" style="343" bestFit="1" customWidth="1"/>
    <col min="5385" max="5385" width="17.140625" style="343" customWidth="1"/>
    <col min="5386" max="5386" width="6.7109375" style="343" customWidth="1"/>
    <col min="5387" max="5393" width="15.00390625" style="343" customWidth="1"/>
    <col min="5394" max="5632" width="9.28125" style="343" customWidth="1"/>
    <col min="5633" max="5633" width="6.7109375" style="343" customWidth="1"/>
    <col min="5634" max="5634" width="80.8515625" style="343" customWidth="1"/>
    <col min="5635" max="5635" width="8.28125" style="343" customWidth="1"/>
    <col min="5636" max="5636" width="9.421875" style="343" bestFit="1" customWidth="1"/>
    <col min="5637" max="5637" width="12.7109375" style="343" customWidth="1"/>
    <col min="5638" max="5638" width="12.7109375" style="343" bestFit="1" customWidth="1"/>
    <col min="5639" max="5639" width="13.7109375" style="343" customWidth="1"/>
    <col min="5640" max="5640" width="13.140625" style="343" bestFit="1" customWidth="1"/>
    <col min="5641" max="5641" width="17.140625" style="343" customWidth="1"/>
    <col min="5642" max="5642" width="6.7109375" style="343" customWidth="1"/>
    <col min="5643" max="5649" width="15.00390625" style="343" customWidth="1"/>
    <col min="5650" max="5888" width="9.28125" style="343" customWidth="1"/>
    <col min="5889" max="5889" width="6.7109375" style="343" customWidth="1"/>
    <col min="5890" max="5890" width="80.8515625" style="343" customWidth="1"/>
    <col min="5891" max="5891" width="8.28125" style="343" customWidth="1"/>
    <col min="5892" max="5892" width="9.421875" style="343" bestFit="1" customWidth="1"/>
    <col min="5893" max="5893" width="12.7109375" style="343" customWidth="1"/>
    <col min="5894" max="5894" width="12.7109375" style="343" bestFit="1" customWidth="1"/>
    <col min="5895" max="5895" width="13.7109375" style="343" customWidth="1"/>
    <col min="5896" max="5896" width="13.140625" style="343" bestFit="1" customWidth="1"/>
    <col min="5897" max="5897" width="17.140625" style="343" customWidth="1"/>
    <col min="5898" max="5898" width="6.7109375" style="343" customWidth="1"/>
    <col min="5899" max="5905" width="15.00390625" style="343" customWidth="1"/>
    <col min="5906" max="6144" width="9.28125" style="343" customWidth="1"/>
    <col min="6145" max="6145" width="6.7109375" style="343" customWidth="1"/>
    <col min="6146" max="6146" width="80.8515625" style="343" customWidth="1"/>
    <col min="6147" max="6147" width="8.28125" style="343" customWidth="1"/>
    <col min="6148" max="6148" width="9.421875" style="343" bestFit="1" customWidth="1"/>
    <col min="6149" max="6149" width="12.7109375" style="343" customWidth="1"/>
    <col min="6150" max="6150" width="12.7109375" style="343" bestFit="1" customWidth="1"/>
    <col min="6151" max="6151" width="13.7109375" style="343" customWidth="1"/>
    <col min="6152" max="6152" width="13.140625" style="343" bestFit="1" customWidth="1"/>
    <col min="6153" max="6153" width="17.140625" style="343" customWidth="1"/>
    <col min="6154" max="6154" width="6.7109375" style="343" customWidth="1"/>
    <col min="6155" max="6161" width="15.00390625" style="343" customWidth="1"/>
    <col min="6162" max="6400" width="9.28125" style="343" customWidth="1"/>
    <col min="6401" max="6401" width="6.7109375" style="343" customWidth="1"/>
    <col min="6402" max="6402" width="80.8515625" style="343" customWidth="1"/>
    <col min="6403" max="6403" width="8.28125" style="343" customWidth="1"/>
    <col min="6404" max="6404" width="9.421875" style="343" bestFit="1" customWidth="1"/>
    <col min="6405" max="6405" width="12.7109375" style="343" customWidth="1"/>
    <col min="6406" max="6406" width="12.7109375" style="343" bestFit="1" customWidth="1"/>
    <col min="6407" max="6407" width="13.7109375" style="343" customWidth="1"/>
    <col min="6408" max="6408" width="13.140625" style="343" bestFit="1" customWidth="1"/>
    <col min="6409" max="6409" width="17.140625" style="343" customWidth="1"/>
    <col min="6410" max="6410" width="6.7109375" style="343" customWidth="1"/>
    <col min="6411" max="6417" width="15.00390625" style="343" customWidth="1"/>
    <col min="6418" max="6656" width="9.28125" style="343" customWidth="1"/>
    <col min="6657" max="6657" width="6.7109375" style="343" customWidth="1"/>
    <col min="6658" max="6658" width="80.8515625" style="343" customWidth="1"/>
    <col min="6659" max="6659" width="8.28125" style="343" customWidth="1"/>
    <col min="6660" max="6660" width="9.421875" style="343" bestFit="1" customWidth="1"/>
    <col min="6661" max="6661" width="12.7109375" style="343" customWidth="1"/>
    <col min="6662" max="6662" width="12.7109375" style="343" bestFit="1" customWidth="1"/>
    <col min="6663" max="6663" width="13.7109375" style="343" customWidth="1"/>
    <col min="6664" max="6664" width="13.140625" style="343" bestFit="1" customWidth="1"/>
    <col min="6665" max="6665" width="17.140625" style="343" customWidth="1"/>
    <col min="6666" max="6666" width="6.7109375" style="343" customWidth="1"/>
    <col min="6667" max="6673" width="15.00390625" style="343" customWidth="1"/>
    <col min="6674" max="6912" width="9.28125" style="343" customWidth="1"/>
    <col min="6913" max="6913" width="6.7109375" style="343" customWidth="1"/>
    <col min="6914" max="6914" width="80.8515625" style="343" customWidth="1"/>
    <col min="6915" max="6915" width="8.28125" style="343" customWidth="1"/>
    <col min="6916" max="6916" width="9.421875" style="343" bestFit="1" customWidth="1"/>
    <col min="6917" max="6917" width="12.7109375" style="343" customWidth="1"/>
    <col min="6918" max="6918" width="12.7109375" style="343" bestFit="1" customWidth="1"/>
    <col min="6919" max="6919" width="13.7109375" style="343" customWidth="1"/>
    <col min="6920" max="6920" width="13.140625" style="343" bestFit="1" customWidth="1"/>
    <col min="6921" max="6921" width="17.140625" style="343" customWidth="1"/>
    <col min="6922" max="6922" width="6.7109375" style="343" customWidth="1"/>
    <col min="6923" max="6929" width="15.00390625" style="343" customWidth="1"/>
    <col min="6930" max="7168" width="9.28125" style="343" customWidth="1"/>
    <col min="7169" max="7169" width="6.7109375" style="343" customWidth="1"/>
    <col min="7170" max="7170" width="80.8515625" style="343" customWidth="1"/>
    <col min="7171" max="7171" width="8.28125" style="343" customWidth="1"/>
    <col min="7172" max="7172" width="9.421875" style="343" bestFit="1" customWidth="1"/>
    <col min="7173" max="7173" width="12.7109375" style="343" customWidth="1"/>
    <col min="7174" max="7174" width="12.7109375" style="343" bestFit="1" customWidth="1"/>
    <col min="7175" max="7175" width="13.7109375" style="343" customWidth="1"/>
    <col min="7176" max="7176" width="13.140625" style="343" bestFit="1" customWidth="1"/>
    <col min="7177" max="7177" width="17.140625" style="343" customWidth="1"/>
    <col min="7178" max="7178" width="6.7109375" style="343" customWidth="1"/>
    <col min="7179" max="7185" width="15.00390625" style="343" customWidth="1"/>
    <col min="7186" max="7424" width="9.28125" style="343" customWidth="1"/>
    <col min="7425" max="7425" width="6.7109375" style="343" customWidth="1"/>
    <col min="7426" max="7426" width="80.8515625" style="343" customWidth="1"/>
    <col min="7427" max="7427" width="8.28125" style="343" customWidth="1"/>
    <col min="7428" max="7428" width="9.421875" style="343" bestFit="1" customWidth="1"/>
    <col min="7429" max="7429" width="12.7109375" style="343" customWidth="1"/>
    <col min="7430" max="7430" width="12.7109375" style="343" bestFit="1" customWidth="1"/>
    <col min="7431" max="7431" width="13.7109375" style="343" customWidth="1"/>
    <col min="7432" max="7432" width="13.140625" style="343" bestFit="1" customWidth="1"/>
    <col min="7433" max="7433" width="17.140625" style="343" customWidth="1"/>
    <col min="7434" max="7434" width="6.7109375" style="343" customWidth="1"/>
    <col min="7435" max="7441" width="15.00390625" style="343" customWidth="1"/>
    <col min="7442" max="7680" width="9.28125" style="343" customWidth="1"/>
    <col min="7681" max="7681" width="6.7109375" style="343" customWidth="1"/>
    <col min="7682" max="7682" width="80.8515625" style="343" customWidth="1"/>
    <col min="7683" max="7683" width="8.28125" style="343" customWidth="1"/>
    <col min="7684" max="7684" width="9.421875" style="343" bestFit="1" customWidth="1"/>
    <col min="7685" max="7685" width="12.7109375" style="343" customWidth="1"/>
    <col min="7686" max="7686" width="12.7109375" style="343" bestFit="1" customWidth="1"/>
    <col min="7687" max="7687" width="13.7109375" style="343" customWidth="1"/>
    <col min="7688" max="7688" width="13.140625" style="343" bestFit="1" customWidth="1"/>
    <col min="7689" max="7689" width="17.140625" style="343" customWidth="1"/>
    <col min="7690" max="7690" width="6.7109375" style="343" customWidth="1"/>
    <col min="7691" max="7697" width="15.00390625" style="343" customWidth="1"/>
    <col min="7698" max="7936" width="9.28125" style="343" customWidth="1"/>
    <col min="7937" max="7937" width="6.7109375" style="343" customWidth="1"/>
    <col min="7938" max="7938" width="80.8515625" style="343" customWidth="1"/>
    <col min="7939" max="7939" width="8.28125" style="343" customWidth="1"/>
    <col min="7940" max="7940" width="9.421875" style="343" bestFit="1" customWidth="1"/>
    <col min="7941" max="7941" width="12.7109375" style="343" customWidth="1"/>
    <col min="7942" max="7942" width="12.7109375" style="343" bestFit="1" customWidth="1"/>
    <col min="7943" max="7943" width="13.7109375" style="343" customWidth="1"/>
    <col min="7944" max="7944" width="13.140625" style="343" bestFit="1" customWidth="1"/>
    <col min="7945" max="7945" width="17.140625" style="343" customWidth="1"/>
    <col min="7946" max="7946" width="6.7109375" style="343" customWidth="1"/>
    <col min="7947" max="7953" width="15.00390625" style="343" customWidth="1"/>
    <col min="7954" max="8192" width="9.28125" style="343" customWidth="1"/>
    <col min="8193" max="8193" width="6.7109375" style="343" customWidth="1"/>
    <col min="8194" max="8194" width="80.8515625" style="343" customWidth="1"/>
    <col min="8195" max="8195" width="8.28125" style="343" customWidth="1"/>
    <col min="8196" max="8196" width="9.421875" style="343" bestFit="1" customWidth="1"/>
    <col min="8197" max="8197" width="12.7109375" style="343" customWidth="1"/>
    <col min="8198" max="8198" width="12.7109375" style="343" bestFit="1" customWidth="1"/>
    <col min="8199" max="8199" width="13.7109375" style="343" customWidth="1"/>
    <col min="8200" max="8200" width="13.140625" style="343" bestFit="1" customWidth="1"/>
    <col min="8201" max="8201" width="17.140625" style="343" customWidth="1"/>
    <col min="8202" max="8202" width="6.7109375" style="343" customWidth="1"/>
    <col min="8203" max="8209" width="15.00390625" style="343" customWidth="1"/>
    <col min="8210" max="8448" width="9.28125" style="343" customWidth="1"/>
    <col min="8449" max="8449" width="6.7109375" style="343" customWidth="1"/>
    <col min="8450" max="8450" width="80.8515625" style="343" customWidth="1"/>
    <col min="8451" max="8451" width="8.28125" style="343" customWidth="1"/>
    <col min="8452" max="8452" width="9.421875" style="343" bestFit="1" customWidth="1"/>
    <col min="8453" max="8453" width="12.7109375" style="343" customWidth="1"/>
    <col min="8454" max="8454" width="12.7109375" style="343" bestFit="1" customWidth="1"/>
    <col min="8455" max="8455" width="13.7109375" style="343" customWidth="1"/>
    <col min="8456" max="8456" width="13.140625" style="343" bestFit="1" customWidth="1"/>
    <col min="8457" max="8457" width="17.140625" style="343" customWidth="1"/>
    <col min="8458" max="8458" width="6.7109375" style="343" customWidth="1"/>
    <col min="8459" max="8465" width="15.00390625" style="343" customWidth="1"/>
    <col min="8466" max="8704" width="9.28125" style="343" customWidth="1"/>
    <col min="8705" max="8705" width="6.7109375" style="343" customWidth="1"/>
    <col min="8706" max="8706" width="80.8515625" style="343" customWidth="1"/>
    <col min="8707" max="8707" width="8.28125" style="343" customWidth="1"/>
    <col min="8708" max="8708" width="9.421875" style="343" bestFit="1" customWidth="1"/>
    <col min="8709" max="8709" width="12.7109375" style="343" customWidth="1"/>
    <col min="8710" max="8710" width="12.7109375" style="343" bestFit="1" customWidth="1"/>
    <col min="8711" max="8711" width="13.7109375" style="343" customWidth="1"/>
    <col min="8712" max="8712" width="13.140625" style="343" bestFit="1" customWidth="1"/>
    <col min="8713" max="8713" width="17.140625" style="343" customWidth="1"/>
    <col min="8714" max="8714" width="6.7109375" style="343" customWidth="1"/>
    <col min="8715" max="8721" width="15.00390625" style="343" customWidth="1"/>
    <col min="8722" max="8960" width="9.28125" style="343" customWidth="1"/>
    <col min="8961" max="8961" width="6.7109375" style="343" customWidth="1"/>
    <col min="8962" max="8962" width="80.8515625" style="343" customWidth="1"/>
    <col min="8963" max="8963" width="8.28125" style="343" customWidth="1"/>
    <col min="8964" max="8964" width="9.421875" style="343" bestFit="1" customWidth="1"/>
    <col min="8965" max="8965" width="12.7109375" style="343" customWidth="1"/>
    <col min="8966" max="8966" width="12.7109375" style="343" bestFit="1" customWidth="1"/>
    <col min="8967" max="8967" width="13.7109375" style="343" customWidth="1"/>
    <col min="8968" max="8968" width="13.140625" style="343" bestFit="1" customWidth="1"/>
    <col min="8969" max="8969" width="17.140625" style="343" customWidth="1"/>
    <col min="8970" max="8970" width="6.7109375" style="343" customWidth="1"/>
    <col min="8971" max="8977" width="15.00390625" style="343" customWidth="1"/>
    <col min="8978" max="9216" width="9.28125" style="343" customWidth="1"/>
    <col min="9217" max="9217" width="6.7109375" style="343" customWidth="1"/>
    <col min="9218" max="9218" width="80.8515625" style="343" customWidth="1"/>
    <col min="9219" max="9219" width="8.28125" style="343" customWidth="1"/>
    <col min="9220" max="9220" width="9.421875" style="343" bestFit="1" customWidth="1"/>
    <col min="9221" max="9221" width="12.7109375" style="343" customWidth="1"/>
    <col min="9222" max="9222" width="12.7109375" style="343" bestFit="1" customWidth="1"/>
    <col min="9223" max="9223" width="13.7109375" style="343" customWidth="1"/>
    <col min="9224" max="9224" width="13.140625" style="343" bestFit="1" customWidth="1"/>
    <col min="9225" max="9225" width="17.140625" style="343" customWidth="1"/>
    <col min="9226" max="9226" width="6.7109375" style="343" customWidth="1"/>
    <col min="9227" max="9233" width="15.00390625" style="343" customWidth="1"/>
    <col min="9234" max="9472" width="9.28125" style="343" customWidth="1"/>
    <col min="9473" max="9473" width="6.7109375" style="343" customWidth="1"/>
    <col min="9474" max="9474" width="80.8515625" style="343" customWidth="1"/>
    <col min="9475" max="9475" width="8.28125" style="343" customWidth="1"/>
    <col min="9476" max="9476" width="9.421875" style="343" bestFit="1" customWidth="1"/>
    <col min="9477" max="9477" width="12.7109375" style="343" customWidth="1"/>
    <col min="9478" max="9478" width="12.7109375" style="343" bestFit="1" customWidth="1"/>
    <col min="9479" max="9479" width="13.7109375" style="343" customWidth="1"/>
    <col min="9480" max="9480" width="13.140625" style="343" bestFit="1" customWidth="1"/>
    <col min="9481" max="9481" width="17.140625" style="343" customWidth="1"/>
    <col min="9482" max="9482" width="6.7109375" style="343" customWidth="1"/>
    <col min="9483" max="9489" width="15.00390625" style="343" customWidth="1"/>
    <col min="9490" max="9728" width="9.28125" style="343" customWidth="1"/>
    <col min="9729" max="9729" width="6.7109375" style="343" customWidth="1"/>
    <col min="9730" max="9730" width="80.8515625" style="343" customWidth="1"/>
    <col min="9731" max="9731" width="8.28125" style="343" customWidth="1"/>
    <col min="9732" max="9732" width="9.421875" style="343" bestFit="1" customWidth="1"/>
    <col min="9733" max="9733" width="12.7109375" style="343" customWidth="1"/>
    <col min="9734" max="9734" width="12.7109375" style="343" bestFit="1" customWidth="1"/>
    <col min="9735" max="9735" width="13.7109375" style="343" customWidth="1"/>
    <col min="9736" max="9736" width="13.140625" style="343" bestFit="1" customWidth="1"/>
    <col min="9737" max="9737" width="17.140625" style="343" customWidth="1"/>
    <col min="9738" max="9738" width="6.7109375" style="343" customWidth="1"/>
    <col min="9739" max="9745" width="15.00390625" style="343" customWidth="1"/>
    <col min="9746" max="9984" width="9.28125" style="343" customWidth="1"/>
    <col min="9985" max="9985" width="6.7109375" style="343" customWidth="1"/>
    <col min="9986" max="9986" width="80.8515625" style="343" customWidth="1"/>
    <col min="9987" max="9987" width="8.28125" style="343" customWidth="1"/>
    <col min="9988" max="9988" width="9.421875" style="343" bestFit="1" customWidth="1"/>
    <col min="9989" max="9989" width="12.7109375" style="343" customWidth="1"/>
    <col min="9990" max="9990" width="12.7109375" style="343" bestFit="1" customWidth="1"/>
    <col min="9991" max="9991" width="13.7109375" style="343" customWidth="1"/>
    <col min="9992" max="9992" width="13.140625" style="343" bestFit="1" customWidth="1"/>
    <col min="9993" max="9993" width="17.140625" style="343" customWidth="1"/>
    <col min="9994" max="9994" width="6.7109375" style="343" customWidth="1"/>
    <col min="9995" max="10001" width="15.00390625" style="343" customWidth="1"/>
    <col min="10002" max="10240" width="9.28125" style="343" customWidth="1"/>
    <col min="10241" max="10241" width="6.7109375" style="343" customWidth="1"/>
    <col min="10242" max="10242" width="80.8515625" style="343" customWidth="1"/>
    <col min="10243" max="10243" width="8.28125" style="343" customWidth="1"/>
    <col min="10244" max="10244" width="9.421875" style="343" bestFit="1" customWidth="1"/>
    <col min="10245" max="10245" width="12.7109375" style="343" customWidth="1"/>
    <col min="10246" max="10246" width="12.7109375" style="343" bestFit="1" customWidth="1"/>
    <col min="10247" max="10247" width="13.7109375" style="343" customWidth="1"/>
    <col min="10248" max="10248" width="13.140625" style="343" bestFit="1" customWidth="1"/>
    <col min="10249" max="10249" width="17.140625" style="343" customWidth="1"/>
    <col min="10250" max="10250" width="6.7109375" style="343" customWidth="1"/>
    <col min="10251" max="10257" width="15.00390625" style="343" customWidth="1"/>
    <col min="10258" max="10496" width="9.28125" style="343" customWidth="1"/>
    <col min="10497" max="10497" width="6.7109375" style="343" customWidth="1"/>
    <col min="10498" max="10498" width="80.8515625" style="343" customWidth="1"/>
    <col min="10499" max="10499" width="8.28125" style="343" customWidth="1"/>
    <col min="10500" max="10500" width="9.421875" style="343" bestFit="1" customWidth="1"/>
    <col min="10501" max="10501" width="12.7109375" style="343" customWidth="1"/>
    <col min="10502" max="10502" width="12.7109375" style="343" bestFit="1" customWidth="1"/>
    <col min="10503" max="10503" width="13.7109375" style="343" customWidth="1"/>
    <col min="10504" max="10504" width="13.140625" style="343" bestFit="1" customWidth="1"/>
    <col min="10505" max="10505" width="17.140625" style="343" customWidth="1"/>
    <col min="10506" max="10506" width="6.7109375" style="343" customWidth="1"/>
    <col min="10507" max="10513" width="15.00390625" style="343" customWidth="1"/>
    <col min="10514" max="10752" width="9.28125" style="343" customWidth="1"/>
    <col min="10753" max="10753" width="6.7109375" style="343" customWidth="1"/>
    <col min="10754" max="10754" width="80.8515625" style="343" customWidth="1"/>
    <col min="10755" max="10755" width="8.28125" style="343" customWidth="1"/>
    <col min="10756" max="10756" width="9.421875" style="343" bestFit="1" customWidth="1"/>
    <col min="10757" max="10757" width="12.7109375" style="343" customWidth="1"/>
    <col min="10758" max="10758" width="12.7109375" style="343" bestFit="1" customWidth="1"/>
    <col min="10759" max="10759" width="13.7109375" style="343" customWidth="1"/>
    <col min="10760" max="10760" width="13.140625" style="343" bestFit="1" customWidth="1"/>
    <col min="10761" max="10761" width="17.140625" style="343" customWidth="1"/>
    <col min="10762" max="10762" width="6.7109375" style="343" customWidth="1"/>
    <col min="10763" max="10769" width="15.00390625" style="343" customWidth="1"/>
    <col min="10770" max="11008" width="9.28125" style="343" customWidth="1"/>
    <col min="11009" max="11009" width="6.7109375" style="343" customWidth="1"/>
    <col min="11010" max="11010" width="80.8515625" style="343" customWidth="1"/>
    <col min="11011" max="11011" width="8.28125" style="343" customWidth="1"/>
    <col min="11012" max="11012" width="9.421875" style="343" bestFit="1" customWidth="1"/>
    <col min="11013" max="11013" width="12.7109375" style="343" customWidth="1"/>
    <col min="11014" max="11014" width="12.7109375" style="343" bestFit="1" customWidth="1"/>
    <col min="11015" max="11015" width="13.7109375" style="343" customWidth="1"/>
    <col min="11016" max="11016" width="13.140625" style="343" bestFit="1" customWidth="1"/>
    <col min="11017" max="11017" width="17.140625" style="343" customWidth="1"/>
    <col min="11018" max="11018" width="6.7109375" style="343" customWidth="1"/>
    <col min="11019" max="11025" width="15.00390625" style="343" customWidth="1"/>
    <col min="11026" max="11264" width="9.28125" style="343" customWidth="1"/>
    <col min="11265" max="11265" width="6.7109375" style="343" customWidth="1"/>
    <col min="11266" max="11266" width="80.8515625" style="343" customWidth="1"/>
    <col min="11267" max="11267" width="8.28125" style="343" customWidth="1"/>
    <col min="11268" max="11268" width="9.421875" style="343" bestFit="1" customWidth="1"/>
    <col min="11269" max="11269" width="12.7109375" style="343" customWidth="1"/>
    <col min="11270" max="11270" width="12.7109375" style="343" bestFit="1" customWidth="1"/>
    <col min="11271" max="11271" width="13.7109375" style="343" customWidth="1"/>
    <col min="11272" max="11272" width="13.140625" style="343" bestFit="1" customWidth="1"/>
    <col min="11273" max="11273" width="17.140625" style="343" customWidth="1"/>
    <col min="11274" max="11274" width="6.7109375" style="343" customWidth="1"/>
    <col min="11275" max="11281" width="15.00390625" style="343" customWidth="1"/>
    <col min="11282" max="11520" width="9.28125" style="343" customWidth="1"/>
    <col min="11521" max="11521" width="6.7109375" style="343" customWidth="1"/>
    <col min="11522" max="11522" width="80.8515625" style="343" customWidth="1"/>
    <col min="11523" max="11523" width="8.28125" style="343" customWidth="1"/>
    <col min="11524" max="11524" width="9.421875" style="343" bestFit="1" customWidth="1"/>
    <col min="11525" max="11525" width="12.7109375" style="343" customWidth="1"/>
    <col min="11526" max="11526" width="12.7109375" style="343" bestFit="1" customWidth="1"/>
    <col min="11527" max="11527" width="13.7109375" style="343" customWidth="1"/>
    <col min="11528" max="11528" width="13.140625" style="343" bestFit="1" customWidth="1"/>
    <col min="11529" max="11529" width="17.140625" style="343" customWidth="1"/>
    <col min="11530" max="11530" width="6.7109375" style="343" customWidth="1"/>
    <col min="11531" max="11537" width="15.00390625" style="343" customWidth="1"/>
    <col min="11538" max="11776" width="9.28125" style="343" customWidth="1"/>
    <col min="11777" max="11777" width="6.7109375" style="343" customWidth="1"/>
    <col min="11778" max="11778" width="80.8515625" style="343" customWidth="1"/>
    <col min="11779" max="11779" width="8.28125" style="343" customWidth="1"/>
    <col min="11780" max="11780" width="9.421875" style="343" bestFit="1" customWidth="1"/>
    <col min="11781" max="11781" width="12.7109375" style="343" customWidth="1"/>
    <col min="11782" max="11782" width="12.7109375" style="343" bestFit="1" customWidth="1"/>
    <col min="11783" max="11783" width="13.7109375" style="343" customWidth="1"/>
    <col min="11784" max="11784" width="13.140625" style="343" bestFit="1" customWidth="1"/>
    <col min="11785" max="11785" width="17.140625" style="343" customWidth="1"/>
    <col min="11786" max="11786" width="6.7109375" style="343" customWidth="1"/>
    <col min="11787" max="11793" width="15.00390625" style="343" customWidth="1"/>
    <col min="11794" max="12032" width="9.28125" style="343" customWidth="1"/>
    <col min="12033" max="12033" width="6.7109375" style="343" customWidth="1"/>
    <col min="12034" max="12034" width="80.8515625" style="343" customWidth="1"/>
    <col min="12035" max="12035" width="8.28125" style="343" customWidth="1"/>
    <col min="12036" max="12036" width="9.421875" style="343" bestFit="1" customWidth="1"/>
    <col min="12037" max="12037" width="12.7109375" style="343" customWidth="1"/>
    <col min="12038" max="12038" width="12.7109375" style="343" bestFit="1" customWidth="1"/>
    <col min="12039" max="12039" width="13.7109375" style="343" customWidth="1"/>
    <col min="12040" max="12040" width="13.140625" style="343" bestFit="1" customWidth="1"/>
    <col min="12041" max="12041" width="17.140625" style="343" customWidth="1"/>
    <col min="12042" max="12042" width="6.7109375" style="343" customWidth="1"/>
    <col min="12043" max="12049" width="15.00390625" style="343" customWidth="1"/>
    <col min="12050" max="12288" width="9.28125" style="343" customWidth="1"/>
    <col min="12289" max="12289" width="6.7109375" style="343" customWidth="1"/>
    <col min="12290" max="12290" width="80.8515625" style="343" customWidth="1"/>
    <col min="12291" max="12291" width="8.28125" style="343" customWidth="1"/>
    <col min="12292" max="12292" width="9.421875" style="343" bestFit="1" customWidth="1"/>
    <col min="12293" max="12293" width="12.7109375" style="343" customWidth="1"/>
    <col min="12294" max="12294" width="12.7109375" style="343" bestFit="1" customWidth="1"/>
    <col min="12295" max="12295" width="13.7109375" style="343" customWidth="1"/>
    <col min="12296" max="12296" width="13.140625" style="343" bestFit="1" customWidth="1"/>
    <col min="12297" max="12297" width="17.140625" style="343" customWidth="1"/>
    <col min="12298" max="12298" width="6.7109375" style="343" customWidth="1"/>
    <col min="12299" max="12305" width="15.00390625" style="343" customWidth="1"/>
    <col min="12306" max="12544" width="9.28125" style="343" customWidth="1"/>
    <col min="12545" max="12545" width="6.7109375" style="343" customWidth="1"/>
    <col min="12546" max="12546" width="80.8515625" style="343" customWidth="1"/>
    <col min="12547" max="12547" width="8.28125" style="343" customWidth="1"/>
    <col min="12548" max="12548" width="9.421875" style="343" bestFit="1" customWidth="1"/>
    <col min="12549" max="12549" width="12.7109375" style="343" customWidth="1"/>
    <col min="12550" max="12550" width="12.7109375" style="343" bestFit="1" customWidth="1"/>
    <col min="12551" max="12551" width="13.7109375" style="343" customWidth="1"/>
    <col min="12552" max="12552" width="13.140625" style="343" bestFit="1" customWidth="1"/>
    <col min="12553" max="12553" width="17.140625" style="343" customWidth="1"/>
    <col min="12554" max="12554" width="6.7109375" style="343" customWidth="1"/>
    <col min="12555" max="12561" width="15.00390625" style="343" customWidth="1"/>
    <col min="12562" max="12800" width="9.28125" style="343" customWidth="1"/>
    <col min="12801" max="12801" width="6.7109375" style="343" customWidth="1"/>
    <col min="12802" max="12802" width="80.8515625" style="343" customWidth="1"/>
    <col min="12803" max="12803" width="8.28125" style="343" customWidth="1"/>
    <col min="12804" max="12804" width="9.421875" style="343" bestFit="1" customWidth="1"/>
    <col min="12805" max="12805" width="12.7109375" style="343" customWidth="1"/>
    <col min="12806" max="12806" width="12.7109375" style="343" bestFit="1" customWidth="1"/>
    <col min="12807" max="12807" width="13.7109375" style="343" customWidth="1"/>
    <col min="12808" max="12808" width="13.140625" style="343" bestFit="1" customWidth="1"/>
    <col min="12809" max="12809" width="17.140625" style="343" customWidth="1"/>
    <col min="12810" max="12810" width="6.7109375" style="343" customWidth="1"/>
    <col min="12811" max="12817" width="15.00390625" style="343" customWidth="1"/>
    <col min="12818" max="13056" width="9.28125" style="343" customWidth="1"/>
    <col min="13057" max="13057" width="6.7109375" style="343" customWidth="1"/>
    <col min="13058" max="13058" width="80.8515625" style="343" customWidth="1"/>
    <col min="13059" max="13059" width="8.28125" style="343" customWidth="1"/>
    <col min="13060" max="13060" width="9.421875" style="343" bestFit="1" customWidth="1"/>
    <col min="13061" max="13061" width="12.7109375" style="343" customWidth="1"/>
    <col min="13062" max="13062" width="12.7109375" style="343" bestFit="1" customWidth="1"/>
    <col min="13063" max="13063" width="13.7109375" style="343" customWidth="1"/>
    <col min="13064" max="13064" width="13.140625" style="343" bestFit="1" customWidth="1"/>
    <col min="13065" max="13065" width="17.140625" style="343" customWidth="1"/>
    <col min="13066" max="13066" width="6.7109375" style="343" customWidth="1"/>
    <col min="13067" max="13073" width="15.00390625" style="343" customWidth="1"/>
    <col min="13074" max="13312" width="9.28125" style="343" customWidth="1"/>
    <col min="13313" max="13313" width="6.7109375" style="343" customWidth="1"/>
    <col min="13314" max="13314" width="80.8515625" style="343" customWidth="1"/>
    <col min="13315" max="13315" width="8.28125" style="343" customWidth="1"/>
    <col min="13316" max="13316" width="9.421875" style="343" bestFit="1" customWidth="1"/>
    <col min="13317" max="13317" width="12.7109375" style="343" customWidth="1"/>
    <col min="13318" max="13318" width="12.7109375" style="343" bestFit="1" customWidth="1"/>
    <col min="13319" max="13319" width="13.7109375" style="343" customWidth="1"/>
    <col min="13320" max="13320" width="13.140625" style="343" bestFit="1" customWidth="1"/>
    <col min="13321" max="13321" width="17.140625" style="343" customWidth="1"/>
    <col min="13322" max="13322" width="6.7109375" style="343" customWidth="1"/>
    <col min="13323" max="13329" width="15.00390625" style="343" customWidth="1"/>
    <col min="13330" max="13568" width="9.28125" style="343" customWidth="1"/>
    <col min="13569" max="13569" width="6.7109375" style="343" customWidth="1"/>
    <col min="13570" max="13570" width="80.8515625" style="343" customWidth="1"/>
    <col min="13571" max="13571" width="8.28125" style="343" customWidth="1"/>
    <col min="13572" max="13572" width="9.421875" style="343" bestFit="1" customWidth="1"/>
    <col min="13573" max="13573" width="12.7109375" style="343" customWidth="1"/>
    <col min="13574" max="13574" width="12.7109375" style="343" bestFit="1" customWidth="1"/>
    <col min="13575" max="13575" width="13.7109375" style="343" customWidth="1"/>
    <col min="13576" max="13576" width="13.140625" style="343" bestFit="1" customWidth="1"/>
    <col min="13577" max="13577" width="17.140625" style="343" customWidth="1"/>
    <col min="13578" max="13578" width="6.7109375" style="343" customWidth="1"/>
    <col min="13579" max="13585" width="15.00390625" style="343" customWidth="1"/>
    <col min="13586" max="13824" width="9.28125" style="343" customWidth="1"/>
    <col min="13825" max="13825" width="6.7109375" style="343" customWidth="1"/>
    <col min="13826" max="13826" width="80.8515625" style="343" customWidth="1"/>
    <col min="13827" max="13827" width="8.28125" style="343" customWidth="1"/>
    <col min="13828" max="13828" width="9.421875" style="343" bestFit="1" customWidth="1"/>
    <col min="13829" max="13829" width="12.7109375" style="343" customWidth="1"/>
    <col min="13830" max="13830" width="12.7109375" style="343" bestFit="1" customWidth="1"/>
    <col min="13831" max="13831" width="13.7109375" style="343" customWidth="1"/>
    <col min="13832" max="13832" width="13.140625" style="343" bestFit="1" customWidth="1"/>
    <col min="13833" max="13833" width="17.140625" style="343" customWidth="1"/>
    <col min="13834" max="13834" width="6.7109375" style="343" customWidth="1"/>
    <col min="13835" max="13841" width="15.00390625" style="343" customWidth="1"/>
    <col min="13842" max="14080" width="9.28125" style="343" customWidth="1"/>
    <col min="14081" max="14081" width="6.7109375" style="343" customWidth="1"/>
    <col min="14082" max="14082" width="80.8515625" style="343" customWidth="1"/>
    <col min="14083" max="14083" width="8.28125" style="343" customWidth="1"/>
    <col min="14084" max="14084" width="9.421875" style="343" bestFit="1" customWidth="1"/>
    <col min="14085" max="14085" width="12.7109375" style="343" customWidth="1"/>
    <col min="14086" max="14086" width="12.7109375" style="343" bestFit="1" customWidth="1"/>
    <col min="14087" max="14087" width="13.7109375" style="343" customWidth="1"/>
    <col min="14088" max="14088" width="13.140625" style="343" bestFit="1" customWidth="1"/>
    <col min="14089" max="14089" width="17.140625" style="343" customWidth="1"/>
    <col min="14090" max="14090" width="6.7109375" style="343" customWidth="1"/>
    <col min="14091" max="14097" width="15.00390625" style="343" customWidth="1"/>
    <col min="14098" max="14336" width="9.28125" style="343" customWidth="1"/>
    <col min="14337" max="14337" width="6.7109375" style="343" customWidth="1"/>
    <col min="14338" max="14338" width="80.8515625" style="343" customWidth="1"/>
    <col min="14339" max="14339" width="8.28125" style="343" customWidth="1"/>
    <col min="14340" max="14340" width="9.421875" style="343" bestFit="1" customWidth="1"/>
    <col min="14341" max="14341" width="12.7109375" style="343" customWidth="1"/>
    <col min="14342" max="14342" width="12.7109375" style="343" bestFit="1" customWidth="1"/>
    <col min="14343" max="14343" width="13.7109375" style="343" customWidth="1"/>
    <col min="14344" max="14344" width="13.140625" style="343" bestFit="1" customWidth="1"/>
    <col min="14345" max="14345" width="17.140625" style="343" customWidth="1"/>
    <col min="14346" max="14346" width="6.7109375" style="343" customWidth="1"/>
    <col min="14347" max="14353" width="15.00390625" style="343" customWidth="1"/>
    <col min="14354" max="14592" width="9.28125" style="343" customWidth="1"/>
    <col min="14593" max="14593" width="6.7109375" style="343" customWidth="1"/>
    <col min="14594" max="14594" width="80.8515625" style="343" customWidth="1"/>
    <col min="14595" max="14595" width="8.28125" style="343" customWidth="1"/>
    <col min="14596" max="14596" width="9.421875" style="343" bestFit="1" customWidth="1"/>
    <col min="14597" max="14597" width="12.7109375" style="343" customWidth="1"/>
    <col min="14598" max="14598" width="12.7109375" style="343" bestFit="1" customWidth="1"/>
    <col min="14599" max="14599" width="13.7109375" style="343" customWidth="1"/>
    <col min="14600" max="14600" width="13.140625" style="343" bestFit="1" customWidth="1"/>
    <col min="14601" max="14601" width="17.140625" style="343" customWidth="1"/>
    <col min="14602" max="14602" width="6.7109375" style="343" customWidth="1"/>
    <col min="14603" max="14609" width="15.00390625" style="343" customWidth="1"/>
    <col min="14610" max="14848" width="9.28125" style="343" customWidth="1"/>
    <col min="14849" max="14849" width="6.7109375" style="343" customWidth="1"/>
    <col min="14850" max="14850" width="80.8515625" style="343" customWidth="1"/>
    <col min="14851" max="14851" width="8.28125" style="343" customWidth="1"/>
    <col min="14852" max="14852" width="9.421875" style="343" bestFit="1" customWidth="1"/>
    <col min="14853" max="14853" width="12.7109375" style="343" customWidth="1"/>
    <col min="14854" max="14854" width="12.7109375" style="343" bestFit="1" customWidth="1"/>
    <col min="14855" max="14855" width="13.7109375" style="343" customWidth="1"/>
    <col min="14856" max="14856" width="13.140625" style="343" bestFit="1" customWidth="1"/>
    <col min="14857" max="14857" width="17.140625" style="343" customWidth="1"/>
    <col min="14858" max="14858" width="6.7109375" style="343" customWidth="1"/>
    <col min="14859" max="14865" width="15.00390625" style="343" customWidth="1"/>
    <col min="14866" max="15104" width="9.28125" style="343" customWidth="1"/>
    <col min="15105" max="15105" width="6.7109375" style="343" customWidth="1"/>
    <col min="15106" max="15106" width="80.8515625" style="343" customWidth="1"/>
    <col min="15107" max="15107" width="8.28125" style="343" customWidth="1"/>
    <col min="15108" max="15108" width="9.421875" style="343" bestFit="1" customWidth="1"/>
    <col min="15109" max="15109" width="12.7109375" style="343" customWidth="1"/>
    <col min="15110" max="15110" width="12.7109375" style="343" bestFit="1" customWidth="1"/>
    <col min="15111" max="15111" width="13.7109375" style="343" customWidth="1"/>
    <col min="15112" max="15112" width="13.140625" style="343" bestFit="1" customWidth="1"/>
    <col min="15113" max="15113" width="17.140625" style="343" customWidth="1"/>
    <col min="15114" max="15114" width="6.7109375" style="343" customWidth="1"/>
    <col min="15115" max="15121" width="15.00390625" style="343" customWidth="1"/>
    <col min="15122" max="15360" width="9.28125" style="343" customWidth="1"/>
    <col min="15361" max="15361" width="6.7109375" style="343" customWidth="1"/>
    <col min="15362" max="15362" width="80.8515625" style="343" customWidth="1"/>
    <col min="15363" max="15363" width="8.28125" style="343" customWidth="1"/>
    <col min="15364" max="15364" width="9.421875" style="343" bestFit="1" customWidth="1"/>
    <col min="15365" max="15365" width="12.7109375" style="343" customWidth="1"/>
    <col min="15366" max="15366" width="12.7109375" style="343" bestFit="1" customWidth="1"/>
    <col min="15367" max="15367" width="13.7109375" style="343" customWidth="1"/>
    <col min="15368" max="15368" width="13.140625" style="343" bestFit="1" customWidth="1"/>
    <col min="15369" max="15369" width="17.140625" style="343" customWidth="1"/>
    <col min="15370" max="15370" width="6.7109375" style="343" customWidth="1"/>
    <col min="15371" max="15377" width="15.00390625" style="343" customWidth="1"/>
    <col min="15378" max="15616" width="9.28125" style="343" customWidth="1"/>
    <col min="15617" max="15617" width="6.7109375" style="343" customWidth="1"/>
    <col min="15618" max="15618" width="80.8515625" style="343" customWidth="1"/>
    <col min="15619" max="15619" width="8.28125" style="343" customWidth="1"/>
    <col min="15620" max="15620" width="9.421875" style="343" bestFit="1" customWidth="1"/>
    <col min="15621" max="15621" width="12.7109375" style="343" customWidth="1"/>
    <col min="15622" max="15622" width="12.7109375" style="343" bestFit="1" customWidth="1"/>
    <col min="15623" max="15623" width="13.7109375" style="343" customWidth="1"/>
    <col min="15624" max="15624" width="13.140625" style="343" bestFit="1" customWidth="1"/>
    <col min="15625" max="15625" width="17.140625" style="343" customWidth="1"/>
    <col min="15626" max="15626" width="6.7109375" style="343" customWidth="1"/>
    <col min="15627" max="15633" width="15.00390625" style="343" customWidth="1"/>
    <col min="15634" max="15872" width="9.28125" style="343" customWidth="1"/>
    <col min="15873" max="15873" width="6.7109375" style="343" customWidth="1"/>
    <col min="15874" max="15874" width="80.8515625" style="343" customWidth="1"/>
    <col min="15875" max="15875" width="8.28125" style="343" customWidth="1"/>
    <col min="15876" max="15876" width="9.421875" style="343" bestFit="1" customWidth="1"/>
    <col min="15877" max="15877" width="12.7109375" style="343" customWidth="1"/>
    <col min="15878" max="15878" width="12.7109375" style="343" bestFit="1" customWidth="1"/>
    <col min="15879" max="15879" width="13.7109375" style="343" customWidth="1"/>
    <col min="15880" max="15880" width="13.140625" style="343" bestFit="1" customWidth="1"/>
    <col min="15881" max="15881" width="17.140625" style="343" customWidth="1"/>
    <col min="15882" max="15882" width="6.7109375" style="343" customWidth="1"/>
    <col min="15883" max="15889" width="15.00390625" style="343" customWidth="1"/>
    <col min="15890" max="16128" width="9.28125" style="343" customWidth="1"/>
    <col min="16129" max="16129" width="6.7109375" style="343" customWidth="1"/>
    <col min="16130" max="16130" width="80.8515625" style="343" customWidth="1"/>
    <col min="16131" max="16131" width="8.28125" style="343" customWidth="1"/>
    <col min="16132" max="16132" width="9.421875" style="343" bestFit="1" customWidth="1"/>
    <col min="16133" max="16133" width="12.7109375" style="343" customWidth="1"/>
    <col min="16134" max="16134" width="12.7109375" style="343" bestFit="1" customWidth="1"/>
    <col min="16135" max="16135" width="13.7109375" style="343" customWidth="1"/>
    <col min="16136" max="16136" width="13.140625" style="343" bestFit="1" customWidth="1"/>
    <col min="16137" max="16137" width="17.140625" style="343" customWidth="1"/>
    <col min="16138" max="16138" width="6.7109375" style="343" customWidth="1"/>
    <col min="16139" max="16145" width="15.00390625" style="343" customWidth="1"/>
    <col min="16146" max="16384" width="9.28125" style="343" customWidth="1"/>
  </cols>
  <sheetData>
    <row r="1" spans="1:15" ht="20.25" customHeight="1">
      <c r="A1" s="431"/>
      <c r="B1" s="432" t="s">
        <v>858</v>
      </c>
      <c r="C1" s="431"/>
      <c r="D1" s="433"/>
      <c r="E1" s="431"/>
      <c r="F1" s="431"/>
      <c r="G1" s="431"/>
      <c r="H1" s="431"/>
      <c r="I1" s="431"/>
      <c r="J1" s="431"/>
      <c r="L1" s="345" t="s">
        <v>859</v>
      </c>
      <c r="M1" s="346">
        <v>1</v>
      </c>
      <c r="N1" s="347"/>
      <c r="O1" s="348">
        <v>1</v>
      </c>
    </row>
    <row r="2" spans="1:15" ht="15" customHeight="1">
      <c r="A2" s="431"/>
      <c r="B2" s="434"/>
      <c r="C2" s="435"/>
      <c r="D2" s="436"/>
      <c r="E2" s="435"/>
      <c r="F2" s="435"/>
      <c r="G2" s="435"/>
      <c r="H2" s="435"/>
      <c r="I2" s="435"/>
      <c r="J2" s="431"/>
      <c r="L2" s="345" t="s">
        <v>831</v>
      </c>
      <c r="M2" s="350">
        <v>0</v>
      </c>
      <c r="N2" s="351"/>
      <c r="O2" s="351"/>
    </row>
    <row r="3" spans="1:16" s="352" customFormat="1" ht="20.25" customHeight="1">
      <c r="A3" s="437"/>
      <c r="B3" s="378" t="s">
        <v>918</v>
      </c>
      <c r="C3" s="438"/>
      <c r="D3" s="439"/>
      <c r="E3" s="440"/>
      <c r="F3" s="440"/>
      <c r="G3" s="440"/>
      <c r="H3" s="440"/>
      <c r="I3" s="440"/>
      <c r="J3" s="437"/>
      <c r="N3" s="354"/>
      <c r="O3" s="354"/>
      <c r="P3" s="353"/>
    </row>
    <row r="4" spans="1:15" ht="12.75" customHeight="1">
      <c r="A4" s="441"/>
      <c r="B4" s="442"/>
      <c r="C4" s="696" t="s">
        <v>860</v>
      </c>
      <c r="D4" s="698" t="s">
        <v>861</v>
      </c>
      <c r="E4" s="443" t="s">
        <v>838</v>
      </c>
      <c r="F4" s="443" t="s">
        <v>862</v>
      </c>
      <c r="G4" s="443" t="s">
        <v>863</v>
      </c>
      <c r="H4" s="443" t="s">
        <v>862</v>
      </c>
      <c r="I4" s="443" t="s">
        <v>864</v>
      </c>
      <c r="J4" s="431"/>
      <c r="K4" s="694" t="s">
        <v>865</v>
      </c>
      <c r="L4" s="694" t="s">
        <v>866</v>
      </c>
      <c r="M4" s="694" t="s">
        <v>867</v>
      </c>
      <c r="N4" s="694" t="s">
        <v>868</v>
      </c>
      <c r="O4" s="694" t="s">
        <v>869</v>
      </c>
    </row>
    <row r="5" spans="1:16" s="344" customFormat="1" ht="12.75" customHeight="1">
      <c r="A5" s="444"/>
      <c r="B5" s="445"/>
      <c r="C5" s="697"/>
      <c r="D5" s="699"/>
      <c r="E5" s="446" t="s">
        <v>870</v>
      </c>
      <c r="F5" s="446" t="s">
        <v>871</v>
      </c>
      <c r="G5" s="446" t="s">
        <v>870</v>
      </c>
      <c r="H5" s="446" t="s">
        <v>872</v>
      </c>
      <c r="I5" s="446" t="s">
        <v>873</v>
      </c>
      <c r="J5" s="433"/>
      <c r="K5" s="694"/>
      <c r="L5" s="694"/>
      <c r="M5" s="694"/>
      <c r="N5" s="694"/>
      <c r="O5" s="694"/>
      <c r="P5" s="695"/>
    </row>
    <row r="6" spans="1:16" s="357" customFormat="1" ht="15" customHeight="1">
      <c r="A6" s="447" t="s">
        <v>874</v>
      </c>
      <c r="B6" s="448"/>
      <c r="C6" s="449"/>
      <c r="D6" s="450"/>
      <c r="E6" s="450"/>
      <c r="F6" s="450"/>
      <c r="G6" s="450"/>
      <c r="H6" s="450"/>
      <c r="I6" s="450"/>
      <c r="J6" s="451"/>
      <c r="K6" s="355"/>
      <c r="L6" s="356"/>
      <c r="M6" s="356"/>
      <c r="N6" s="356"/>
      <c r="O6" s="356"/>
      <c r="P6" s="695"/>
    </row>
    <row r="7" spans="1:16" s="357" customFormat="1" ht="3.75" customHeight="1">
      <c r="A7" s="447"/>
      <c r="B7" s="448"/>
      <c r="C7" s="449"/>
      <c r="D7" s="450"/>
      <c r="E7" s="450"/>
      <c r="F7" s="450"/>
      <c r="G7" s="450"/>
      <c r="H7" s="450"/>
      <c r="I7" s="450"/>
      <c r="J7" s="451"/>
      <c r="K7" s="355"/>
      <c r="L7" s="356"/>
      <c r="M7" s="356"/>
      <c r="N7" s="356"/>
      <c r="O7" s="356"/>
      <c r="P7" s="358"/>
    </row>
    <row r="8" spans="1:16" s="357" customFormat="1" ht="18" customHeight="1">
      <c r="A8" s="450">
        <v>1</v>
      </c>
      <c r="B8" s="452" t="s">
        <v>875</v>
      </c>
      <c r="C8" s="449"/>
      <c r="D8" s="450"/>
      <c r="E8" s="450"/>
      <c r="F8" s="450"/>
      <c r="G8" s="450"/>
      <c r="H8" s="450"/>
      <c r="I8" s="450"/>
      <c r="J8" s="453"/>
      <c r="K8" s="359"/>
      <c r="L8" s="359"/>
      <c r="M8" s="360"/>
      <c r="N8" s="360"/>
      <c r="O8" s="359"/>
      <c r="P8" s="359"/>
    </row>
    <row r="9" spans="1:16" s="344" customFormat="1" ht="45" customHeight="1">
      <c r="A9" s="454">
        <f aca="true" t="shared" si="0" ref="A9:A50">A8+1</f>
        <v>2</v>
      </c>
      <c r="B9" s="455" t="s">
        <v>876</v>
      </c>
      <c r="C9" s="456" t="s">
        <v>265</v>
      </c>
      <c r="D9" s="454">
        <v>1</v>
      </c>
      <c r="E9" s="429">
        <v>0</v>
      </c>
      <c r="F9" s="376">
        <f>D9*E9</f>
        <v>0</v>
      </c>
      <c r="G9" s="377"/>
      <c r="H9" s="376"/>
      <c r="I9" s="376">
        <f>F9+H9</f>
        <v>0</v>
      </c>
      <c r="J9" s="433"/>
      <c r="K9" s="361">
        <v>21500</v>
      </c>
      <c r="L9" s="374">
        <v>1.2</v>
      </c>
      <c r="M9" s="361"/>
      <c r="N9" s="375">
        <v>1.1309523</v>
      </c>
      <c r="O9" s="375"/>
      <c r="P9" s="364"/>
    </row>
    <row r="10" spans="1:16" s="344" customFormat="1" ht="30" customHeight="1">
      <c r="A10" s="454">
        <f t="shared" si="0"/>
        <v>3</v>
      </c>
      <c r="B10" s="457" t="s">
        <v>877</v>
      </c>
      <c r="C10" s="456"/>
      <c r="D10" s="454"/>
      <c r="E10" s="456"/>
      <c r="F10" s="376"/>
      <c r="G10" s="454"/>
      <c r="H10" s="376"/>
      <c r="I10" s="376"/>
      <c r="J10" s="433"/>
      <c r="K10" s="359"/>
      <c r="L10" s="359"/>
      <c r="M10" s="360"/>
      <c r="N10" s="360"/>
      <c r="O10" s="359"/>
      <c r="P10" s="359"/>
    </row>
    <row r="11" spans="1:16" s="344" customFormat="1" ht="15" customHeight="1">
      <c r="A11" s="454">
        <f t="shared" si="0"/>
        <v>4</v>
      </c>
      <c r="B11" s="458"/>
      <c r="C11" s="456"/>
      <c r="D11" s="454"/>
      <c r="E11" s="456"/>
      <c r="F11" s="376"/>
      <c r="G11" s="454"/>
      <c r="H11" s="376"/>
      <c r="I11" s="376"/>
      <c r="J11" s="433"/>
      <c r="K11" s="359"/>
      <c r="L11" s="359"/>
      <c r="M11" s="360"/>
      <c r="N11" s="360"/>
      <c r="O11" s="359"/>
      <c r="P11" s="359"/>
    </row>
    <row r="12" spans="1:16" s="357" customFormat="1" ht="18" customHeight="1">
      <c r="A12" s="454">
        <f t="shared" si="0"/>
        <v>5</v>
      </c>
      <c r="B12" s="452" t="s">
        <v>878</v>
      </c>
      <c r="C12" s="449"/>
      <c r="D12" s="450"/>
      <c r="E12" s="450"/>
      <c r="F12" s="450"/>
      <c r="G12" s="450"/>
      <c r="H12" s="450"/>
      <c r="I12" s="450"/>
      <c r="J12" s="453"/>
      <c r="K12" s="359"/>
      <c r="L12" s="359"/>
      <c r="M12" s="360"/>
      <c r="N12" s="360"/>
      <c r="O12" s="359"/>
      <c r="P12" s="359"/>
    </row>
    <row r="13" spans="1:16" s="352" customFormat="1" ht="18.75" customHeight="1">
      <c r="A13" s="450">
        <f t="shared" si="0"/>
        <v>6</v>
      </c>
      <c r="B13" s="459" t="s">
        <v>879</v>
      </c>
      <c r="C13" s="460"/>
      <c r="D13" s="453"/>
      <c r="E13" s="461"/>
      <c r="F13" s="461"/>
      <c r="G13" s="462"/>
      <c r="H13" s="461"/>
      <c r="I13" s="461"/>
      <c r="J13" s="437"/>
      <c r="K13" s="365"/>
      <c r="L13" s="366"/>
      <c r="M13" s="365"/>
      <c r="N13" s="367"/>
      <c r="O13" s="367"/>
      <c r="P13" s="359"/>
    </row>
    <row r="14" spans="1:16" ht="15">
      <c r="A14" s="454">
        <f t="shared" si="0"/>
        <v>7</v>
      </c>
      <c r="B14" s="463" t="s">
        <v>880</v>
      </c>
      <c r="C14" s="463" t="s">
        <v>199</v>
      </c>
      <c r="D14" s="464">
        <v>6</v>
      </c>
      <c r="E14" s="429">
        <v>0</v>
      </c>
      <c r="F14" s="376">
        <f aca="true" t="shared" si="1" ref="F14:F25">D14*E14</f>
        <v>0</v>
      </c>
      <c r="G14" s="430">
        <v>0</v>
      </c>
      <c r="H14" s="376">
        <f aca="true" t="shared" si="2" ref="H14:H39">D14*G14</f>
        <v>0</v>
      </c>
      <c r="I14" s="376">
        <f aca="true" t="shared" si="3" ref="I14:I39">F14+H14</f>
        <v>0</v>
      </c>
      <c r="J14" s="431"/>
      <c r="K14" s="361">
        <v>118</v>
      </c>
      <c r="L14" s="362"/>
      <c r="M14" s="361">
        <v>65</v>
      </c>
      <c r="N14" s="363"/>
      <c r="O14" s="363"/>
      <c r="P14" s="364"/>
    </row>
    <row r="15" spans="1:16" ht="15">
      <c r="A15" s="454">
        <f t="shared" si="0"/>
        <v>8</v>
      </c>
      <c r="B15" s="463" t="s">
        <v>881</v>
      </c>
      <c r="C15" s="463" t="s">
        <v>199</v>
      </c>
      <c r="D15" s="464">
        <v>55</v>
      </c>
      <c r="E15" s="429">
        <v>0</v>
      </c>
      <c r="F15" s="376">
        <f t="shared" si="1"/>
        <v>0</v>
      </c>
      <c r="G15" s="430">
        <v>0</v>
      </c>
      <c r="H15" s="376">
        <f t="shared" si="2"/>
        <v>0</v>
      </c>
      <c r="I15" s="376">
        <f t="shared" si="3"/>
        <v>0</v>
      </c>
      <c r="J15" s="431"/>
      <c r="K15" s="361">
        <v>32</v>
      </c>
      <c r="L15" s="362"/>
      <c r="M15" s="361">
        <v>24</v>
      </c>
      <c r="N15" s="363"/>
      <c r="O15" s="363"/>
      <c r="P15" s="364"/>
    </row>
    <row r="16" spans="1:16" ht="15">
      <c r="A16" s="454">
        <f t="shared" si="0"/>
        <v>9</v>
      </c>
      <c r="B16" s="463" t="s">
        <v>882</v>
      </c>
      <c r="C16" s="463" t="s">
        <v>199</v>
      </c>
      <c r="D16" s="464">
        <v>110</v>
      </c>
      <c r="E16" s="429">
        <v>0</v>
      </c>
      <c r="F16" s="376">
        <f t="shared" si="1"/>
        <v>0</v>
      </c>
      <c r="G16" s="430">
        <v>0</v>
      </c>
      <c r="H16" s="376">
        <f t="shared" si="2"/>
        <v>0</v>
      </c>
      <c r="I16" s="376">
        <f t="shared" si="3"/>
        <v>0</v>
      </c>
      <c r="J16" s="431"/>
      <c r="K16" s="361">
        <v>24</v>
      </c>
      <c r="L16" s="362"/>
      <c r="M16" s="361">
        <v>24</v>
      </c>
      <c r="N16" s="363"/>
      <c r="O16" s="363"/>
      <c r="P16" s="364"/>
    </row>
    <row r="17" spans="1:16" ht="15">
      <c r="A17" s="454">
        <f t="shared" si="0"/>
        <v>10</v>
      </c>
      <c r="B17" s="463" t="s">
        <v>883</v>
      </c>
      <c r="C17" s="463" t="s">
        <v>199</v>
      </c>
      <c r="D17" s="464">
        <v>26</v>
      </c>
      <c r="E17" s="429">
        <v>0</v>
      </c>
      <c r="F17" s="376">
        <f t="shared" si="1"/>
        <v>0</v>
      </c>
      <c r="G17" s="430">
        <v>0</v>
      </c>
      <c r="H17" s="376">
        <f t="shared" si="2"/>
        <v>0</v>
      </c>
      <c r="I17" s="376">
        <f t="shared" si="3"/>
        <v>0</v>
      </c>
      <c r="J17" s="431"/>
      <c r="K17" s="361">
        <v>24</v>
      </c>
      <c r="L17" s="362"/>
      <c r="M17" s="361">
        <v>24</v>
      </c>
      <c r="N17" s="363"/>
      <c r="O17" s="363"/>
      <c r="P17" s="364"/>
    </row>
    <row r="18" spans="1:16" ht="15">
      <c r="A18" s="454">
        <f t="shared" si="0"/>
        <v>11</v>
      </c>
      <c r="B18" s="463" t="s">
        <v>884</v>
      </c>
      <c r="C18" s="463" t="s">
        <v>199</v>
      </c>
      <c r="D18" s="464">
        <v>5</v>
      </c>
      <c r="E18" s="429">
        <v>0</v>
      </c>
      <c r="F18" s="376">
        <f t="shared" si="1"/>
        <v>0</v>
      </c>
      <c r="G18" s="430">
        <v>0</v>
      </c>
      <c r="H18" s="376">
        <f t="shared" si="2"/>
        <v>0</v>
      </c>
      <c r="I18" s="376">
        <f t="shared" si="3"/>
        <v>0</v>
      </c>
      <c r="J18" s="431"/>
      <c r="K18" s="361">
        <v>32</v>
      </c>
      <c r="L18" s="362"/>
      <c r="M18" s="361">
        <v>18</v>
      </c>
      <c r="N18" s="363"/>
      <c r="O18" s="363"/>
      <c r="P18" s="364"/>
    </row>
    <row r="19" spans="1:16" ht="15">
      <c r="A19" s="454">
        <f t="shared" si="0"/>
        <v>12</v>
      </c>
      <c r="B19" s="465" t="s">
        <v>885</v>
      </c>
      <c r="C19" s="463" t="s">
        <v>265</v>
      </c>
      <c r="D19" s="464">
        <v>3</v>
      </c>
      <c r="E19" s="429">
        <v>0</v>
      </c>
      <c r="F19" s="376">
        <f>D19*E19</f>
        <v>0</v>
      </c>
      <c r="G19" s="430">
        <v>0</v>
      </c>
      <c r="H19" s="376">
        <f>D19*G19</f>
        <v>0</v>
      </c>
      <c r="I19" s="376">
        <f>F19+H19</f>
        <v>0</v>
      </c>
      <c r="J19" s="431"/>
      <c r="K19" s="361">
        <v>82</v>
      </c>
      <c r="L19" s="362"/>
      <c r="M19" s="361">
        <v>55</v>
      </c>
      <c r="N19" s="363"/>
      <c r="O19" s="363"/>
      <c r="P19" s="364"/>
    </row>
    <row r="20" spans="1:16" ht="15">
      <c r="A20" s="454">
        <f t="shared" si="0"/>
        <v>13</v>
      </c>
      <c r="B20" s="465" t="s">
        <v>886</v>
      </c>
      <c r="C20" s="463" t="s">
        <v>265</v>
      </c>
      <c r="D20" s="464">
        <v>6</v>
      </c>
      <c r="E20" s="429">
        <v>0</v>
      </c>
      <c r="F20" s="376">
        <f>D20*E20</f>
        <v>0</v>
      </c>
      <c r="G20" s="430">
        <v>0</v>
      </c>
      <c r="H20" s="376">
        <f>D20*G20</f>
        <v>0</v>
      </c>
      <c r="I20" s="376">
        <f>F20+H20</f>
        <v>0</v>
      </c>
      <c r="J20" s="431"/>
      <c r="K20" s="361">
        <v>98</v>
      </c>
      <c r="L20" s="362"/>
      <c r="M20" s="361">
        <v>65</v>
      </c>
      <c r="N20" s="363"/>
      <c r="O20" s="363"/>
      <c r="P20" s="364"/>
    </row>
    <row r="21" spans="1:16" ht="15">
      <c r="A21" s="454">
        <f t="shared" si="0"/>
        <v>14</v>
      </c>
      <c r="B21" s="465" t="s">
        <v>887</v>
      </c>
      <c r="C21" s="463" t="s">
        <v>265</v>
      </c>
      <c r="D21" s="464">
        <v>6</v>
      </c>
      <c r="E21" s="429">
        <v>0</v>
      </c>
      <c r="F21" s="376">
        <f t="shared" si="1"/>
        <v>0</v>
      </c>
      <c r="G21" s="430">
        <v>0</v>
      </c>
      <c r="H21" s="376">
        <f t="shared" si="2"/>
        <v>0</v>
      </c>
      <c r="I21" s="376">
        <f t="shared" si="3"/>
        <v>0</v>
      </c>
      <c r="J21" s="431"/>
      <c r="K21" s="361">
        <v>90</v>
      </c>
      <c r="L21" s="362"/>
      <c r="M21" s="361">
        <v>65</v>
      </c>
      <c r="N21" s="363"/>
      <c r="O21" s="363"/>
      <c r="P21" s="364"/>
    </row>
    <row r="22" spans="1:16" ht="15">
      <c r="A22" s="454">
        <f t="shared" si="0"/>
        <v>15</v>
      </c>
      <c r="B22" s="465" t="s">
        <v>888</v>
      </c>
      <c r="C22" s="463" t="s">
        <v>265</v>
      </c>
      <c r="D22" s="464">
        <v>19</v>
      </c>
      <c r="E22" s="429">
        <v>0</v>
      </c>
      <c r="F22" s="376">
        <f t="shared" si="1"/>
        <v>0</v>
      </c>
      <c r="G22" s="430">
        <v>0</v>
      </c>
      <c r="H22" s="376">
        <f t="shared" si="2"/>
        <v>0</v>
      </c>
      <c r="I22" s="376">
        <f t="shared" si="3"/>
        <v>0</v>
      </c>
      <c r="J22" s="431"/>
      <c r="K22" s="361">
        <v>26</v>
      </c>
      <c r="L22" s="362"/>
      <c r="M22" s="361">
        <v>35</v>
      </c>
      <c r="N22" s="363"/>
      <c r="O22" s="363"/>
      <c r="P22" s="364"/>
    </row>
    <row r="23" spans="1:16" ht="15">
      <c r="A23" s="454">
        <f t="shared" si="0"/>
        <v>16</v>
      </c>
      <c r="B23" s="465" t="s">
        <v>889</v>
      </c>
      <c r="C23" s="463" t="s">
        <v>265</v>
      </c>
      <c r="D23" s="464">
        <v>4</v>
      </c>
      <c r="E23" s="429">
        <v>0</v>
      </c>
      <c r="F23" s="376">
        <f>D23*E23</f>
        <v>0</v>
      </c>
      <c r="G23" s="430">
        <v>0</v>
      </c>
      <c r="H23" s="376">
        <f>D23*G23</f>
        <v>0</v>
      </c>
      <c r="I23" s="376">
        <f>F23+H23</f>
        <v>0</v>
      </c>
      <c r="J23" s="431"/>
      <c r="K23" s="361">
        <v>22</v>
      </c>
      <c r="L23" s="362"/>
      <c r="M23" s="361">
        <v>40</v>
      </c>
      <c r="N23" s="363"/>
      <c r="O23" s="363"/>
      <c r="P23" s="364"/>
    </row>
    <row r="24" spans="1:16" ht="15">
      <c r="A24" s="454">
        <f t="shared" si="0"/>
        <v>17</v>
      </c>
      <c r="B24" s="463" t="s">
        <v>890</v>
      </c>
      <c r="C24" s="463" t="s">
        <v>265</v>
      </c>
      <c r="D24" s="464">
        <v>1</v>
      </c>
      <c r="E24" s="429">
        <v>0</v>
      </c>
      <c r="F24" s="376">
        <f>D24*E24</f>
        <v>0</v>
      </c>
      <c r="G24" s="430">
        <v>0</v>
      </c>
      <c r="H24" s="376">
        <f>D24*G24</f>
        <v>0</v>
      </c>
      <c r="I24" s="376">
        <f>F24+H24</f>
        <v>0</v>
      </c>
      <c r="J24" s="431"/>
      <c r="K24" s="361">
        <v>85</v>
      </c>
      <c r="L24" s="362"/>
      <c r="M24" s="361">
        <v>45</v>
      </c>
      <c r="N24" s="363"/>
      <c r="O24" s="363"/>
      <c r="P24" s="364"/>
    </row>
    <row r="25" spans="1:16" ht="15">
      <c r="A25" s="454">
        <f t="shared" si="0"/>
        <v>18</v>
      </c>
      <c r="B25" s="465" t="s">
        <v>891</v>
      </c>
      <c r="C25" s="463" t="s">
        <v>265</v>
      </c>
      <c r="D25" s="464">
        <v>24</v>
      </c>
      <c r="E25" s="429">
        <v>0</v>
      </c>
      <c r="F25" s="376">
        <f t="shared" si="1"/>
        <v>0</v>
      </c>
      <c r="G25" s="586"/>
      <c r="H25" s="376"/>
      <c r="I25" s="376">
        <f t="shared" si="3"/>
        <v>0</v>
      </c>
      <c r="J25" s="431"/>
      <c r="K25" s="361">
        <v>4.5</v>
      </c>
      <c r="L25" s="362"/>
      <c r="M25" s="361"/>
      <c r="N25" s="363"/>
      <c r="O25" s="363"/>
      <c r="P25" s="364"/>
    </row>
    <row r="26" spans="1:16" ht="15">
      <c r="A26" s="454">
        <f t="shared" si="0"/>
        <v>19</v>
      </c>
      <c r="B26" s="463" t="s">
        <v>892</v>
      </c>
      <c r="C26" s="463" t="s">
        <v>265</v>
      </c>
      <c r="D26" s="464">
        <v>1</v>
      </c>
      <c r="E26" s="429">
        <v>0</v>
      </c>
      <c r="F26" s="376">
        <f>D26*E26</f>
        <v>0</v>
      </c>
      <c r="G26" s="430">
        <v>0</v>
      </c>
      <c r="H26" s="376">
        <f>D26*G26</f>
        <v>0</v>
      </c>
      <c r="I26" s="376">
        <f>F26+H26</f>
        <v>0</v>
      </c>
      <c r="J26" s="431"/>
      <c r="K26" s="361">
        <v>85</v>
      </c>
      <c r="L26" s="362"/>
      <c r="M26" s="361">
        <v>55</v>
      </c>
      <c r="N26" s="363"/>
      <c r="O26" s="363"/>
      <c r="P26" s="364"/>
    </row>
    <row r="27" spans="1:16" ht="24.75">
      <c r="A27" s="454">
        <f t="shared" si="0"/>
        <v>20</v>
      </c>
      <c r="B27" s="466" t="s">
        <v>893</v>
      </c>
      <c r="C27" s="463" t="s">
        <v>265</v>
      </c>
      <c r="D27" s="464">
        <v>8</v>
      </c>
      <c r="E27" s="429">
        <v>0</v>
      </c>
      <c r="F27" s="376">
        <f>D27*E27</f>
        <v>0</v>
      </c>
      <c r="G27" s="430">
        <v>0</v>
      </c>
      <c r="H27" s="376">
        <f>D27*G27</f>
        <v>0</v>
      </c>
      <c r="I27" s="376">
        <f>F27+H27</f>
        <v>0</v>
      </c>
      <c r="J27" s="431"/>
      <c r="K27" s="361">
        <v>890</v>
      </c>
      <c r="L27" s="362"/>
      <c r="M27" s="361">
        <v>180</v>
      </c>
      <c r="N27" s="363"/>
      <c r="O27" s="363"/>
      <c r="P27" s="364"/>
    </row>
    <row r="28" spans="1:16" ht="15">
      <c r="A28" s="454">
        <f t="shared" si="0"/>
        <v>21</v>
      </c>
      <c r="B28" s="463" t="s">
        <v>894</v>
      </c>
      <c r="C28" s="463" t="s">
        <v>265</v>
      </c>
      <c r="D28" s="464">
        <v>8</v>
      </c>
      <c r="E28" s="429">
        <v>0</v>
      </c>
      <c r="F28" s="376">
        <f>D28*E28</f>
        <v>0</v>
      </c>
      <c r="G28" s="377"/>
      <c r="H28" s="376"/>
      <c r="I28" s="376">
        <f>F28+H28</f>
        <v>0</v>
      </c>
      <c r="J28" s="431"/>
      <c r="K28" s="361">
        <v>110</v>
      </c>
      <c r="L28" s="362"/>
      <c r="M28" s="361"/>
      <c r="N28" s="363"/>
      <c r="O28" s="363"/>
      <c r="P28" s="364"/>
    </row>
    <row r="29" spans="1:16" ht="15">
      <c r="A29" s="454">
        <f t="shared" si="0"/>
        <v>22</v>
      </c>
      <c r="B29" s="463" t="s">
        <v>895</v>
      </c>
      <c r="C29" s="463" t="s">
        <v>265</v>
      </c>
      <c r="D29" s="464">
        <v>20</v>
      </c>
      <c r="E29" s="429">
        <v>0</v>
      </c>
      <c r="F29" s="376">
        <f>D29*E29</f>
        <v>0</v>
      </c>
      <c r="G29" s="430">
        <v>0</v>
      </c>
      <c r="H29" s="376">
        <f>D29*G29</f>
        <v>0</v>
      </c>
      <c r="I29" s="376">
        <f>F29+H29</f>
        <v>0</v>
      </c>
      <c r="J29" s="431"/>
      <c r="K29" s="361">
        <v>3.5</v>
      </c>
      <c r="L29" s="362"/>
      <c r="M29" s="361">
        <v>6.8</v>
      </c>
      <c r="N29" s="363"/>
      <c r="O29" s="363"/>
      <c r="P29" s="364"/>
    </row>
    <row r="30" spans="1:16" ht="15">
      <c r="A30" s="454">
        <f t="shared" si="0"/>
        <v>23</v>
      </c>
      <c r="B30" s="463" t="s">
        <v>896</v>
      </c>
      <c r="C30" s="463" t="s">
        <v>751</v>
      </c>
      <c r="D30" s="464">
        <v>15</v>
      </c>
      <c r="E30" s="429">
        <v>0</v>
      </c>
      <c r="F30" s="376">
        <f>D30*E30</f>
        <v>0</v>
      </c>
      <c r="G30" s="377"/>
      <c r="H30" s="376"/>
      <c r="I30" s="376">
        <f>F30+H30</f>
        <v>0</v>
      </c>
      <c r="J30" s="431"/>
      <c r="K30" s="361">
        <v>12.5</v>
      </c>
      <c r="L30" s="362"/>
      <c r="M30" s="361"/>
      <c r="N30" s="363"/>
      <c r="O30" s="363"/>
      <c r="P30" s="364"/>
    </row>
    <row r="31" spans="1:16" ht="15">
      <c r="A31" s="454">
        <f t="shared" si="0"/>
        <v>24</v>
      </c>
      <c r="B31" s="463"/>
      <c r="C31" s="463"/>
      <c r="D31" s="464"/>
      <c r="E31" s="376"/>
      <c r="F31" s="376"/>
      <c r="G31" s="377"/>
      <c r="H31" s="376"/>
      <c r="I31" s="376"/>
      <c r="J31" s="431"/>
      <c r="K31" s="361"/>
      <c r="L31" s="362"/>
      <c r="M31" s="361"/>
      <c r="N31" s="363"/>
      <c r="O31" s="363"/>
      <c r="P31" s="364"/>
    </row>
    <row r="32" spans="1:16" s="352" customFormat="1" ht="18.75" customHeight="1">
      <c r="A32" s="450">
        <f t="shared" si="0"/>
        <v>25</v>
      </c>
      <c r="B32" s="459" t="s">
        <v>897</v>
      </c>
      <c r="C32" s="460"/>
      <c r="D32" s="453"/>
      <c r="E32" s="461"/>
      <c r="F32" s="461"/>
      <c r="G32" s="462"/>
      <c r="H32" s="461"/>
      <c r="I32" s="461"/>
      <c r="J32" s="437"/>
      <c r="K32" s="365"/>
      <c r="L32" s="366"/>
      <c r="M32" s="365"/>
      <c r="N32" s="367"/>
      <c r="O32" s="367"/>
      <c r="P32" s="359"/>
    </row>
    <row r="33" spans="1:16" ht="15">
      <c r="A33" s="454">
        <f t="shared" si="0"/>
        <v>26</v>
      </c>
      <c r="B33" s="465" t="s">
        <v>898</v>
      </c>
      <c r="C33" s="463" t="s">
        <v>899</v>
      </c>
      <c r="D33" s="464">
        <v>5</v>
      </c>
      <c r="E33" s="376"/>
      <c r="F33" s="376"/>
      <c r="G33" s="430">
        <v>0</v>
      </c>
      <c r="H33" s="376">
        <f t="shared" si="2"/>
        <v>0</v>
      </c>
      <c r="I33" s="376">
        <f t="shared" si="3"/>
        <v>0</v>
      </c>
      <c r="J33" s="431"/>
      <c r="K33" s="361"/>
      <c r="L33" s="362"/>
      <c r="M33" s="361">
        <v>420</v>
      </c>
      <c r="N33" s="363"/>
      <c r="O33" s="363"/>
      <c r="P33" s="364"/>
    </row>
    <row r="34" spans="1:16" ht="15">
      <c r="A34" s="454">
        <f t="shared" si="0"/>
        <v>27</v>
      </c>
      <c r="B34" s="465" t="s">
        <v>900</v>
      </c>
      <c r="C34" s="463" t="s">
        <v>901</v>
      </c>
      <c r="D34" s="464">
        <v>3</v>
      </c>
      <c r="E34" s="376"/>
      <c r="F34" s="376"/>
      <c r="G34" s="430">
        <v>0</v>
      </c>
      <c r="H34" s="376">
        <f t="shared" si="2"/>
        <v>0</v>
      </c>
      <c r="I34" s="376">
        <f t="shared" si="3"/>
        <v>0</v>
      </c>
      <c r="J34" s="431"/>
      <c r="K34" s="361"/>
      <c r="L34" s="362"/>
      <c r="M34" s="361">
        <v>420</v>
      </c>
      <c r="N34" s="363"/>
      <c r="O34" s="363"/>
      <c r="P34" s="364"/>
    </row>
    <row r="35" spans="1:16" ht="15">
      <c r="A35" s="454">
        <f t="shared" si="0"/>
        <v>28</v>
      </c>
      <c r="B35" s="465" t="s">
        <v>902</v>
      </c>
      <c r="C35" s="463" t="s">
        <v>901</v>
      </c>
      <c r="D35" s="464">
        <v>2</v>
      </c>
      <c r="E35" s="376"/>
      <c r="F35" s="376"/>
      <c r="G35" s="430">
        <v>0</v>
      </c>
      <c r="H35" s="376">
        <f t="shared" si="2"/>
        <v>0</v>
      </c>
      <c r="I35" s="376">
        <f t="shared" si="3"/>
        <v>0</v>
      </c>
      <c r="J35" s="431"/>
      <c r="K35" s="361"/>
      <c r="L35" s="362"/>
      <c r="M35" s="361">
        <v>420</v>
      </c>
      <c r="N35" s="363"/>
      <c r="O35" s="363"/>
      <c r="P35" s="364"/>
    </row>
    <row r="36" spans="1:16" ht="15">
      <c r="A36" s="454">
        <f t="shared" si="0"/>
        <v>29</v>
      </c>
      <c r="B36" s="465" t="s">
        <v>903</v>
      </c>
      <c r="C36" s="463" t="s">
        <v>265</v>
      </c>
      <c r="D36" s="464">
        <v>31</v>
      </c>
      <c r="E36" s="376"/>
      <c r="F36" s="376"/>
      <c r="G36" s="430">
        <v>0</v>
      </c>
      <c r="H36" s="376">
        <f t="shared" si="2"/>
        <v>0</v>
      </c>
      <c r="I36" s="376">
        <f t="shared" si="3"/>
        <v>0</v>
      </c>
      <c r="J36" s="431"/>
      <c r="K36" s="361"/>
      <c r="L36" s="362"/>
      <c r="M36" s="361">
        <v>4.5</v>
      </c>
      <c r="N36" s="363"/>
      <c r="O36" s="363"/>
      <c r="P36" s="364"/>
    </row>
    <row r="37" spans="1:16" ht="15">
      <c r="A37" s="454">
        <f t="shared" si="0"/>
        <v>30</v>
      </c>
      <c r="B37" s="465" t="s">
        <v>904</v>
      </c>
      <c r="C37" s="463" t="s">
        <v>901</v>
      </c>
      <c r="D37" s="464">
        <v>4</v>
      </c>
      <c r="E37" s="376"/>
      <c r="F37" s="376"/>
      <c r="G37" s="430">
        <v>0</v>
      </c>
      <c r="H37" s="376">
        <f t="shared" si="2"/>
        <v>0</v>
      </c>
      <c r="I37" s="376">
        <f t="shared" si="3"/>
        <v>0</v>
      </c>
      <c r="J37" s="431"/>
      <c r="K37" s="361"/>
      <c r="L37" s="362"/>
      <c r="M37" s="361">
        <v>420</v>
      </c>
      <c r="N37" s="363"/>
      <c r="O37" s="363"/>
      <c r="P37" s="364"/>
    </row>
    <row r="38" spans="1:16" ht="15">
      <c r="A38" s="454">
        <f t="shared" si="0"/>
        <v>31</v>
      </c>
      <c r="B38" s="465" t="s">
        <v>905</v>
      </c>
      <c r="C38" s="463" t="s">
        <v>199</v>
      </c>
      <c r="D38" s="464">
        <v>25</v>
      </c>
      <c r="E38" s="376"/>
      <c r="F38" s="376"/>
      <c r="G38" s="430">
        <v>0</v>
      </c>
      <c r="H38" s="376">
        <f t="shared" si="2"/>
        <v>0</v>
      </c>
      <c r="I38" s="376">
        <f t="shared" si="3"/>
        <v>0</v>
      </c>
      <c r="J38" s="431"/>
      <c r="K38" s="361"/>
      <c r="L38" s="362"/>
      <c r="M38" s="361">
        <v>120</v>
      </c>
      <c r="N38" s="363"/>
      <c r="O38" s="363"/>
      <c r="P38" s="364"/>
    </row>
    <row r="39" spans="1:16" ht="15">
      <c r="A39" s="454">
        <f t="shared" si="0"/>
        <v>32</v>
      </c>
      <c r="B39" s="465" t="s">
        <v>906</v>
      </c>
      <c r="C39" s="463" t="s">
        <v>265</v>
      </c>
      <c r="D39" s="464">
        <v>1</v>
      </c>
      <c r="E39" s="376"/>
      <c r="F39" s="376"/>
      <c r="G39" s="430">
        <v>0</v>
      </c>
      <c r="H39" s="376">
        <f t="shared" si="2"/>
        <v>0</v>
      </c>
      <c r="I39" s="376">
        <f t="shared" si="3"/>
        <v>0</v>
      </c>
      <c r="J39" s="431"/>
      <c r="K39" s="361"/>
      <c r="L39" s="362"/>
      <c r="M39" s="361">
        <v>180</v>
      </c>
      <c r="N39" s="363"/>
      <c r="O39" s="363"/>
      <c r="P39" s="364"/>
    </row>
    <row r="40" spans="1:16" ht="24.75">
      <c r="A40" s="454">
        <f t="shared" si="0"/>
        <v>33</v>
      </c>
      <c r="B40" s="467" t="s">
        <v>907</v>
      </c>
      <c r="C40" s="463" t="s">
        <v>901</v>
      </c>
      <c r="D40" s="464">
        <v>16</v>
      </c>
      <c r="E40" s="376"/>
      <c r="F40" s="376"/>
      <c r="G40" s="430">
        <v>0</v>
      </c>
      <c r="H40" s="376">
        <f>D40*G40</f>
        <v>0</v>
      </c>
      <c r="I40" s="376">
        <f>F40+H40</f>
        <v>0</v>
      </c>
      <c r="J40" s="431"/>
      <c r="K40" s="361"/>
      <c r="L40" s="362"/>
      <c r="M40" s="361">
        <v>420</v>
      </c>
      <c r="N40" s="363"/>
      <c r="O40" s="363"/>
      <c r="P40" s="364"/>
    </row>
    <row r="41" spans="1:16" ht="15">
      <c r="A41" s="454">
        <f t="shared" si="0"/>
        <v>34</v>
      </c>
      <c r="B41" s="467"/>
      <c r="C41" s="463"/>
      <c r="D41" s="464"/>
      <c r="E41" s="376"/>
      <c r="F41" s="376"/>
      <c r="G41" s="377"/>
      <c r="H41" s="376"/>
      <c r="I41" s="376"/>
      <c r="J41" s="431"/>
      <c r="K41" s="368"/>
      <c r="L41" s="369"/>
      <c r="M41" s="368"/>
      <c r="N41" s="370"/>
      <c r="O41" s="370"/>
      <c r="P41" s="364"/>
    </row>
    <row r="42" spans="1:10" ht="15" customHeight="1">
      <c r="A42" s="454">
        <f t="shared" si="0"/>
        <v>35</v>
      </c>
      <c r="B42" s="444"/>
      <c r="C42" s="444"/>
      <c r="D42" s="444"/>
      <c r="E42" s="444"/>
      <c r="F42" s="444" t="s">
        <v>908</v>
      </c>
      <c r="G42" s="444"/>
      <c r="H42" s="468" t="s">
        <v>909</v>
      </c>
      <c r="I42" s="468" t="s">
        <v>910</v>
      </c>
      <c r="J42" s="431"/>
    </row>
    <row r="43" spans="1:11" ht="15" customHeight="1">
      <c r="A43" s="454">
        <f t="shared" si="0"/>
        <v>36</v>
      </c>
      <c r="B43" s="444"/>
      <c r="C43" s="444"/>
      <c r="D43" s="444"/>
      <c r="E43" s="444"/>
      <c r="F43" s="469">
        <f>SUM(F9:F41)</f>
        <v>0</v>
      </c>
      <c r="G43" s="470"/>
      <c r="H43" s="469">
        <f>SUM(H9:H41)</f>
        <v>0</v>
      </c>
      <c r="I43" s="469">
        <f>SUM(I9:I41)</f>
        <v>0</v>
      </c>
      <c r="J43" s="431"/>
      <c r="K43" s="371">
        <f>SUM(F43:H43)</f>
        <v>0</v>
      </c>
    </row>
    <row r="44" spans="1:10" ht="15" customHeight="1" thickBot="1">
      <c r="A44" s="454">
        <f t="shared" si="0"/>
        <v>37</v>
      </c>
      <c r="B44" s="471" t="s">
        <v>911</v>
      </c>
      <c r="C44" s="471"/>
      <c r="D44" s="472">
        <v>5</v>
      </c>
      <c r="E44" s="473"/>
      <c r="F44" s="474">
        <f>F43/100*D44</f>
        <v>0</v>
      </c>
      <c r="G44" s="473"/>
      <c r="H44" s="473"/>
      <c r="I44" s="473"/>
      <c r="J44" s="431"/>
    </row>
    <row r="45" spans="1:10" ht="6" customHeight="1" thickBot="1">
      <c r="A45" s="454">
        <f t="shared" si="0"/>
        <v>38</v>
      </c>
      <c r="B45" s="431"/>
      <c r="C45" s="431"/>
      <c r="D45" s="433"/>
      <c r="E45" s="431"/>
      <c r="F45" s="431"/>
      <c r="G45" s="431"/>
      <c r="H45" s="431"/>
      <c r="I45" s="431"/>
      <c r="J45" s="431"/>
    </row>
    <row r="46" spans="1:11" ht="15" customHeight="1" thickBot="1">
      <c r="A46" s="454">
        <f t="shared" si="0"/>
        <v>39</v>
      </c>
      <c r="B46" s="475" t="s">
        <v>912</v>
      </c>
      <c r="C46" s="475"/>
      <c r="D46" s="476"/>
      <c r="E46" s="477"/>
      <c r="F46" s="478">
        <f>F43+F44</f>
        <v>0</v>
      </c>
      <c r="G46" s="479"/>
      <c r="H46" s="480">
        <f>H43</f>
        <v>0</v>
      </c>
      <c r="I46" s="481">
        <f>F46+H46</f>
        <v>0</v>
      </c>
      <c r="J46" s="431"/>
      <c r="K46" s="371">
        <f>K43+F44</f>
        <v>0</v>
      </c>
    </row>
    <row r="47" spans="1:10" ht="6" customHeight="1">
      <c r="A47" s="454">
        <f t="shared" si="0"/>
        <v>40</v>
      </c>
      <c r="B47" s="431"/>
      <c r="C47" s="431"/>
      <c r="D47" s="433"/>
      <c r="E47" s="431"/>
      <c r="F47" s="431"/>
      <c r="G47" s="431"/>
      <c r="H47" s="431"/>
      <c r="I47" s="431"/>
      <c r="J47" s="431"/>
    </row>
    <row r="48" spans="1:10" ht="16.5" customHeight="1">
      <c r="A48" s="454">
        <f t="shared" si="0"/>
        <v>41</v>
      </c>
      <c r="B48" s="482" t="s">
        <v>913</v>
      </c>
      <c r="C48" s="431"/>
      <c r="D48" s="433"/>
      <c r="E48" s="483">
        <f>I46</f>
        <v>0</v>
      </c>
      <c r="F48" s="484" t="s">
        <v>838</v>
      </c>
      <c r="G48" s="431"/>
      <c r="H48" s="431"/>
      <c r="I48" s="431"/>
      <c r="J48" s="431"/>
    </row>
    <row r="49" spans="1:10" ht="16.5" customHeight="1" thickBot="1">
      <c r="A49" s="454">
        <f t="shared" si="0"/>
        <v>42</v>
      </c>
      <c r="B49" s="482" t="s">
        <v>914</v>
      </c>
      <c r="C49" s="485" t="s">
        <v>406</v>
      </c>
      <c r="D49" s="433">
        <v>0</v>
      </c>
      <c r="E49" s="483">
        <f>I46/100*D49</f>
        <v>0</v>
      </c>
      <c r="F49" s="484" t="s">
        <v>838</v>
      </c>
      <c r="G49" s="431"/>
      <c r="H49" s="431"/>
      <c r="I49" s="431"/>
      <c r="J49" s="431"/>
    </row>
    <row r="50" spans="1:10" ht="16.5" customHeight="1" thickBot="1">
      <c r="A50" s="454">
        <f t="shared" si="0"/>
        <v>43</v>
      </c>
      <c r="B50" s="486" t="s">
        <v>915</v>
      </c>
      <c r="C50" s="487"/>
      <c r="D50" s="488"/>
      <c r="E50" s="489">
        <f>E48+E49</f>
        <v>0</v>
      </c>
      <c r="F50" s="490" t="s">
        <v>838</v>
      </c>
      <c r="G50" s="491"/>
      <c r="H50" s="492"/>
      <c r="I50" s="491"/>
      <c r="J50" s="435"/>
    </row>
    <row r="51" ht="12">
      <c r="E51" s="372"/>
    </row>
    <row r="52" ht="12">
      <c r="E52" s="372"/>
    </row>
    <row r="53" ht="12">
      <c r="D53" s="373"/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tabSelected="1" zoomScale="130" zoomScaleNormal="130" workbookViewId="0" topLeftCell="A113">
      <selection activeCell="F121" sqref="F121"/>
    </sheetView>
  </sheetViews>
  <sheetFormatPr defaultColWidth="9.140625" defaultRowHeight="12"/>
  <cols>
    <col min="1" max="1" width="8.28125" style="583" customWidth="1"/>
    <col min="2" max="2" width="1.1484375" style="583" customWidth="1"/>
    <col min="3" max="3" width="4.140625" style="583" customWidth="1"/>
    <col min="4" max="4" width="4.28125" style="583" customWidth="1"/>
    <col min="5" max="5" width="17.140625" style="583" customWidth="1"/>
    <col min="6" max="6" width="50.8515625" style="583" customWidth="1"/>
    <col min="7" max="7" width="7.421875" style="583" customWidth="1"/>
    <col min="8" max="8" width="14.00390625" style="583" customWidth="1"/>
    <col min="9" max="9" width="15.8515625" style="716" customWidth="1"/>
    <col min="10" max="11" width="22.28125" style="583" customWidth="1"/>
    <col min="12" max="12" width="9.28125" style="583" customWidth="1"/>
    <col min="13" max="13" width="10.8515625" style="583" hidden="1" customWidth="1"/>
    <col min="14" max="14" width="9.28125" style="583" hidden="1" customWidth="1"/>
    <col min="15" max="20" width="14.140625" style="583" hidden="1" customWidth="1"/>
    <col min="21" max="21" width="16.28125" style="583" hidden="1" customWidth="1"/>
    <col min="22" max="22" width="12.28125" style="583" customWidth="1"/>
    <col min="23" max="23" width="16.28125" style="583" customWidth="1"/>
    <col min="24" max="24" width="12.28125" style="583" customWidth="1"/>
    <col min="25" max="25" width="15.00390625" style="583" customWidth="1"/>
    <col min="26" max="26" width="11.00390625" style="583" customWidth="1"/>
    <col min="27" max="27" width="15.00390625" style="583" customWidth="1"/>
    <col min="28" max="28" width="16.28125" style="583" customWidth="1"/>
    <col min="29" max="29" width="11.00390625" style="583" customWidth="1"/>
    <col min="30" max="30" width="15.00390625" style="583" customWidth="1"/>
    <col min="31" max="31" width="16.28125" style="583" customWidth="1"/>
    <col min="32" max="43" width="9.28125" style="583" customWidth="1"/>
    <col min="44" max="65" width="9.28125" style="583" hidden="1" customWidth="1"/>
    <col min="66" max="16384" width="9.28125" style="583" customWidth="1"/>
  </cols>
  <sheetData>
    <row r="1" ht="12"/>
    <row r="2" spans="12:46" ht="36.95" customHeight="1">
      <c r="L2" s="704" t="s">
        <v>5</v>
      </c>
      <c r="M2" s="705"/>
      <c r="N2" s="705"/>
      <c r="O2" s="705"/>
      <c r="P2" s="705"/>
      <c r="Q2" s="705"/>
      <c r="R2" s="705"/>
      <c r="S2" s="705"/>
      <c r="T2" s="705"/>
      <c r="U2" s="705"/>
      <c r="V2" s="705"/>
      <c r="AT2" s="708" t="s">
        <v>84</v>
      </c>
    </row>
    <row r="3" spans="2:46" ht="6.95" customHeight="1">
      <c r="B3" s="494"/>
      <c r="C3" s="495"/>
      <c r="D3" s="495"/>
      <c r="E3" s="495"/>
      <c r="F3" s="495"/>
      <c r="G3" s="495"/>
      <c r="H3" s="495"/>
      <c r="I3" s="717"/>
      <c r="J3" s="495"/>
      <c r="K3" s="495"/>
      <c r="L3" s="496"/>
      <c r="AT3" s="708" t="s">
        <v>81</v>
      </c>
    </row>
    <row r="4" spans="2:46" ht="24.95" customHeight="1">
      <c r="B4" s="496"/>
      <c r="D4" s="497" t="s">
        <v>85</v>
      </c>
      <c r="L4" s="496"/>
      <c r="M4" s="498" t="s">
        <v>10</v>
      </c>
      <c r="AT4" s="708" t="s">
        <v>3</v>
      </c>
    </row>
    <row r="5" spans="2:12" ht="6.95" customHeight="1">
      <c r="B5" s="496"/>
      <c r="L5" s="496"/>
    </row>
    <row r="6" spans="2:12" ht="12" customHeight="1">
      <c r="B6" s="496"/>
      <c r="D6" s="582" t="s">
        <v>14</v>
      </c>
      <c r="L6" s="496"/>
    </row>
    <row r="7" spans="2:12" ht="16.5" customHeight="1">
      <c r="B7" s="496"/>
      <c r="E7" s="702" t="str">
        <f>'Rekapitulace stavby'!K6</f>
        <v>VD Srnojedy, rekonstrukce sociálního zařízení a elektroinstalace</v>
      </c>
      <c r="F7" s="703"/>
      <c r="G7" s="703"/>
      <c r="H7" s="703"/>
      <c r="L7" s="496"/>
    </row>
    <row r="8" spans="1:31" s="501" customFormat="1" ht="12" customHeight="1">
      <c r="A8" s="581"/>
      <c r="B8" s="499"/>
      <c r="C8" s="581"/>
      <c r="D8" s="582" t="s">
        <v>86</v>
      </c>
      <c r="E8" s="581"/>
      <c r="F8" s="581"/>
      <c r="G8" s="581"/>
      <c r="H8" s="581"/>
      <c r="I8" s="718"/>
      <c r="J8" s="581"/>
      <c r="K8" s="581"/>
      <c r="L8" s="500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</row>
    <row r="9" spans="1:31" s="501" customFormat="1" ht="16.5" customHeight="1">
      <c r="A9" s="581"/>
      <c r="B9" s="499"/>
      <c r="C9" s="581"/>
      <c r="D9" s="581"/>
      <c r="E9" s="700" t="s">
        <v>613</v>
      </c>
      <c r="F9" s="701"/>
      <c r="G9" s="701"/>
      <c r="H9" s="701"/>
      <c r="I9" s="718"/>
      <c r="J9" s="581"/>
      <c r="K9" s="581"/>
      <c r="L9" s="500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</row>
    <row r="10" spans="1:31" s="501" customFormat="1" ht="12">
      <c r="A10" s="581"/>
      <c r="B10" s="499"/>
      <c r="C10" s="581"/>
      <c r="D10" s="581"/>
      <c r="E10" s="581"/>
      <c r="F10" s="581"/>
      <c r="G10" s="581"/>
      <c r="H10" s="581"/>
      <c r="I10" s="718"/>
      <c r="J10" s="581"/>
      <c r="K10" s="581"/>
      <c r="L10" s="500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</row>
    <row r="11" spans="1:31" s="501" customFormat="1" ht="12" customHeight="1">
      <c r="A11" s="581"/>
      <c r="B11" s="499"/>
      <c r="C11" s="581"/>
      <c r="D11" s="582" t="s">
        <v>15</v>
      </c>
      <c r="E11" s="581"/>
      <c r="F11" s="584" t="s">
        <v>1</v>
      </c>
      <c r="G11" s="581"/>
      <c r="H11" s="581"/>
      <c r="I11" s="719" t="s">
        <v>16</v>
      </c>
      <c r="J11" s="584" t="s">
        <v>1</v>
      </c>
      <c r="K11" s="581"/>
      <c r="L11" s="500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</row>
    <row r="12" spans="1:31" s="501" customFormat="1" ht="12" customHeight="1">
      <c r="A12" s="581"/>
      <c r="B12" s="499"/>
      <c r="C12" s="581"/>
      <c r="D12" s="582" t="s">
        <v>17</v>
      </c>
      <c r="E12" s="581"/>
      <c r="F12" s="584" t="s">
        <v>614</v>
      </c>
      <c r="G12" s="581"/>
      <c r="H12" s="581"/>
      <c r="I12" s="719" t="s">
        <v>19</v>
      </c>
      <c r="J12" s="502">
        <f>'Rekapitulace stavby'!AN8</f>
        <v>44596</v>
      </c>
      <c r="K12" s="581"/>
      <c r="L12" s="500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</row>
    <row r="13" spans="1:31" s="501" customFormat="1" ht="10.9" customHeight="1">
      <c r="A13" s="581"/>
      <c r="B13" s="499"/>
      <c r="C13" s="581"/>
      <c r="D13" s="581"/>
      <c r="E13" s="581"/>
      <c r="F13" s="581"/>
      <c r="G13" s="581"/>
      <c r="H13" s="581"/>
      <c r="I13" s="718"/>
      <c r="J13" s="581"/>
      <c r="K13" s="581"/>
      <c r="L13" s="500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</row>
    <row r="14" spans="1:31" s="501" customFormat="1" ht="12" customHeight="1">
      <c r="A14" s="581"/>
      <c r="B14" s="499"/>
      <c r="C14" s="581"/>
      <c r="D14" s="582" t="s">
        <v>20</v>
      </c>
      <c r="E14" s="581"/>
      <c r="F14" s="581"/>
      <c r="G14" s="581"/>
      <c r="H14" s="581"/>
      <c r="I14" s="719" t="s">
        <v>21</v>
      </c>
      <c r="J14" s="584" t="str">
        <f>IF('Rekapitulace stavby'!AN10="","",'Rekapitulace stavby'!AN10)</f>
        <v/>
      </c>
      <c r="K14" s="581"/>
      <c r="L14" s="500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</row>
    <row r="15" spans="1:31" s="501" customFormat="1" ht="18" customHeight="1">
      <c r="A15" s="581"/>
      <c r="B15" s="499"/>
      <c r="C15" s="581"/>
      <c r="D15" s="581"/>
      <c r="E15" s="584" t="str">
        <f>IF('Rekapitulace stavby'!E11="","",'Rekapitulace stavby'!E11)</f>
        <v>Povodí Labe státní podnik</v>
      </c>
      <c r="F15" s="581"/>
      <c r="G15" s="581"/>
      <c r="H15" s="581"/>
      <c r="I15" s="719" t="s">
        <v>22</v>
      </c>
      <c r="J15" s="584" t="str">
        <f>IF('Rekapitulace stavby'!AN11="","",'Rekapitulace stavby'!AN11)</f>
        <v/>
      </c>
      <c r="K15" s="581"/>
      <c r="L15" s="500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</row>
    <row r="16" spans="1:31" s="501" customFormat="1" ht="6.95" customHeight="1">
      <c r="A16" s="581"/>
      <c r="B16" s="499"/>
      <c r="C16" s="581"/>
      <c r="D16" s="581"/>
      <c r="E16" s="581"/>
      <c r="F16" s="581"/>
      <c r="G16" s="581"/>
      <c r="H16" s="581"/>
      <c r="I16" s="718"/>
      <c r="J16" s="581"/>
      <c r="K16" s="581"/>
      <c r="L16" s="500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</row>
    <row r="17" spans="1:31" s="501" customFormat="1" ht="12" customHeight="1">
      <c r="A17" s="581"/>
      <c r="B17" s="499"/>
      <c r="C17" s="581"/>
      <c r="D17" s="582" t="s">
        <v>23</v>
      </c>
      <c r="E17" s="581"/>
      <c r="F17" s="581"/>
      <c r="G17" s="581"/>
      <c r="H17" s="581"/>
      <c r="I17" s="719" t="s">
        <v>21</v>
      </c>
      <c r="J17" s="584" t="str">
        <f>'Rekapitulace stavby'!AN13</f>
        <v/>
      </c>
      <c r="K17" s="581"/>
      <c r="L17" s="500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</row>
    <row r="18" spans="1:31" s="501" customFormat="1" ht="18" customHeight="1">
      <c r="A18" s="581"/>
      <c r="B18" s="499"/>
      <c r="C18" s="581"/>
      <c r="D18" s="581"/>
      <c r="E18" s="706" t="str">
        <f>'Rekapitulace stavby'!E14</f>
        <v>bude určen ve výběrovém řízení</v>
      </c>
      <c r="F18" s="706"/>
      <c r="G18" s="706"/>
      <c r="H18" s="706"/>
      <c r="I18" s="719" t="s">
        <v>22</v>
      </c>
      <c r="J18" s="584" t="str">
        <f>'Rekapitulace stavby'!AN14</f>
        <v/>
      </c>
      <c r="K18" s="581"/>
      <c r="L18" s="500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</row>
    <row r="19" spans="1:31" s="501" customFormat="1" ht="6.95" customHeight="1">
      <c r="A19" s="581"/>
      <c r="B19" s="499"/>
      <c r="C19" s="581"/>
      <c r="D19" s="581"/>
      <c r="E19" s="581"/>
      <c r="F19" s="581"/>
      <c r="G19" s="581"/>
      <c r="H19" s="581"/>
      <c r="I19" s="718"/>
      <c r="J19" s="581"/>
      <c r="K19" s="581"/>
      <c r="L19" s="500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</row>
    <row r="20" spans="1:31" s="501" customFormat="1" ht="12" customHeight="1">
      <c r="A20" s="581"/>
      <c r="B20" s="499"/>
      <c r="C20" s="581"/>
      <c r="D20" s="582" t="s">
        <v>25</v>
      </c>
      <c r="E20" s="581"/>
      <c r="F20" s="581"/>
      <c r="G20" s="581"/>
      <c r="H20" s="581"/>
      <c r="I20" s="719" t="s">
        <v>21</v>
      </c>
      <c r="J20" s="584" t="s">
        <v>1</v>
      </c>
      <c r="K20" s="581"/>
      <c r="L20" s="500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</row>
    <row r="21" spans="1:31" s="501" customFormat="1" ht="18" customHeight="1">
      <c r="A21" s="581"/>
      <c r="B21" s="499"/>
      <c r="C21" s="581"/>
      <c r="D21" s="581"/>
      <c r="E21" s="584" t="s">
        <v>26</v>
      </c>
      <c r="F21" s="581"/>
      <c r="G21" s="581"/>
      <c r="H21" s="581"/>
      <c r="I21" s="719" t="s">
        <v>22</v>
      </c>
      <c r="J21" s="584" t="s">
        <v>1</v>
      </c>
      <c r="K21" s="581"/>
      <c r="L21" s="500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</row>
    <row r="22" spans="1:31" s="501" customFormat="1" ht="6.95" customHeight="1">
      <c r="A22" s="581"/>
      <c r="B22" s="499"/>
      <c r="C22" s="581"/>
      <c r="D22" s="581"/>
      <c r="E22" s="581"/>
      <c r="F22" s="581"/>
      <c r="G22" s="581"/>
      <c r="H22" s="581"/>
      <c r="I22" s="718"/>
      <c r="J22" s="581"/>
      <c r="K22" s="581"/>
      <c r="L22" s="500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</row>
    <row r="23" spans="1:31" s="501" customFormat="1" ht="12" customHeight="1">
      <c r="A23" s="581"/>
      <c r="B23" s="499"/>
      <c r="C23" s="581"/>
      <c r="D23" s="582" t="s">
        <v>28</v>
      </c>
      <c r="E23" s="581"/>
      <c r="F23" s="581"/>
      <c r="G23" s="581"/>
      <c r="H23" s="581"/>
      <c r="I23" s="719" t="s">
        <v>21</v>
      </c>
      <c r="J23" s="584" t="str">
        <f>IF('Rekapitulace stavby'!AN19="","",'Rekapitulace stavby'!AN19)</f>
        <v/>
      </c>
      <c r="K23" s="581"/>
      <c r="L23" s="500"/>
      <c r="S23" s="581"/>
      <c r="T23" s="581"/>
      <c r="U23" s="581"/>
      <c r="V23" s="581"/>
      <c r="W23" s="581"/>
      <c r="X23" s="581"/>
      <c r="Y23" s="581"/>
      <c r="Z23" s="581"/>
      <c r="AA23" s="581"/>
      <c r="AB23" s="581"/>
      <c r="AC23" s="581"/>
      <c r="AD23" s="581"/>
      <c r="AE23" s="581"/>
    </row>
    <row r="24" spans="1:31" s="501" customFormat="1" ht="18" customHeight="1">
      <c r="A24" s="581"/>
      <c r="B24" s="499"/>
      <c r="C24" s="581"/>
      <c r="D24" s="581"/>
      <c r="E24" s="584" t="str">
        <f>IF('Rekapitulace stavby'!E20="","",'Rekapitulace stavby'!E20)</f>
        <v>Ing.Pavel Michálek</v>
      </c>
      <c r="F24" s="581"/>
      <c r="G24" s="581"/>
      <c r="H24" s="581"/>
      <c r="I24" s="719" t="s">
        <v>22</v>
      </c>
      <c r="J24" s="584" t="str">
        <f>IF('Rekapitulace stavby'!AN20="","",'Rekapitulace stavby'!AN20)</f>
        <v/>
      </c>
      <c r="K24" s="581"/>
      <c r="L24" s="500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</row>
    <row r="25" spans="1:31" s="501" customFormat="1" ht="6.95" customHeight="1">
      <c r="A25" s="581"/>
      <c r="B25" s="499"/>
      <c r="C25" s="581"/>
      <c r="D25" s="581"/>
      <c r="E25" s="581"/>
      <c r="F25" s="581"/>
      <c r="G25" s="581"/>
      <c r="H25" s="581"/>
      <c r="I25" s="718"/>
      <c r="J25" s="581"/>
      <c r="K25" s="581"/>
      <c r="L25" s="500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</row>
    <row r="26" spans="1:31" s="501" customFormat="1" ht="12" customHeight="1">
      <c r="A26" s="581"/>
      <c r="B26" s="499"/>
      <c r="C26" s="581"/>
      <c r="D26" s="582" t="s">
        <v>30</v>
      </c>
      <c r="E26" s="581"/>
      <c r="F26" s="581"/>
      <c r="G26" s="581"/>
      <c r="H26" s="581"/>
      <c r="I26" s="718"/>
      <c r="J26" s="581"/>
      <c r="K26" s="581"/>
      <c r="L26" s="500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</row>
    <row r="27" spans="1:31" s="506" customFormat="1" ht="16.5" customHeight="1">
      <c r="A27" s="503"/>
      <c r="B27" s="504"/>
      <c r="C27" s="503"/>
      <c r="D27" s="503"/>
      <c r="E27" s="707" t="s">
        <v>1</v>
      </c>
      <c r="F27" s="707"/>
      <c r="G27" s="707"/>
      <c r="H27" s="707"/>
      <c r="I27" s="720"/>
      <c r="J27" s="503"/>
      <c r="K27" s="503"/>
      <c r="L27" s="505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</row>
    <row r="28" spans="1:31" s="501" customFormat="1" ht="6.95" customHeight="1">
      <c r="A28" s="581"/>
      <c r="B28" s="499"/>
      <c r="C28" s="581"/>
      <c r="D28" s="581"/>
      <c r="E28" s="581"/>
      <c r="F28" s="581"/>
      <c r="G28" s="581"/>
      <c r="H28" s="581"/>
      <c r="I28" s="718"/>
      <c r="J28" s="581"/>
      <c r="K28" s="581"/>
      <c r="L28" s="500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</row>
    <row r="29" spans="1:31" s="501" customFormat="1" ht="6.95" customHeight="1">
      <c r="A29" s="581"/>
      <c r="B29" s="499"/>
      <c r="C29" s="581"/>
      <c r="D29" s="507"/>
      <c r="E29" s="507"/>
      <c r="F29" s="507"/>
      <c r="G29" s="507"/>
      <c r="H29" s="507"/>
      <c r="I29" s="721"/>
      <c r="J29" s="507"/>
      <c r="K29" s="507"/>
      <c r="L29" s="500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</row>
    <row r="30" spans="1:31" s="501" customFormat="1" ht="25.35" customHeight="1">
      <c r="A30" s="581"/>
      <c r="B30" s="499"/>
      <c r="C30" s="581"/>
      <c r="D30" s="508" t="s">
        <v>31</v>
      </c>
      <c r="E30" s="581"/>
      <c r="F30" s="581"/>
      <c r="G30" s="581"/>
      <c r="H30" s="581"/>
      <c r="I30" s="718"/>
      <c r="J30" s="509">
        <f>ROUND(J118,2)</f>
        <v>0</v>
      </c>
      <c r="K30" s="581"/>
      <c r="L30" s="500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</row>
    <row r="31" spans="1:31" s="501" customFormat="1" ht="6.95" customHeight="1">
      <c r="A31" s="581"/>
      <c r="B31" s="499"/>
      <c r="C31" s="581"/>
      <c r="D31" s="507"/>
      <c r="E31" s="507"/>
      <c r="F31" s="507"/>
      <c r="G31" s="507"/>
      <c r="H31" s="507"/>
      <c r="I31" s="721"/>
      <c r="J31" s="507"/>
      <c r="K31" s="507"/>
      <c r="L31" s="500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</row>
    <row r="32" spans="1:31" s="501" customFormat="1" ht="14.45" customHeight="1">
      <c r="A32" s="581"/>
      <c r="B32" s="499"/>
      <c r="C32" s="581"/>
      <c r="D32" s="581"/>
      <c r="E32" s="581"/>
      <c r="F32" s="510" t="s">
        <v>33</v>
      </c>
      <c r="G32" s="581"/>
      <c r="H32" s="581"/>
      <c r="I32" s="722" t="s">
        <v>32</v>
      </c>
      <c r="J32" s="510" t="s">
        <v>34</v>
      </c>
      <c r="K32" s="581"/>
      <c r="L32" s="500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</row>
    <row r="33" spans="1:31" s="501" customFormat="1" ht="14.45" customHeight="1">
      <c r="A33" s="581"/>
      <c r="B33" s="499"/>
      <c r="C33" s="581"/>
      <c r="D33" s="511" t="s">
        <v>35</v>
      </c>
      <c r="E33" s="582" t="s">
        <v>36</v>
      </c>
      <c r="F33" s="512">
        <f>ROUND((SUM(BE118:BE142)),2)</f>
        <v>0</v>
      </c>
      <c r="G33" s="581"/>
      <c r="H33" s="581"/>
      <c r="I33" s="723">
        <v>0.21</v>
      </c>
      <c r="J33" s="512">
        <f>ROUND(((SUM(BE118:BE142))*I33),2)</f>
        <v>0</v>
      </c>
      <c r="K33" s="581"/>
      <c r="L33" s="500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</row>
    <row r="34" spans="1:31" s="501" customFormat="1" ht="14.45" customHeight="1">
      <c r="A34" s="581"/>
      <c r="B34" s="499"/>
      <c r="C34" s="581"/>
      <c r="D34" s="581"/>
      <c r="E34" s="582" t="s">
        <v>37</v>
      </c>
      <c r="F34" s="512">
        <f>ROUND((SUM(BF118:BF142)),2)</f>
        <v>0</v>
      </c>
      <c r="G34" s="581"/>
      <c r="H34" s="581"/>
      <c r="I34" s="723">
        <v>0.15</v>
      </c>
      <c r="J34" s="512">
        <f>ROUND(((SUM(BF118:BF142))*I34),2)</f>
        <v>0</v>
      </c>
      <c r="K34" s="581"/>
      <c r="L34" s="500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</row>
    <row r="35" spans="1:31" s="501" customFormat="1" ht="14.45" customHeight="1" hidden="1">
      <c r="A35" s="581"/>
      <c r="B35" s="499"/>
      <c r="C35" s="581"/>
      <c r="D35" s="581"/>
      <c r="E35" s="582" t="s">
        <v>38</v>
      </c>
      <c r="F35" s="512">
        <f>ROUND((SUM(BG118:BG142)),2)</f>
        <v>0</v>
      </c>
      <c r="G35" s="581"/>
      <c r="H35" s="581"/>
      <c r="I35" s="723">
        <v>0.21</v>
      </c>
      <c r="J35" s="512">
        <f>0</f>
        <v>0</v>
      </c>
      <c r="K35" s="581"/>
      <c r="L35" s="500"/>
      <c r="S35" s="581"/>
      <c r="T35" s="581"/>
      <c r="U35" s="581"/>
      <c r="V35" s="581"/>
      <c r="W35" s="581"/>
      <c r="X35" s="581"/>
      <c r="Y35" s="581"/>
      <c r="Z35" s="581"/>
      <c r="AA35" s="581"/>
      <c r="AB35" s="581"/>
      <c r="AC35" s="581"/>
      <c r="AD35" s="581"/>
      <c r="AE35" s="581"/>
    </row>
    <row r="36" spans="1:31" s="501" customFormat="1" ht="14.45" customHeight="1" hidden="1">
      <c r="A36" s="581"/>
      <c r="B36" s="499"/>
      <c r="C36" s="581"/>
      <c r="D36" s="581"/>
      <c r="E36" s="582" t="s">
        <v>39</v>
      </c>
      <c r="F36" s="512">
        <f>ROUND((SUM(BH118:BH142)),2)</f>
        <v>0</v>
      </c>
      <c r="G36" s="581"/>
      <c r="H36" s="581"/>
      <c r="I36" s="723">
        <v>0.15</v>
      </c>
      <c r="J36" s="512">
        <f>0</f>
        <v>0</v>
      </c>
      <c r="K36" s="581"/>
      <c r="L36" s="500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</row>
    <row r="37" spans="1:31" s="501" customFormat="1" ht="14.45" customHeight="1" hidden="1">
      <c r="A37" s="581"/>
      <c r="B37" s="499"/>
      <c r="C37" s="581"/>
      <c r="D37" s="581"/>
      <c r="E37" s="582" t="s">
        <v>40</v>
      </c>
      <c r="F37" s="512">
        <f>ROUND((SUM(BI118:BI142)),2)</f>
        <v>0</v>
      </c>
      <c r="G37" s="581"/>
      <c r="H37" s="581"/>
      <c r="I37" s="723">
        <v>0</v>
      </c>
      <c r="J37" s="512">
        <f>0</f>
        <v>0</v>
      </c>
      <c r="K37" s="581"/>
      <c r="L37" s="500"/>
      <c r="S37" s="581"/>
      <c r="T37" s="581"/>
      <c r="U37" s="581"/>
      <c r="V37" s="581"/>
      <c r="W37" s="581"/>
      <c r="X37" s="581"/>
      <c r="Y37" s="581"/>
      <c r="Z37" s="581"/>
      <c r="AA37" s="581"/>
      <c r="AB37" s="581"/>
      <c r="AC37" s="581"/>
      <c r="AD37" s="581"/>
      <c r="AE37" s="581"/>
    </row>
    <row r="38" spans="1:31" s="501" customFormat="1" ht="6.95" customHeight="1">
      <c r="A38" s="581"/>
      <c r="B38" s="499"/>
      <c r="C38" s="581"/>
      <c r="D38" s="581"/>
      <c r="E38" s="581"/>
      <c r="F38" s="581"/>
      <c r="G38" s="581"/>
      <c r="H38" s="581"/>
      <c r="I38" s="718"/>
      <c r="J38" s="581"/>
      <c r="K38" s="581"/>
      <c r="L38" s="500"/>
      <c r="S38" s="581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581"/>
      <c r="AE38" s="581"/>
    </row>
    <row r="39" spans="1:31" s="501" customFormat="1" ht="25.35" customHeight="1">
      <c r="A39" s="581"/>
      <c r="B39" s="499"/>
      <c r="C39" s="513"/>
      <c r="D39" s="514" t="s">
        <v>41</v>
      </c>
      <c r="E39" s="515"/>
      <c r="F39" s="515"/>
      <c r="G39" s="516" t="s">
        <v>42</v>
      </c>
      <c r="H39" s="517" t="s">
        <v>43</v>
      </c>
      <c r="I39" s="724"/>
      <c r="J39" s="518">
        <f>SUM(J30:J37)</f>
        <v>0</v>
      </c>
      <c r="K39" s="519"/>
      <c r="L39" s="500"/>
      <c r="S39" s="581"/>
      <c r="T39" s="581"/>
      <c r="U39" s="581"/>
      <c r="V39" s="581"/>
      <c r="W39" s="581"/>
      <c r="X39" s="581"/>
      <c r="Y39" s="581"/>
      <c r="Z39" s="581"/>
      <c r="AA39" s="581"/>
      <c r="AB39" s="581"/>
      <c r="AC39" s="581"/>
      <c r="AD39" s="581"/>
      <c r="AE39" s="581"/>
    </row>
    <row r="40" spans="1:31" s="501" customFormat="1" ht="14.45" customHeight="1">
      <c r="A40" s="581"/>
      <c r="B40" s="499"/>
      <c r="C40" s="581"/>
      <c r="D40" s="581"/>
      <c r="E40" s="581"/>
      <c r="F40" s="581"/>
      <c r="G40" s="581"/>
      <c r="H40" s="581"/>
      <c r="I40" s="718"/>
      <c r="J40" s="581"/>
      <c r="K40" s="581"/>
      <c r="L40" s="500"/>
      <c r="S40" s="581"/>
      <c r="T40" s="581"/>
      <c r="U40" s="581"/>
      <c r="V40" s="581"/>
      <c r="W40" s="581"/>
      <c r="X40" s="581"/>
      <c r="Y40" s="581"/>
      <c r="Z40" s="581"/>
      <c r="AA40" s="581"/>
      <c r="AB40" s="581"/>
      <c r="AC40" s="581"/>
      <c r="AD40" s="581"/>
      <c r="AE40" s="581"/>
    </row>
    <row r="41" spans="2:12" ht="14.45" customHeight="1">
      <c r="B41" s="496"/>
      <c r="L41" s="496"/>
    </row>
    <row r="42" spans="2:12" ht="14.45" customHeight="1">
      <c r="B42" s="496"/>
      <c r="L42" s="496"/>
    </row>
    <row r="43" spans="2:12" ht="14.45" customHeight="1">
      <c r="B43" s="496"/>
      <c r="L43" s="496"/>
    </row>
    <row r="44" spans="2:12" ht="14.45" customHeight="1">
      <c r="B44" s="496"/>
      <c r="L44" s="496"/>
    </row>
    <row r="45" spans="2:12" ht="14.45" customHeight="1">
      <c r="B45" s="496"/>
      <c r="L45" s="496"/>
    </row>
    <row r="46" spans="2:12" ht="14.45" customHeight="1">
      <c r="B46" s="496"/>
      <c r="L46" s="496"/>
    </row>
    <row r="47" spans="2:12" ht="14.45" customHeight="1">
      <c r="B47" s="496"/>
      <c r="L47" s="496"/>
    </row>
    <row r="48" spans="2:12" ht="14.45" customHeight="1">
      <c r="B48" s="496"/>
      <c r="L48" s="496"/>
    </row>
    <row r="49" spans="2:12" ht="14.45" customHeight="1">
      <c r="B49" s="496"/>
      <c r="L49" s="496"/>
    </row>
    <row r="50" spans="2:12" s="501" customFormat="1" ht="14.45" customHeight="1">
      <c r="B50" s="500"/>
      <c r="D50" s="520" t="s">
        <v>44</v>
      </c>
      <c r="E50" s="521"/>
      <c r="F50" s="521"/>
      <c r="G50" s="520" t="s">
        <v>45</v>
      </c>
      <c r="H50" s="521"/>
      <c r="I50" s="725"/>
      <c r="J50" s="521"/>
      <c r="K50" s="521"/>
      <c r="L50" s="500"/>
    </row>
    <row r="51" spans="2:12" ht="12">
      <c r="B51" s="496"/>
      <c r="L51" s="496"/>
    </row>
    <row r="52" spans="2:12" ht="12">
      <c r="B52" s="496"/>
      <c r="L52" s="496"/>
    </row>
    <row r="53" spans="2:12" ht="12">
      <c r="B53" s="496"/>
      <c r="L53" s="496"/>
    </row>
    <row r="54" spans="2:12" ht="12">
      <c r="B54" s="496"/>
      <c r="L54" s="496"/>
    </row>
    <row r="55" spans="2:12" ht="12">
      <c r="B55" s="496"/>
      <c r="L55" s="496"/>
    </row>
    <row r="56" spans="2:12" ht="12">
      <c r="B56" s="496"/>
      <c r="L56" s="496"/>
    </row>
    <row r="57" spans="2:12" ht="12">
      <c r="B57" s="496"/>
      <c r="L57" s="496"/>
    </row>
    <row r="58" spans="2:12" ht="12">
      <c r="B58" s="496"/>
      <c r="L58" s="496"/>
    </row>
    <row r="59" spans="2:12" ht="12">
      <c r="B59" s="496"/>
      <c r="L59" s="496"/>
    </row>
    <row r="60" spans="2:12" ht="12">
      <c r="B60" s="496"/>
      <c r="L60" s="496"/>
    </row>
    <row r="61" spans="1:31" s="501" customFormat="1" ht="12.75">
      <c r="A61" s="581"/>
      <c r="B61" s="499"/>
      <c r="C61" s="581"/>
      <c r="D61" s="522" t="s">
        <v>46</v>
      </c>
      <c r="E61" s="523"/>
      <c r="F61" s="524" t="s">
        <v>47</v>
      </c>
      <c r="G61" s="522" t="s">
        <v>46</v>
      </c>
      <c r="H61" s="523"/>
      <c r="I61" s="726"/>
      <c r="J61" s="525" t="s">
        <v>47</v>
      </c>
      <c r="K61" s="523"/>
      <c r="L61" s="500"/>
      <c r="S61" s="581"/>
      <c r="T61" s="581"/>
      <c r="U61" s="581"/>
      <c r="V61" s="581"/>
      <c r="W61" s="581"/>
      <c r="X61" s="581"/>
      <c r="Y61" s="581"/>
      <c r="Z61" s="581"/>
      <c r="AA61" s="581"/>
      <c r="AB61" s="581"/>
      <c r="AC61" s="581"/>
      <c r="AD61" s="581"/>
      <c r="AE61" s="581"/>
    </row>
    <row r="62" spans="2:12" ht="12">
      <c r="B62" s="496"/>
      <c r="L62" s="496"/>
    </row>
    <row r="63" spans="2:12" ht="12">
      <c r="B63" s="496"/>
      <c r="L63" s="496"/>
    </row>
    <row r="64" spans="2:12" ht="12">
      <c r="B64" s="496"/>
      <c r="L64" s="496"/>
    </row>
    <row r="65" spans="1:31" s="501" customFormat="1" ht="12.75">
      <c r="A65" s="581"/>
      <c r="B65" s="499"/>
      <c r="C65" s="581"/>
      <c r="D65" s="520" t="s">
        <v>48</v>
      </c>
      <c r="E65" s="526"/>
      <c r="F65" s="526"/>
      <c r="G65" s="520" t="s">
        <v>49</v>
      </c>
      <c r="H65" s="526"/>
      <c r="I65" s="727"/>
      <c r="J65" s="526"/>
      <c r="K65" s="526"/>
      <c r="L65" s="500"/>
      <c r="S65" s="581"/>
      <c r="T65" s="581"/>
      <c r="U65" s="581"/>
      <c r="V65" s="581"/>
      <c r="W65" s="581"/>
      <c r="X65" s="581"/>
      <c r="Y65" s="581"/>
      <c r="Z65" s="581"/>
      <c r="AA65" s="581"/>
      <c r="AB65" s="581"/>
      <c r="AC65" s="581"/>
      <c r="AD65" s="581"/>
      <c r="AE65" s="581"/>
    </row>
    <row r="66" spans="2:12" ht="12">
      <c r="B66" s="496"/>
      <c r="L66" s="496"/>
    </row>
    <row r="67" spans="2:12" ht="12">
      <c r="B67" s="496"/>
      <c r="L67" s="496"/>
    </row>
    <row r="68" spans="2:12" ht="12">
      <c r="B68" s="496"/>
      <c r="L68" s="496"/>
    </row>
    <row r="69" spans="2:12" ht="12">
      <c r="B69" s="496"/>
      <c r="L69" s="496"/>
    </row>
    <row r="70" spans="2:12" ht="12">
      <c r="B70" s="496"/>
      <c r="L70" s="496"/>
    </row>
    <row r="71" spans="2:12" ht="12">
      <c r="B71" s="496"/>
      <c r="L71" s="496"/>
    </row>
    <row r="72" spans="2:12" ht="12">
      <c r="B72" s="496"/>
      <c r="L72" s="496"/>
    </row>
    <row r="73" spans="2:12" ht="12">
      <c r="B73" s="496"/>
      <c r="L73" s="496"/>
    </row>
    <row r="74" spans="2:12" ht="12">
      <c r="B74" s="496"/>
      <c r="L74" s="496"/>
    </row>
    <row r="75" spans="2:12" ht="12">
      <c r="B75" s="496"/>
      <c r="L75" s="496"/>
    </row>
    <row r="76" spans="1:31" s="501" customFormat="1" ht="12.75">
      <c r="A76" s="581"/>
      <c r="B76" s="499"/>
      <c r="C76" s="581"/>
      <c r="D76" s="522" t="s">
        <v>46</v>
      </c>
      <c r="E76" s="523"/>
      <c r="F76" s="524" t="s">
        <v>47</v>
      </c>
      <c r="G76" s="522" t="s">
        <v>46</v>
      </c>
      <c r="H76" s="523"/>
      <c r="I76" s="726"/>
      <c r="J76" s="525" t="s">
        <v>47</v>
      </c>
      <c r="K76" s="523"/>
      <c r="L76" s="500"/>
      <c r="S76" s="581"/>
      <c r="T76" s="581"/>
      <c r="U76" s="581"/>
      <c r="V76" s="581"/>
      <c r="W76" s="581"/>
      <c r="X76" s="581"/>
      <c r="Y76" s="581"/>
      <c r="Z76" s="581"/>
      <c r="AA76" s="581"/>
      <c r="AB76" s="581"/>
      <c r="AC76" s="581"/>
      <c r="AD76" s="581"/>
      <c r="AE76" s="581"/>
    </row>
    <row r="77" spans="1:31" s="501" customFormat="1" ht="14.45" customHeight="1">
      <c r="A77" s="581"/>
      <c r="B77" s="527"/>
      <c r="C77" s="528"/>
      <c r="D77" s="528"/>
      <c r="E77" s="528"/>
      <c r="F77" s="528"/>
      <c r="G77" s="528"/>
      <c r="H77" s="528"/>
      <c r="I77" s="728"/>
      <c r="J77" s="528"/>
      <c r="K77" s="528"/>
      <c r="L77" s="500"/>
      <c r="S77" s="581"/>
      <c r="T77" s="581"/>
      <c r="U77" s="581"/>
      <c r="V77" s="581"/>
      <c r="W77" s="581"/>
      <c r="X77" s="581"/>
      <c r="Y77" s="581"/>
      <c r="Z77" s="581"/>
      <c r="AA77" s="581"/>
      <c r="AB77" s="581"/>
      <c r="AC77" s="581"/>
      <c r="AD77" s="581"/>
      <c r="AE77" s="581"/>
    </row>
    <row r="81" spans="1:31" s="501" customFormat="1" ht="6.95" customHeight="1">
      <c r="A81" s="581"/>
      <c r="B81" s="529"/>
      <c r="C81" s="530"/>
      <c r="D81" s="530"/>
      <c r="E81" s="530"/>
      <c r="F81" s="530"/>
      <c r="G81" s="530"/>
      <c r="H81" s="530"/>
      <c r="I81" s="729"/>
      <c r="J81" s="530"/>
      <c r="K81" s="530"/>
      <c r="L81" s="500"/>
      <c r="S81" s="581"/>
      <c r="T81" s="581"/>
      <c r="U81" s="581"/>
      <c r="V81" s="581"/>
      <c r="W81" s="581"/>
      <c r="X81" s="581"/>
      <c r="Y81" s="581"/>
      <c r="Z81" s="581"/>
      <c r="AA81" s="581"/>
      <c r="AB81" s="581"/>
      <c r="AC81" s="581"/>
      <c r="AD81" s="581"/>
      <c r="AE81" s="581"/>
    </row>
    <row r="82" spans="1:31" s="501" customFormat="1" ht="24.95" customHeight="1">
      <c r="A82" s="581"/>
      <c r="B82" s="499"/>
      <c r="C82" s="497" t="s">
        <v>88</v>
      </c>
      <c r="D82" s="581"/>
      <c r="E82" s="581"/>
      <c r="F82" s="581"/>
      <c r="G82" s="581"/>
      <c r="H82" s="581"/>
      <c r="I82" s="718"/>
      <c r="J82" s="581"/>
      <c r="K82" s="581"/>
      <c r="L82" s="500"/>
      <c r="S82" s="581"/>
      <c r="T82" s="581"/>
      <c r="U82" s="581"/>
      <c r="V82" s="581"/>
      <c r="W82" s="581"/>
      <c r="X82" s="581"/>
      <c r="Y82" s="581"/>
      <c r="Z82" s="581"/>
      <c r="AA82" s="581"/>
      <c r="AB82" s="581"/>
      <c r="AC82" s="581"/>
      <c r="AD82" s="581"/>
      <c r="AE82" s="581"/>
    </row>
    <row r="83" spans="1:31" s="501" customFormat="1" ht="6.95" customHeight="1">
      <c r="A83" s="581"/>
      <c r="B83" s="499"/>
      <c r="C83" s="581"/>
      <c r="D83" s="581"/>
      <c r="E83" s="581"/>
      <c r="F83" s="581"/>
      <c r="G83" s="581"/>
      <c r="H83" s="581"/>
      <c r="I83" s="718"/>
      <c r="J83" s="581"/>
      <c r="K83" s="581"/>
      <c r="L83" s="500"/>
      <c r="S83" s="581"/>
      <c r="T83" s="581"/>
      <c r="U83" s="581"/>
      <c r="V83" s="581"/>
      <c r="W83" s="581"/>
      <c r="X83" s="581"/>
      <c r="Y83" s="581"/>
      <c r="Z83" s="581"/>
      <c r="AA83" s="581"/>
      <c r="AB83" s="581"/>
      <c r="AC83" s="581"/>
      <c r="AD83" s="581"/>
      <c r="AE83" s="581"/>
    </row>
    <row r="84" spans="1:31" s="501" customFormat="1" ht="12" customHeight="1">
      <c r="A84" s="581"/>
      <c r="B84" s="499"/>
      <c r="C84" s="582" t="s">
        <v>14</v>
      </c>
      <c r="D84" s="581"/>
      <c r="E84" s="581"/>
      <c r="F84" s="581"/>
      <c r="G84" s="581"/>
      <c r="H84" s="581"/>
      <c r="I84" s="718"/>
      <c r="J84" s="581"/>
      <c r="K84" s="581"/>
      <c r="L84" s="500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</row>
    <row r="85" spans="1:31" s="501" customFormat="1" ht="16.5" customHeight="1">
      <c r="A85" s="581"/>
      <c r="B85" s="499"/>
      <c r="C85" s="581"/>
      <c r="D85" s="581"/>
      <c r="E85" s="702" t="str">
        <f>E7</f>
        <v>VD Srnojedy, rekonstrukce sociálního zařízení a elektroinstalace</v>
      </c>
      <c r="F85" s="703"/>
      <c r="G85" s="703"/>
      <c r="H85" s="703"/>
      <c r="I85" s="718"/>
      <c r="J85" s="581"/>
      <c r="K85" s="581"/>
      <c r="L85" s="500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1"/>
      <c r="AD85" s="581"/>
      <c r="AE85" s="581"/>
    </row>
    <row r="86" spans="1:31" s="501" customFormat="1" ht="12" customHeight="1">
      <c r="A86" s="581"/>
      <c r="B86" s="499"/>
      <c r="C86" s="582" t="s">
        <v>86</v>
      </c>
      <c r="D86" s="581"/>
      <c r="E86" s="581"/>
      <c r="F86" s="581"/>
      <c r="G86" s="581"/>
      <c r="H86" s="581"/>
      <c r="I86" s="718"/>
      <c r="J86" s="581"/>
      <c r="K86" s="581"/>
      <c r="L86" s="500"/>
      <c r="S86" s="581"/>
      <c r="T86" s="581"/>
      <c r="U86" s="581"/>
      <c r="V86" s="581"/>
      <c r="W86" s="581"/>
      <c r="X86" s="581"/>
      <c r="Y86" s="581"/>
      <c r="Z86" s="581"/>
      <c r="AA86" s="581"/>
      <c r="AB86" s="581"/>
      <c r="AC86" s="581"/>
      <c r="AD86" s="581"/>
      <c r="AE86" s="581"/>
    </row>
    <row r="87" spans="1:31" s="501" customFormat="1" ht="16.5" customHeight="1">
      <c r="A87" s="581"/>
      <c r="B87" s="499"/>
      <c r="C87" s="581"/>
      <c r="D87" s="581"/>
      <c r="E87" s="700" t="str">
        <f>E9</f>
        <v>VON.01 - SO-02-Vedlejší rozpočtové náklady</v>
      </c>
      <c r="F87" s="701"/>
      <c r="G87" s="701"/>
      <c r="H87" s="701"/>
      <c r="I87" s="718"/>
      <c r="J87" s="581"/>
      <c r="K87" s="581"/>
      <c r="L87" s="500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</row>
    <row r="88" spans="1:31" s="501" customFormat="1" ht="6.95" customHeight="1">
      <c r="A88" s="581"/>
      <c r="B88" s="499"/>
      <c r="C88" s="581"/>
      <c r="D88" s="581"/>
      <c r="E88" s="581"/>
      <c r="F88" s="581"/>
      <c r="G88" s="581"/>
      <c r="H88" s="581"/>
      <c r="I88" s="718"/>
      <c r="J88" s="581"/>
      <c r="K88" s="581"/>
      <c r="L88" s="500"/>
      <c r="S88" s="581"/>
      <c r="T88" s="581"/>
      <c r="U88" s="581"/>
      <c r="V88" s="581"/>
      <c r="W88" s="581"/>
      <c r="X88" s="581"/>
      <c r="Y88" s="581"/>
      <c r="Z88" s="581"/>
      <c r="AA88" s="581"/>
      <c r="AB88" s="581"/>
      <c r="AC88" s="581"/>
      <c r="AD88" s="581"/>
      <c r="AE88" s="581"/>
    </row>
    <row r="89" spans="1:31" s="501" customFormat="1" ht="12" customHeight="1">
      <c r="A89" s="581"/>
      <c r="B89" s="499"/>
      <c r="C89" s="582" t="s">
        <v>17</v>
      </c>
      <c r="D89" s="581"/>
      <c r="E89" s="581"/>
      <c r="F89" s="584" t="str">
        <f>F12</f>
        <v>Srnojedy</v>
      </c>
      <c r="G89" s="581"/>
      <c r="H89" s="581"/>
      <c r="I89" s="719" t="s">
        <v>19</v>
      </c>
      <c r="J89" s="502">
        <f>IF(J12="","",J12)</f>
        <v>44596</v>
      </c>
      <c r="K89" s="581"/>
      <c r="L89" s="500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</row>
    <row r="90" spans="1:31" s="501" customFormat="1" ht="6.95" customHeight="1">
      <c r="A90" s="581"/>
      <c r="B90" s="499"/>
      <c r="C90" s="581"/>
      <c r="D90" s="581"/>
      <c r="E90" s="581"/>
      <c r="F90" s="581"/>
      <c r="G90" s="581"/>
      <c r="H90" s="581"/>
      <c r="I90" s="718"/>
      <c r="J90" s="581"/>
      <c r="K90" s="581"/>
      <c r="L90" s="500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</row>
    <row r="91" spans="1:31" s="501" customFormat="1" ht="15.2" customHeight="1">
      <c r="A91" s="581"/>
      <c r="B91" s="499"/>
      <c r="C91" s="582" t="s">
        <v>20</v>
      </c>
      <c r="D91" s="581"/>
      <c r="E91" s="581"/>
      <c r="F91" s="584" t="str">
        <f>E15</f>
        <v>Povodí Labe státní podnik</v>
      </c>
      <c r="G91" s="581"/>
      <c r="H91" s="581"/>
      <c r="I91" s="719" t="s">
        <v>25</v>
      </c>
      <c r="J91" s="585" t="str">
        <f>E21</f>
        <v>Pridos Hradec Králové</v>
      </c>
      <c r="K91" s="581"/>
      <c r="L91" s="500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</row>
    <row r="92" spans="1:31" s="501" customFormat="1" ht="15.2" customHeight="1">
      <c r="A92" s="581"/>
      <c r="B92" s="499"/>
      <c r="C92" s="582" t="s">
        <v>23</v>
      </c>
      <c r="D92" s="581"/>
      <c r="E92" s="581"/>
      <c r="F92" s="584" t="str">
        <f>IF(E18="","",E18)</f>
        <v>bude určen ve výběrovém řízení</v>
      </c>
      <c r="G92" s="581"/>
      <c r="H92" s="581"/>
      <c r="I92" s="719" t="s">
        <v>28</v>
      </c>
      <c r="J92" s="585" t="str">
        <f>E24</f>
        <v>Ing.Pavel Michálek</v>
      </c>
      <c r="K92" s="581"/>
      <c r="L92" s="500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</row>
    <row r="93" spans="1:31" s="501" customFormat="1" ht="10.35" customHeight="1">
      <c r="A93" s="581"/>
      <c r="B93" s="499"/>
      <c r="C93" s="581"/>
      <c r="D93" s="581"/>
      <c r="E93" s="581"/>
      <c r="F93" s="581"/>
      <c r="G93" s="581"/>
      <c r="H93" s="581"/>
      <c r="I93" s="718"/>
      <c r="J93" s="581"/>
      <c r="K93" s="581"/>
      <c r="L93" s="500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</row>
    <row r="94" spans="1:31" s="501" customFormat="1" ht="29.25" customHeight="1">
      <c r="A94" s="581"/>
      <c r="B94" s="499"/>
      <c r="C94" s="531" t="s">
        <v>89</v>
      </c>
      <c r="D94" s="513"/>
      <c r="E94" s="513"/>
      <c r="F94" s="513"/>
      <c r="G94" s="513"/>
      <c r="H94" s="513"/>
      <c r="I94" s="730"/>
      <c r="J94" s="532" t="s">
        <v>90</v>
      </c>
      <c r="K94" s="513"/>
      <c r="L94" s="500"/>
      <c r="S94" s="581"/>
      <c r="T94" s="581"/>
      <c r="U94" s="581"/>
      <c r="V94" s="581"/>
      <c r="W94" s="581"/>
      <c r="X94" s="581"/>
      <c r="Y94" s="581"/>
      <c r="Z94" s="581"/>
      <c r="AA94" s="581"/>
      <c r="AB94" s="581"/>
      <c r="AC94" s="581"/>
      <c r="AD94" s="581"/>
      <c r="AE94" s="581"/>
    </row>
    <row r="95" spans="1:31" s="501" customFormat="1" ht="10.35" customHeight="1">
      <c r="A95" s="581"/>
      <c r="B95" s="499"/>
      <c r="C95" s="581"/>
      <c r="D95" s="581"/>
      <c r="E95" s="581"/>
      <c r="F95" s="581"/>
      <c r="G95" s="581"/>
      <c r="H95" s="581"/>
      <c r="I95" s="718"/>
      <c r="J95" s="581"/>
      <c r="K95" s="581"/>
      <c r="L95" s="500"/>
      <c r="S95" s="581"/>
      <c r="T95" s="581"/>
      <c r="U95" s="581"/>
      <c r="V95" s="581"/>
      <c r="W95" s="581"/>
      <c r="X95" s="581"/>
      <c r="Y95" s="581"/>
      <c r="Z95" s="581"/>
      <c r="AA95" s="581"/>
      <c r="AB95" s="581"/>
      <c r="AC95" s="581"/>
      <c r="AD95" s="581"/>
      <c r="AE95" s="581"/>
    </row>
    <row r="96" spans="1:47" s="501" customFormat="1" ht="22.9" customHeight="1">
      <c r="A96" s="581"/>
      <c r="B96" s="499"/>
      <c r="C96" s="533" t="s">
        <v>91</v>
      </c>
      <c r="D96" s="581"/>
      <c r="E96" s="581"/>
      <c r="F96" s="581"/>
      <c r="G96" s="581"/>
      <c r="H96" s="581"/>
      <c r="I96" s="718"/>
      <c r="J96" s="509">
        <f>J118</f>
        <v>0</v>
      </c>
      <c r="K96" s="581"/>
      <c r="L96" s="500"/>
      <c r="S96" s="581"/>
      <c r="T96" s="581"/>
      <c r="U96" s="581"/>
      <c r="V96" s="581"/>
      <c r="W96" s="581"/>
      <c r="X96" s="581"/>
      <c r="Y96" s="581"/>
      <c r="Z96" s="581"/>
      <c r="AA96" s="581"/>
      <c r="AB96" s="581"/>
      <c r="AC96" s="581"/>
      <c r="AD96" s="581"/>
      <c r="AE96" s="581"/>
      <c r="AU96" s="708" t="s">
        <v>92</v>
      </c>
    </row>
    <row r="97" spans="2:12" s="534" customFormat="1" ht="24.95" customHeight="1">
      <c r="B97" s="535"/>
      <c r="D97" s="536" t="s">
        <v>615</v>
      </c>
      <c r="E97" s="537"/>
      <c r="F97" s="537"/>
      <c r="G97" s="537"/>
      <c r="H97" s="537"/>
      <c r="I97" s="731"/>
      <c r="J97" s="538">
        <f>J119</f>
        <v>0</v>
      </c>
      <c r="L97" s="535"/>
    </row>
    <row r="98" spans="2:12" s="539" customFormat="1" ht="19.9" customHeight="1">
      <c r="B98" s="540"/>
      <c r="D98" s="541" t="s">
        <v>616</v>
      </c>
      <c r="E98" s="542"/>
      <c r="F98" s="542"/>
      <c r="G98" s="542"/>
      <c r="H98" s="542"/>
      <c r="I98" s="732"/>
      <c r="J98" s="543">
        <f>J120</f>
        <v>0</v>
      </c>
      <c r="L98" s="540"/>
    </row>
    <row r="99" spans="1:31" s="501" customFormat="1" ht="21.75" customHeight="1">
      <c r="A99" s="581"/>
      <c r="B99" s="499"/>
      <c r="C99" s="581"/>
      <c r="D99" s="581"/>
      <c r="E99" s="581"/>
      <c r="F99" s="581"/>
      <c r="G99" s="581"/>
      <c r="H99" s="581"/>
      <c r="I99" s="718"/>
      <c r="J99" s="581"/>
      <c r="K99" s="581"/>
      <c r="L99" s="500"/>
      <c r="S99" s="581"/>
      <c r="T99" s="581"/>
      <c r="U99" s="581"/>
      <c r="V99" s="581"/>
      <c r="W99" s="581"/>
      <c r="X99" s="581"/>
      <c r="Y99" s="581"/>
      <c r="Z99" s="581"/>
      <c r="AA99" s="581"/>
      <c r="AB99" s="581"/>
      <c r="AC99" s="581"/>
      <c r="AD99" s="581"/>
      <c r="AE99" s="581"/>
    </row>
    <row r="100" spans="1:31" s="501" customFormat="1" ht="6.95" customHeight="1">
      <c r="A100" s="581"/>
      <c r="B100" s="527"/>
      <c r="C100" s="528"/>
      <c r="D100" s="528"/>
      <c r="E100" s="528"/>
      <c r="F100" s="528"/>
      <c r="G100" s="528"/>
      <c r="H100" s="528"/>
      <c r="I100" s="728"/>
      <c r="J100" s="528"/>
      <c r="K100" s="528"/>
      <c r="L100" s="500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</row>
    <row r="104" spans="1:31" s="501" customFormat="1" ht="6.95" customHeight="1">
      <c r="A104" s="581"/>
      <c r="B104" s="529"/>
      <c r="C104" s="530"/>
      <c r="D104" s="530"/>
      <c r="E104" s="530"/>
      <c r="F104" s="530"/>
      <c r="G104" s="530"/>
      <c r="H104" s="530"/>
      <c r="I104" s="729"/>
      <c r="J104" s="530"/>
      <c r="K104" s="530"/>
      <c r="L104" s="500"/>
      <c r="S104" s="581"/>
      <c r="T104" s="581"/>
      <c r="U104" s="581"/>
      <c r="V104" s="581"/>
      <c r="W104" s="581"/>
      <c r="X104" s="581"/>
      <c r="Y104" s="581"/>
      <c r="Z104" s="581"/>
      <c r="AA104" s="581"/>
      <c r="AB104" s="581"/>
      <c r="AC104" s="581"/>
      <c r="AD104" s="581"/>
      <c r="AE104" s="581"/>
    </row>
    <row r="105" spans="1:31" s="501" customFormat="1" ht="24.95" customHeight="1">
      <c r="A105" s="581"/>
      <c r="B105" s="499"/>
      <c r="C105" s="497" t="s">
        <v>116</v>
      </c>
      <c r="D105" s="581"/>
      <c r="E105" s="581"/>
      <c r="F105" s="581"/>
      <c r="G105" s="581"/>
      <c r="H105" s="581"/>
      <c r="I105" s="718"/>
      <c r="J105" s="581"/>
      <c r="K105" s="581"/>
      <c r="L105" s="500"/>
      <c r="S105" s="581"/>
      <c r="T105" s="581"/>
      <c r="U105" s="581"/>
      <c r="V105" s="581"/>
      <c r="W105" s="581"/>
      <c r="X105" s="581"/>
      <c r="Y105" s="581"/>
      <c r="Z105" s="581"/>
      <c r="AA105" s="581"/>
      <c r="AB105" s="581"/>
      <c r="AC105" s="581"/>
      <c r="AD105" s="581"/>
      <c r="AE105" s="581"/>
    </row>
    <row r="106" spans="1:31" s="501" customFormat="1" ht="6.95" customHeight="1">
      <c r="A106" s="581"/>
      <c r="B106" s="499"/>
      <c r="C106" s="581"/>
      <c r="D106" s="581"/>
      <c r="E106" s="581"/>
      <c r="F106" s="581"/>
      <c r="G106" s="581"/>
      <c r="H106" s="581"/>
      <c r="I106" s="718"/>
      <c r="J106" s="581"/>
      <c r="K106" s="581"/>
      <c r="L106" s="500"/>
      <c r="S106" s="581"/>
      <c r="T106" s="581"/>
      <c r="U106" s="581"/>
      <c r="V106" s="581"/>
      <c r="W106" s="581"/>
      <c r="X106" s="581"/>
      <c r="Y106" s="581"/>
      <c r="Z106" s="581"/>
      <c r="AA106" s="581"/>
      <c r="AB106" s="581"/>
      <c r="AC106" s="581"/>
      <c r="AD106" s="581"/>
      <c r="AE106" s="581"/>
    </row>
    <row r="107" spans="1:31" s="501" customFormat="1" ht="12" customHeight="1">
      <c r="A107" s="581"/>
      <c r="B107" s="499"/>
      <c r="C107" s="582" t="s">
        <v>14</v>
      </c>
      <c r="D107" s="581"/>
      <c r="E107" s="581"/>
      <c r="F107" s="581"/>
      <c r="G107" s="581"/>
      <c r="H107" s="581"/>
      <c r="I107" s="718"/>
      <c r="J107" s="581"/>
      <c r="K107" s="581"/>
      <c r="L107" s="500"/>
      <c r="S107" s="581"/>
      <c r="T107" s="581"/>
      <c r="U107" s="581"/>
      <c r="V107" s="581"/>
      <c r="W107" s="581"/>
      <c r="X107" s="581"/>
      <c r="Y107" s="581"/>
      <c r="Z107" s="581"/>
      <c r="AA107" s="581"/>
      <c r="AB107" s="581"/>
      <c r="AC107" s="581"/>
      <c r="AD107" s="581"/>
      <c r="AE107" s="581"/>
    </row>
    <row r="108" spans="1:31" s="501" customFormat="1" ht="16.5" customHeight="1">
      <c r="A108" s="581"/>
      <c r="B108" s="499"/>
      <c r="C108" s="581"/>
      <c r="D108" s="581"/>
      <c r="E108" s="702" t="str">
        <f>E7</f>
        <v>VD Srnojedy, rekonstrukce sociálního zařízení a elektroinstalace</v>
      </c>
      <c r="F108" s="703"/>
      <c r="G108" s="703"/>
      <c r="H108" s="703"/>
      <c r="I108" s="718"/>
      <c r="J108" s="581"/>
      <c r="K108" s="581"/>
      <c r="L108" s="500"/>
      <c r="S108" s="581"/>
      <c r="T108" s="581"/>
      <c r="U108" s="581"/>
      <c r="V108" s="581"/>
      <c r="W108" s="581"/>
      <c r="X108" s="581"/>
      <c r="Y108" s="581"/>
      <c r="Z108" s="581"/>
      <c r="AA108" s="581"/>
      <c r="AB108" s="581"/>
      <c r="AC108" s="581"/>
      <c r="AD108" s="581"/>
      <c r="AE108" s="581"/>
    </row>
    <row r="109" spans="1:31" s="501" customFormat="1" ht="12" customHeight="1">
      <c r="A109" s="581"/>
      <c r="B109" s="499"/>
      <c r="C109" s="582" t="s">
        <v>86</v>
      </c>
      <c r="D109" s="581"/>
      <c r="E109" s="581"/>
      <c r="F109" s="581"/>
      <c r="G109" s="581"/>
      <c r="H109" s="581"/>
      <c r="I109" s="718"/>
      <c r="J109" s="581"/>
      <c r="K109" s="581"/>
      <c r="L109" s="500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  <c r="AC109" s="581"/>
      <c r="AD109" s="581"/>
      <c r="AE109" s="581"/>
    </row>
    <row r="110" spans="1:31" s="501" customFormat="1" ht="16.5" customHeight="1">
      <c r="A110" s="581"/>
      <c r="B110" s="499"/>
      <c r="C110" s="581"/>
      <c r="D110" s="581"/>
      <c r="E110" s="700" t="str">
        <f>E9</f>
        <v>VON.01 - SO-02-Vedlejší rozpočtové náklady</v>
      </c>
      <c r="F110" s="701"/>
      <c r="G110" s="701"/>
      <c r="H110" s="701"/>
      <c r="I110" s="718"/>
      <c r="J110" s="581"/>
      <c r="K110" s="581"/>
      <c r="L110" s="500"/>
      <c r="S110" s="581"/>
      <c r="T110" s="581"/>
      <c r="U110" s="581"/>
      <c r="V110" s="581"/>
      <c r="W110" s="581"/>
      <c r="X110" s="581"/>
      <c r="Y110" s="581"/>
      <c r="Z110" s="581"/>
      <c r="AA110" s="581"/>
      <c r="AB110" s="581"/>
      <c r="AC110" s="581"/>
      <c r="AD110" s="581"/>
      <c r="AE110" s="581"/>
    </row>
    <row r="111" spans="1:31" s="501" customFormat="1" ht="6.95" customHeight="1">
      <c r="A111" s="581"/>
      <c r="B111" s="499"/>
      <c r="C111" s="581"/>
      <c r="D111" s="581"/>
      <c r="E111" s="581"/>
      <c r="F111" s="581"/>
      <c r="G111" s="581"/>
      <c r="H111" s="581"/>
      <c r="I111" s="718"/>
      <c r="J111" s="581"/>
      <c r="K111" s="581"/>
      <c r="L111" s="500"/>
      <c r="S111" s="581"/>
      <c r="T111" s="581"/>
      <c r="U111" s="581"/>
      <c r="V111" s="581"/>
      <c r="W111" s="581"/>
      <c r="X111" s="581"/>
      <c r="Y111" s="581"/>
      <c r="Z111" s="581"/>
      <c r="AA111" s="581"/>
      <c r="AB111" s="581"/>
      <c r="AC111" s="581"/>
      <c r="AD111" s="581"/>
      <c r="AE111" s="581"/>
    </row>
    <row r="112" spans="1:31" s="501" customFormat="1" ht="12" customHeight="1">
      <c r="A112" s="581"/>
      <c r="B112" s="499"/>
      <c r="C112" s="582" t="s">
        <v>17</v>
      </c>
      <c r="D112" s="581"/>
      <c r="E112" s="581"/>
      <c r="F112" s="584" t="str">
        <f>F12</f>
        <v>Srnojedy</v>
      </c>
      <c r="G112" s="581"/>
      <c r="H112" s="581"/>
      <c r="I112" s="719" t="s">
        <v>19</v>
      </c>
      <c r="J112" s="502">
        <f>IF(J12="","",J12)</f>
        <v>44596</v>
      </c>
      <c r="K112" s="581"/>
      <c r="L112" s="500"/>
      <c r="S112" s="581"/>
      <c r="T112" s="581"/>
      <c r="U112" s="581"/>
      <c r="V112" s="581"/>
      <c r="W112" s="581"/>
      <c r="X112" s="581"/>
      <c r="Y112" s="581"/>
      <c r="Z112" s="581"/>
      <c r="AA112" s="581"/>
      <c r="AB112" s="581"/>
      <c r="AC112" s="581"/>
      <c r="AD112" s="581"/>
      <c r="AE112" s="581"/>
    </row>
    <row r="113" spans="1:31" s="501" customFormat="1" ht="6.95" customHeight="1">
      <c r="A113" s="581"/>
      <c r="B113" s="499"/>
      <c r="C113" s="581"/>
      <c r="D113" s="581"/>
      <c r="E113" s="581"/>
      <c r="F113" s="581"/>
      <c r="G113" s="581"/>
      <c r="H113" s="581"/>
      <c r="I113" s="718"/>
      <c r="J113" s="581"/>
      <c r="K113" s="581"/>
      <c r="L113" s="500"/>
      <c r="S113" s="581"/>
      <c r="T113" s="581"/>
      <c r="U113" s="581"/>
      <c r="V113" s="581"/>
      <c r="W113" s="581"/>
      <c r="X113" s="581"/>
      <c r="Y113" s="581"/>
      <c r="Z113" s="581"/>
      <c r="AA113" s="581"/>
      <c r="AB113" s="581"/>
      <c r="AC113" s="581"/>
      <c r="AD113" s="581"/>
      <c r="AE113" s="581"/>
    </row>
    <row r="114" spans="1:31" s="501" customFormat="1" ht="15.2" customHeight="1">
      <c r="A114" s="581"/>
      <c r="B114" s="499"/>
      <c r="C114" s="582" t="s">
        <v>20</v>
      </c>
      <c r="D114" s="581"/>
      <c r="E114" s="581"/>
      <c r="F114" s="584" t="str">
        <f>E15</f>
        <v>Povodí Labe státní podnik</v>
      </c>
      <c r="G114" s="581"/>
      <c r="H114" s="581"/>
      <c r="I114" s="719" t="s">
        <v>25</v>
      </c>
      <c r="J114" s="585" t="str">
        <f>E21</f>
        <v>Pridos Hradec Králové</v>
      </c>
      <c r="K114" s="581"/>
      <c r="L114" s="500"/>
      <c r="S114" s="581"/>
      <c r="T114" s="581"/>
      <c r="U114" s="581"/>
      <c r="V114" s="581"/>
      <c r="W114" s="581"/>
      <c r="X114" s="581"/>
      <c r="Y114" s="581"/>
      <c r="Z114" s="581"/>
      <c r="AA114" s="581"/>
      <c r="AB114" s="581"/>
      <c r="AC114" s="581"/>
      <c r="AD114" s="581"/>
      <c r="AE114" s="581"/>
    </row>
    <row r="115" spans="1:31" s="501" customFormat="1" ht="15.2" customHeight="1">
      <c r="A115" s="581"/>
      <c r="B115" s="499"/>
      <c r="C115" s="582" t="s">
        <v>23</v>
      </c>
      <c r="D115" s="581"/>
      <c r="E115" s="581"/>
      <c r="F115" s="584" t="str">
        <f>IF(E18="","",E18)</f>
        <v>bude určen ve výběrovém řízení</v>
      </c>
      <c r="G115" s="581"/>
      <c r="H115" s="581"/>
      <c r="I115" s="719" t="s">
        <v>28</v>
      </c>
      <c r="J115" s="585" t="str">
        <f>E24</f>
        <v>Ing.Pavel Michálek</v>
      </c>
      <c r="K115" s="581"/>
      <c r="L115" s="500"/>
      <c r="S115" s="581"/>
      <c r="T115" s="581"/>
      <c r="U115" s="581"/>
      <c r="V115" s="581"/>
      <c r="W115" s="581"/>
      <c r="X115" s="581"/>
      <c r="Y115" s="581"/>
      <c r="Z115" s="581"/>
      <c r="AA115" s="581"/>
      <c r="AB115" s="581"/>
      <c r="AC115" s="581"/>
      <c r="AD115" s="581"/>
      <c r="AE115" s="581"/>
    </row>
    <row r="116" spans="1:31" s="501" customFormat="1" ht="10.35" customHeight="1">
      <c r="A116" s="581"/>
      <c r="B116" s="499"/>
      <c r="C116" s="581"/>
      <c r="D116" s="581"/>
      <c r="E116" s="581"/>
      <c r="F116" s="581"/>
      <c r="G116" s="581"/>
      <c r="H116" s="581"/>
      <c r="I116" s="718"/>
      <c r="J116" s="581"/>
      <c r="K116" s="581"/>
      <c r="L116" s="500"/>
      <c r="S116" s="581"/>
      <c r="T116" s="581"/>
      <c r="U116" s="581"/>
      <c r="V116" s="581"/>
      <c r="W116" s="581"/>
      <c r="X116" s="581"/>
      <c r="Y116" s="581"/>
      <c r="Z116" s="581"/>
      <c r="AA116" s="581"/>
      <c r="AB116" s="581"/>
      <c r="AC116" s="581"/>
      <c r="AD116" s="581"/>
      <c r="AE116" s="581"/>
    </row>
    <row r="117" spans="1:31" s="709" customFormat="1" ht="29.25" customHeight="1">
      <c r="A117" s="544"/>
      <c r="B117" s="545"/>
      <c r="C117" s="382" t="s">
        <v>117</v>
      </c>
      <c r="D117" s="383" t="s">
        <v>56</v>
      </c>
      <c r="E117" s="383" t="s">
        <v>52</v>
      </c>
      <c r="F117" s="383" t="s">
        <v>53</v>
      </c>
      <c r="G117" s="383" t="s">
        <v>118</v>
      </c>
      <c r="H117" s="383" t="s">
        <v>119</v>
      </c>
      <c r="I117" s="733" t="s">
        <v>120</v>
      </c>
      <c r="J117" s="383" t="s">
        <v>90</v>
      </c>
      <c r="K117" s="384" t="s">
        <v>121</v>
      </c>
      <c r="L117" s="546"/>
      <c r="M117" s="547" t="s">
        <v>1</v>
      </c>
      <c r="N117" s="548" t="s">
        <v>35</v>
      </c>
      <c r="O117" s="548" t="s">
        <v>122</v>
      </c>
      <c r="P117" s="548" t="s">
        <v>123</v>
      </c>
      <c r="Q117" s="548" t="s">
        <v>124</v>
      </c>
      <c r="R117" s="548" t="s">
        <v>125</v>
      </c>
      <c r="S117" s="548" t="s">
        <v>126</v>
      </c>
      <c r="T117" s="549" t="s">
        <v>127</v>
      </c>
      <c r="U117" s="544"/>
      <c r="V117" s="544"/>
      <c r="W117" s="544"/>
      <c r="X117" s="544"/>
      <c r="Y117" s="544"/>
      <c r="Z117" s="544"/>
      <c r="AA117" s="544"/>
      <c r="AB117" s="544"/>
      <c r="AC117" s="544"/>
      <c r="AD117" s="544"/>
      <c r="AE117" s="544"/>
    </row>
    <row r="118" spans="1:63" s="501" customFormat="1" ht="22.9" customHeight="1">
      <c r="A118" s="581"/>
      <c r="B118" s="499"/>
      <c r="C118" s="385" t="s">
        <v>128</v>
      </c>
      <c r="D118" s="581"/>
      <c r="E118" s="581"/>
      <c r="F118" s="581"/>
      <c r="G118" s="581"/>
      <c r="H118" s="581"/>
      <c r="I118" s="718"/>
      <c r="J118" s="387">
        <f>BK118+J143</f>
        <v>0</v>
      </c>
      <c r="K118" s="581"/>
      <c r="L118" s="499"/>
      <c r="M118" s="550"/>
      <c r="N118" s="551"/>
      <c r="O118" s="507"/>
      <c r="P118" s="552">
        <f>P119</f>
        <v>0</v>
      </c>
      <c r="Q118" s="507"/>
      <c r="R118" s="552">
        <f>R119</f>
        <v>0</v>
      </c>
      <c r="S118" s="507"/>
      <c r="T118" s="553">
        <f>T119</f>
        <v>0</v>
      </c>
      <c r="U118" s="581"/>
      <c r="V118" s="581"/>
      <c r="W118" s="581"/>
      <c r="X118" s="581"/>
      <c r="Y118" s="581"/>
      <c r="Z118" s="581"/>
      <c r="AA118" s="581"/>
      <c r="AB118" s="581"/>
      <c r="AC118" s="581"/>
      <c r="AD118" s="581"/>
      <c r="AE118" s="581"/>
      <c r="AT118" s="708" t="s">
        <v>70</v>
      </c>
      <c r="AU118" s="708" t="s">
        <v>92</v>
      </c>
      <c r="BK118" s="710">
        <f>BK119</f>
        <v>0</v>
      </c>
    </row>
    <row r="119" spans="2:63" s="388" customFormat="1" ht="25.9" customHeight="1">
      <c r="B119" s="554"/>
      <c r="D119" s="389" t="s">
        <v>70</v>
      </c>
      <c r="E119" s="390" t="s">
        <v>617</v>
      </c>
      <c r="F119" s="390" t="s">
        <v>618</v>
      </c>
      <c r="I119" s="734"/>
      <c r="J119" s="391">
        <f>BK119+J143</f>
        <v>0</v>
      </c>
      <c r="L119" s="554"/>
      <c r="M119" s="555"/>
      <c r="N119" s="556"/>
      <c r="O119" s="556"/>
      <c r="P119" s="557">
        <f>P120</f>
        <v>0</v>
      </c>
      <c r="Q119" s="556"/>
      <c r="R119" s="557">
        <f>R120</f>
        <v>0</v>
      </c>
      <c r="S119" s="556"/>
      <c r="T119" s="558">
        <f>T120</f>
        <v>0</v>
      </c>
      <c r="AR119" s="389" t="s">
        <v>138</v>
      </c>
      <c r="AT119" s="711" t="s">
        <v>70</v>
      </c>
      <c r="AU119" s="711" t="s">
        <v>71</v>
      </c>
      <c r="AY119" s="389" t="s">
        <v>131</v>
      </c>
      <c r="BK119" s="712">
        <f>BK120</f>
        <v>0</v>
      </c>
    </row>
    <row r="120" spans="2:63" s="388" customFormat="1" ht="22.9" customHeight="1">
      <c r="B120" s="554"/>
      <c r="D120" s="389" t="s">
        <v>70</v>
      </c>
      <c r="E120" s="392" t="s">
        <v>619</v>
      </c>
      <c r="F120" s="392" t="s">
        <v>620</v>
      </c>
      <c r="I120" s="734"/>
      <c r="J120" s="393">
        <f>BK120+J143</f>
        <v>0</v>
      </c>
      <c r="L120" s="554"/>
      <c r="M120" s="555"/>
      <c r="N120" s="556"/>
      <c r="O120" s="556"/>
      <c r="P120" s="557">
        <f>SUM(P121:P142)</f>
        <v>0</v>
      </c>
      <c r="Q120" s="556"/>
      <c r="R120" s="557">
        <f>SUM(R121:R142)</f>
        <v>0</v>
      </c>
      <c r="S120" s="556"/>
      <c r="T120" s="558">
        <f>SUM(T121:T142)</f>
        <v>0</v>
      </c>
      <c r="AR120" s="389" t="s">
        <v>79</v>
      </c>
      <c r="AT120" s="711" t="s">
        <v>70</v>
      </c>
      <c r="AU120" s="711" t="s">
        <v>79</v>
      </c>
      <c r="AY120" s="389" t="s">
        <v>131</v>
      </c>
      <c r="BK120" s="712">
        <f>SUM(BK121:BK142)</f>
        <v>0</v>
      </c>
    </row>
    <row r="121" spans="1:65" s="501" customFormat="1" ht="24.2" customHeight="1">
      <c r="A121" s="581"/>
      <c r="B121" s="499"/>
      <c r="C121" s="394" t="s">
        <v>79</v>
      </c>
      <c r="D121" s="394" t="s">
        <v>133</v>
      </c>
      <c r="E121" s="395" t="s">
        <v>621</v>
      </c>
      <c r="F121" s="396" t="s">
        <v>622</v>
      </c>
      <c r="G121" s="397" t="s">
        <v>623</v>
      </c>
      <c r="H121" s="398">
        <v>1</v>
      </c>
      <c r="I121" s="416">
        <v>0</v>
      </c>
      <c r="J121" s="399">
        <f>ROUND(I121*H121,2)</f>
        <v>0</v>
      </c>
      <c r="K121" s="396" t="s">
        <v>1</v>
      </c>
      <c r="L121" s="499"/>
      <c r="M121" s="559" t="s">
        <v>1</v>
      </c>
      <c r="N121" s="560" t="s">
        <v>36</v>
      </c>
      <c r="O121" s="561">
        <v>0</v>
      </c>
      <c r="P121" s="561">
        <f>O121*H121</f>
        <v>0</v>
      </c>
      <c r="Q121" s="561">
        <v>0</v>
      </c>
      <c r="R121" s="561">
        <f>Q121*H121</f>
        <v>0</v>
      </c>
      <c r="S121" s="561">
        <v>0</v>
      </c>
      <c r="T121" s="562">
        <f>S121*H121</f>
        <v>0</v>
      </c>
      <c r="U121" s="581"/>
      <c r="V121" s="581"/>
      <c r="W121" s="581"/>
      <c r="X121" s="581"/>
      <c r="Y121" s="581"/>
      <c r="Z121" s="581"/>
      <c r="AA121" s="581"/>
      <c r="AB121" s="581"/>
      <c r="AC121" s="581"/>
      <c r="AD121" s="581"/>
      <c r="AE121" s="581"/>
      <c r="AR121" s="713" t="s">
        <v>138</v>
      </c>
      <c r="AT121" s="713" t="s">
        <v>133</v>
      </c>
      <c r="AU121" s="713" t="s">
        <v>81</v>
      </c>
      <c r="AY121" s="708" t="s">
        <v>131</v>
      </c>
      <c r="BE121" s="714">
        <f>IF(N121="základní",J121,0)</f>
        <v>0</v>
      </c>
      <c r="BF121" s="714">
        <f>IF(N121="snížená",J121,0)</f>
        <v>0</v>
      </c>
      <c r="BG121" s="714">
        <f>IF(N121="zákl. přenesená",J121,0)</f>
        <v>0</v>
      </c>
      <c r="BH121" s="714">
        <f>IF(N121="sníž. přenesená",J121,0)</f>
        <v>0</v>
      </c>
      <c r="BI121" s="714">
        <f>IF(N121="nulová",J121,0)</f>
        <v>0</v>
      </c>
      <c r="BJ121" s="708" t="s">
        <v>79</v>
      </c>
      <c r="BK121" s="714">
        <f>ROUND(I121*H121,2)</f>
        <v>0</v>
      </c>
      <c r="BL121" s="708" t="s">
        <v>138</v>
      </c>
      <c r="BM121" s="713" t="s">
        <v>81</v>
      </c>
    </row>
    <row r="122" spans="2:51" s="563" customFormat="1" ht="22.5">
      <c r="B122" s="564"/>
      <c r="D122" s="401" t="s">
        <v>140</v>
      </c>
      <c r="E122" s="565" t="s">
        <v>1</v>
      </c>
      <c r="F122" s="566" t="s">
        <v>624</v>
      </c>
      <c r="H122" s="565" t="s">
        <v>1</v>
      </c>
      <c r="I122" s="735"/>
      <c r="L122" s="564"/>
      <c r="M122" s="567"/>
      <c r="N122" s="568"/>
      <c r="O122" s="568"/>
      <c r="P122" s="568"/>
      <c r="Q122" s="568"/>
      <c r="R122" s="568"/>
      <c r="S122" s="568"/>
      <c r="T122" s="569"/>
      <c r="AT122" s="565" t="s">
        <v>140</v>
      </c>
      <c r="AU122" s="565" t="s">
        <v>81</v>
      </c>
      <c r="AV122" s="563" t="s">
        <v>79</v>
      </c>
      <c r="AW122" s="563" t="s">
        <v>27</v>
      </c>
      <c r="AX122" s="563" t="s">
        <v>71</v>
      </c>
      <c r="AY122" s="565" t="s">
        <v>131</v>
      </c>
    </row>
    <row r="123" spans="2:51" s="563" customFormat="1" ht="12">
      <c r="B123" s="564"/>
      <c r="D123" s="401" t="s">
        <v>140</v>
      </c>
      <c r="E123" s="565" t="s">
        <v>1</v>
      </c>
      <c r="F123" s="715" t="s">
        <v>931</v>
      </c>
      <c r="H123" s="565" t="s">
        <v>1</v>
      </c>
      <c r="I123" s="735"/>
      <c r="L123" s="564"/>
      <c r="M123" s="567"/>
      <c r="N123" s="568"/>
      <c r="O123" s="568"/>
      <c r="P123" s="568"/>
      <c r="Q123" s="568"/>
      <c r="R123" s="568"/>
      <c r="S123" s="568"/>
      <c r="T123" s="569"/>
      <c r="AT123" s="565" t="s">
        <v>140</v>
      </c>
      <c r="AU123" s="565" t="s">
        <v>81</v>
      </c>
      <c r="AV123" s="563" t="s">
        <v>79</v>
      </c>
      <c r="AW123" s="563" t="s">
        <v>27</v>
      </c>
      <c r="AX123" s="563" t="s">
        <v>71</v>
      </c>
      <c r="AY123" s="565" t="s">
        <v>131</v>
      </c>
    </row>
    <row r="124" spans="2:51" s="563" customFormat="1" ht="22.5">
      <c r="B124" s="564"/>
      <c r="D124" s="401" t="s">
        <v>140</v>
      </c>
      <c r="E124" s="565" t="s">
        <v>1</v>
      </c>
      <c r="F124" s="566" t="s">
        <v>625</v>
      </c>
      <c r="H124" s="565" t="s">
        <v>1</v>
      </c>
      <c r="I124" s="735"/>
      <c r="L124" s="564"/>
      <c r="M124" s="567"/>
      <c r="N124" s="568"/>
      <c r="O124" s="568"/>
      <c r="P124" s="568"/>
      <c r="Q124" s="568"/>
      <c r="R124" s="568"/>
      <c r="S124" s="568"/>
      <c r="T124" s="569"/>
      <c r="AT124" s="565" t="s">
        <v>140</v>
      </c>
      <c r="AU124" s="565" t="s">
        <v>81</v>
      </c>
      <c r="AV124" s="563" t="s">
        <v>79</v>
      </c>
      <c r="AW124" s="563" t="s">
        <v>27</v>
      </c>
      <c r="AX124" s="563" t="s">
        <v>71</v>
      </c>
      <c r="AY124" s="565" t="s">
        <v>131</v>
      </c>
    </row>
    <row r="125" spans="2:51" s="563" customFormat="1" ht="22.5">
      <c r="B125" s="564"/>
      <c r="D125" s="401" t="s">
        <v>140</v>
      </c>
      <c r="E125" s="565" t="s">
        <v>1</v>
      </c>
      <c r="F125" s="566" t="s">
        <v>626</v>
      </c>
      <c r="H125" s="565" t="s">
        <v>1</v>
      </c>
      <c r="I125" s="735"/>
      <c r="L125" s="564"/>
      <c r="M125" s="567"/>
      <c r="N125" s="568"/>
      <c r="O125" s="568"/>
      <c r="P125" s="568"/>
      <c r="Q125" s="568"/>
      <c r="R125" s="568"/>
      <c r="S125" s="568"/>
      <c r="T125" s="569"/>
      <c r="AT125" s="565" t="s">
        <v>140</v>
      </c>
      <c r="AU125" s="565" t="s">
        <v>81</v>
      </c>
      <c r="AV125" s="563" t="s">
        <v>79</v>
      </c>
      <c r="AW125" s="563" t="s">
        <v>27</v>
      </c>
      <c r="AX125" s="563" t="s">
        <v>71</v>
      </c>
      <c r="AY125" s="565" t="s">
        <v>131</v>
      </c>
    </row>
    <row r="126" spans="2:51" s="563" customFormat="1" ht="33.75">
      <c r="B126" s="564"/>
      <c r="D126" s="401" t="s">
        <v>140</v>
      </c>
      <c r="E126" s="565" t="s">
        <v>1</v>
      </c>
      <c r="F126" s="566" t="s">
        <v>627</v>
      </c>
      <c r="H126" s="565" t="s">
        <v>1</v>
      </c>
      <c r="I126" s="735"/>
      <c r="L126" s="564"/>
      <c r="M126" s="567"/>
      <c r="N126" s="568"/>
      <c r="O126" s="568"/>
      <c r="P126" s="568"/>
      <c r="Q126" s="568"/>
      <c r="R126" s="568"/>
      <c r="S126" s="568"/>
      <c r="T126" s="569"/>
      <c r="AT126" s="565" t="s">
        <v>140</v>
      </c>
      <c r="AU126" s="565" t="s">
        <v>81</v>
      </c>
      <c r="AV126" s="563" t="s">
        <v>79</v>
      </c>
      <c r="AW126" s="563" t="s">
        <v>27</v>
      </c>
      <c r="AX126" s="563" t="s">
        <v>71</v>
      </c>
      <c r="AY126" s="565" t="s">
        <v>131</v>
      </c>
    </row>
    <row r="127" spans="2:51" s="563" customFormat="1" ht="12">
      <c r="B127" s="564"/>
      <c r="D127" s="401" t="s">
        <v>140</v>
      </c>
      <c r="E127" s="565" t="s">
        <v>1</v>
      </c>
      <c r="F127" s="566" t="s">
        <v>628</v>
      </c>
      <c r="H127" s="565" t="s">
        <v>1</v>
      </c>
      <c r="I127" s="735"/>
      <c r="L127" s="564"/>
      <c r="M127" s="567"/>
      <c r="N127" s="568"/>
      <c r="O127" s="568"/>
      <c r="P127" s="568"/>
      <c r="Q127" s="568"/>
      <c r="R127" s="568"/>
      <c r="S127" s="568"/>
      <c r="T127" s="569"/>
      <c r="AT127" s="565" t="s">
        <v>140</v>
      </c>
      <c r="AU127" s="565" t="s">
        <v>81</v>
      </c>
      <c r="AV127" s="563" t="s">
        <v>79</v>
      </c>
      <c r="AW127" s="563" t="s">
        <v>27</v>
      </c>
      <c r="AX127" s="563" t="s">
        <v>71</v>
      </c>
      <c r="AY127" s="565" t="s">
        <v>131</v>
      </c>
    </row>
    <row r="128" spans="2:51" s="563" customFormat="1" ht="33.75">
      <c r="B128" s="564"/>
      <c r="D128" s="401" t="s">
        <v>140</v>
      </c>
      <c r="E128" s="565" t="s">
        <v>1</v>
      </c>
      <c r="F128" s="566" t="s">
        <v>629</v>
      </c>
      <c r="H128" s="565" t="s">
        <v>1</v>
      </c>
      <c r="I128" s="735"/>
      <c r="L128" s="564"/>
      <c r="M128" s="567"/>
      <c r="N128" s="568"/>
      <c r="O128" s="568"/>
      <c r="P128" s="568"/>
      <c r="Q128" s="568"/>
      <c r="R128" s="568"/>
      <c r="S128" s="568"/>
      <c r="T128" s="569"/>
      <c r="AT128" s="565" t="s">
        <v>140</v>
      </c>
      <c r="AU128" s="565" t="s">
        <v>81</v>
      </c>
      <c r="AV128" s="563" t="s">
        <v>79</v>
      </c>
      <c r="AW128" s="563" t="s">
        <v>27</v>
      </c>
      <c r="AX128" s="563" t="s">
        <v>71</v>
      </c>
      <c r="AY128" s="565" t="s">
        <v>131</v>
      </c>
    </row>
    <row r="129" spans="2:51" s="563" customFormat="1" ht="22.5">
      <c r="B129" s="564"/>
      <c r="D129" s="401" t="s">
        <v>140</v>
      </c>
      <c r="E129" s="565" t="s">
        <v>1</v>
      </c>
      <c r="F129" s="566" t="s">
        <v>630</v>
      </c>
      <c r="H129" s="565" t="s">
        <v>1</v>
      </c>
      <c r="I129" s="735"/>
      <c r="L129" s="564"/>
      <c r="M129" s="567"/>
      <c r="N129" s="568"/>
      <c r="O129" s="568"/>
      <c r="P129" s="568"/>
      <c r="Q129" s="568"/>
      <c r="R129" s="568"/>
      <c r="S129" s="568"/>
      <c r="T129" s="569"/>
      <c r="AT129" s="565" t="s">
        <v>140</v>
      </c>
      <c r="AU129" s="565" t="s">
        <v>81</v>
      </c>
      <c r="AV129" s="563" t="s">
        <v>79</v>
      </c>
      <c r="AW129" s="563" t="s">
        <v>27</v>
      </c>
      <c r="AX129" s="563" t="s">
        <v>71</v>
      </c>
      <c r="AY129" s="565" t="s">
        <v>131</v>
      </c>
    </row>
    <row r="130" spans="2:51" s="563" customFormat="1" ht="22.5">
      <c r="B130" s="564"/>
      <c r="D130" s="401" t="s">
        <v>140</v>
      </c>
      <c r="E130" s="565" t="s">
        <v>1</v>
      </c>
      <c r="F130" s="715" t="s">
        <v>631</v>
      </c>
      <c r="H130" s="565" t="s">
        <v>1</v>
      </c>
      <c r="I130" s="735"/>
      <c r="L130" s="564"/>
      <c r="M130" s="567"/>
      <c r="N130" s="568"/>
      <c r="O130" s="568"/>
      <c r="P130" s="568"/>
      <c r="Q130" s="568"/>
      <c r="R130" s="568"/>
      <c r="S130" s="568"/>
      <c r="T130" s="569"/>
      <c r="AT130" s="565" t="s">
        <v>140</v>
      </c>
      <c r="AU130" s="565" t="s">
        <v>81</v>
      </c>
      <c r="AV130" s="563" t="s">
        <v>79</v>
      </c>
      <c r="AW130" s="563" t="s">
        <v>27</v>
      </c>
      <c r="AX130" s="563" t="s">
        <v>71</v>
      </c>
      <c r="AY130" s="565" t="s">
        <v>131</v>
      </c>
    </row>
    <row r="131" spans="2:51" s="400" customFormat="1" ht="12">
      <c r="B131" s="570"/>
      <c r="D131" s="401" t="s">
        <v>140</v>
      </c>
      <c r="E131" s="402" t="s">
        <v>1</v>
      </c>
      <c r="F131" s="403" t="s">
        <v>79</v>
      </c>
      <c r="H131" s="404">
        <v>1</v>
      </c>
      <c r="I131" s="736"/>
      <c r="L131" s="570"/>
      <c r="M131" s="571"/>
      <c r="N131" s="572"/>
      <c r="O131" s="572"/>
      <c r="P131" s="572"/>
      <c r="Q131" s="572"/>
      <c r="R131" s="572"/>
      <c r="S131" s="572"/>
      <c r="T131" s="573"/>
      <c r="AT131" s="402" t="s">
        <v>140</v>
      </c>
      <c r="AU131" s="402" t="s">
        <v>81</v>
      </c>
      <c r="AV131" s="400" t="s">
        <v>81</v>
      </c>
      <c r="AW131" s="400" t="s">
        <v>27</v>
      </c>
      <c r="AX131" s="400" t="s">
        <v>71</v>
      </c>
      <c r="AY131" s="402" t="s">
        <v>131</v>
      </c>
    </row>
    <row r="132" spans="2:51" s="412" customFormat="1" ht="12">
      <c r="B132" s="574"/>
      <c r="D132" s="401" t="s">
        <v>140</v>
      </c>
      <c r="E132" s="413" t="s">
        <v>1</v>
      </c>
      <c r="F132" s="414" t="s">
        <v>529</v>
      </c>
      <c r="H132" s="415">
        <v>1</v>
      </c>
      <c r="I132" s="737"/>
      <c r="L132" s="574"/>
      <c r="M132" s="575"/>
      <c r="N132" s="576"/>
      <c r="O132" s="576"/>
      <c r="P132" s="576"/>
      <c r="Q132" s="576"/>
      <c r="R132" s="576"/>
      <c r="S132" s="576"/>
      <c r="T132" s="577"/>
      <c r="AT132" s="413" t="s">
        <v>140</v>
      </c>
      <c r="AU132" s="413" t="s">
        <v>81</v>
      </c>
      <c r="AV132" s="412" t="s">
        <v>138</v>
      </c>
      <c r="AW132" s="412" t="s">
        <v>27</v>
      </c>
      <c r="AX132" s="412" t="s">
        <v>79</v>
      </c>
      <c r="AY132" s="413" t="s">
        <v>131</v>
      </c>
    </row>
    <row r="133" spans="1:65" s="501" customFormat="1" ht="16.5" customHeight="1">
      <c r="A133" s="581"/>
      <c r="B133" s="499"/>
      <c r="C133" s="394" t="s">
        <v>81</v>
      </c>
      <c r="D133" s="394" t="s">
        <v>133</v>
      </c>
      <c r="E133" s="395" t="s">
        <v>632</v>
      </c>
      <c r="F133" s="396" t="s">
        <v>633</v>
      </c>
      <c r="G133" s="397" t="s">
        <v>623</v>
      </c>
      <c r="H133" s="398">
        <v>1</v>
      </c>
      <c r="I133" s="416">
        <v>0</v>
      </c>
      <c r="J133" s="399">
        <f>ROUND(I133*H133,2)</f>
        <v>0</v>
      </c>
      <c r="K133" s="396" t="s">
        <v>1</v>
      </c>
      <c r="L133" s="499"/>
      <c r="M133" s="559" t="s">
        <v>1</v>
      </c>
      <c r="N133" s="560" t="s">
        <v>36</v>
      </c>
      <c r="O133" s="561">
        <v>0</v>
      </c>
      <c r="P133" s="561">
        <f>O133*H133</f>
        <v>0</v>
      </c>
      <c r="Q133" s="561">
        <v>0</v>
      </c>
      <c r="R133" s="561">
        <f>Q133*H133</f>
        <v>0</v>
      </c>
      <c r="S133" s="561">
        <v>0</v>
      </c>
      <c r="T133" s="562">
        <f>S133*H133</f>
        <v>0</v>
      </c>
      <c r="U133" s="581"/>
      <c r="V133" s="581"/>
      <c r="W133" s="581"/>
      <c r="X133" s="581"/>
      <c r="Y133" s="581"/>
      <c r="Z133" s="581"/>
      <c r="AA133" s="581"/>
      <c r="AB133" s="581"/>
      <c r="AC133" s="581"/>
      <c r="AD133" s="581"/>
      <c r="AE133" s="581"/>
      <c r="AR133" s="713" t="s">
        <v>138</v>
      </c>
      <c r="AT133" s="713" t="s">
        <v>133</v>
      </c>
      <c r="AU133" s="713" t="s">
        <v>81</v>
      </c>
      <c r="AY133" s="708" t="s">
        <v>131</v>
      </c>
      <c r="BE133" s="714">
        <f>IF(N133="základní",J133,0)</f>
        <v>0</v>
      </c>
      <c r="BF133" s="714">
        <f>IF(N133="snížená",J133,0)</f>
        <v>0</v>
      </c>
      <c r="BG133" s="714">
        <f>IF(N133="zákl. přenesená",J133,0)</f>
        <v>0</v>
      </c>
      <c r="BH133" s="714">
        <f>IF(N133="sníž. přenesená",J133,0)</f>
        <v>0</v>
      </c>
      <c r="BI133" s="714">
        <f>IF(N133="nulová",J133,0)</f>
        <v>0</v>
      </c>
      <c r="BJ133" s="708" t="s">
        <v>79</v>
      </c>
      <c r="BK133" s="714">
        <f>ROUND(I133*H133,2)</f>
        <v>0</v>
      </c>
      <c r="BL133" s="708" t="s">
        <v>138</v>
      </c>
      <c r="BM133" s="713" t="s">
        <v>138</v>
      </c>
    </row>
    <row r="134" spans="2:51" s="563" customFormat="1" ht="12">
      <c r="B134" s="564"/>
      <c r="D134" s="401" t="s">
        <v>140</v>
      </c>
      <c r="E134" s="565" t="s">
        <v>1</v>
      </c>
      <c r="F134" s="566" t="s">
        <v>634</v>
      </c>
      <c r="H134" s="565" t="s">
        <v>1</v>
      </c>
      <c r="I134" s="738"/>
      <c r="L134" s="564"/>
      <c r="M134" s="567"/>
      <c r="N134" s="568"/>
      <c r="O134" s="568"/>
      <c r="P134" s="568"/>
      <c r="Q134" s="568"/>
      <c r="R134" s="568"/>
      <c r="S134" s="568"/>
      <c r="T134" s="569"/>
      <c r="AT134" s="565" t="s">
        <v>140</v>
      </c>
      <c r="AU134" s="565" t="s">
        <v>81</v>
      </c>
      <c r="AV134" s="563" t="s">
        <v>79</v>
      </c>
      <c r="AW134" s="563" t="s">
        <v>27</v>
      </c>
      <c r="AX134" s="563" t="s">
        <v>71</v>
      </c>
      <c r="AY134" s="565" t="s">
        <v>131</v>
      </c>
    </row>
    <row r="135" spans="2:51" s="400" customFormat="1" ht="12">
      <c r="B135" s="570"/>
      <c r="D135" s="401" t="s">
        <v>140</v>
      </c>
      <c r="E135" s="402" t="s">
        <v>1</v>
      </c>
      <c r="F135" s="403" t="s">
        <v>79</v>
      </c>
      <c r="H135" s="404">
        <v>1</v>
      </c>
      <c r="I135" s="739"/>
      <c r="L135" s="570"/>
      <c r="M135" s="571"/>
      <c r="N135" s="572"/>
      <c r="O135" s="572"/>
      <c r="P135" s="572"/>
      <c r="Q135" s="572"/>
      <c r="R135" s="572"/>
      <c r="S135" s="572"/>
      <c r="T135" s="573"/>
      <c r="AT135" s="402" t="s">
        <v>140</v>
      </c>
      <c r="AU135" s="402" t="s">
        <v>81</v>
      </c>
      <c r="AV135" s="400" t="s">
        <v>81</v>
      </c>
      <c r="AW135" s="400" t="s">
        <v>27</v>
      </c>
      <c r="AX135" s="400" t="s">
        <v>71</v>
      </c>
      <c r="AY135" s="402" t="s">
        <v>131</v>
      </c>
    </row>
    <row r="136" spans="2:51" s="412" customFormat="1" ht="12">
      <c r="B136" s="574"/>
      <c r="D136" s="401" t="s">
        <v>140</v>
      </c>
      <c r="E136" s="413" t="s">
        <v>1</v>
      </c>
      <c r="F136" s="414" t="s">
        <v>529</v>
      </c>
      <c r="H136" s="415">
        <v>1</v>
      </c>
      <c r="I136" s="740"/>
      <c r="L136" s="574"/>
      <c r="M136" s="575"/>
      <c r="N136" s="576"/>
      <c r="O136" s="576"/>
      <c r="P136" s="576"/>
      <c r="Q136" s="576"/>
      <c r="R136" s="576"/>
      <c r="S136" s="576"/>
      <c r="T136" s="577"/>
      <c r="AT136" s="413" t="s">
        <v>140</v>
      </c>
      <c r="AU136" s="413" t="s">
        <v>81</v>
      </c>
      <c r="AV136" s="412" t="s">
        <v>138</v>
      </c>
      <c r="AW136" s="412" t="s">
        <v>27</v>
      </c>
      <c r="AX136" s="412" t="s">
        <v>79</v>
      </c>
      <c r="AY136" s="413" t="s">
        <v>131</v>
      </c>
    </row>
    <row r="137" spans="1:65" s="501" customFormat="1" ht="49.15" customHeight="1">
      <c r="A137" s="581"/>
      <c r="B137" s="499"/>
      <c r="C137" s="394" t="s">
        <v>147</v>
      </c>
      <c r="D137" s="394" t="s">
        <v>133</v>
      </c>
      <c r="E137" s="395" t="s">
        <v>635</v>
      </c>
      <c r="F137" s="396" t="s">
        <v>636</v>
      </c>
      <c r="G137" s="397" t="s">
        <v>623</v>
      </c>
      <c r="H137" s="398">
        <v>1</v>
      </c>
      <c r="I137" s="416">
        <v>0</v>
      </c>
      <c r="J137" s="399">
        <f>ROUND(I137*H137,2)</f>
        <v>0</v>
      </c>
      <c r="K137" s="396" t="s">
        <v>1</v>
      </c>
      <c r="L137" s="499"/>
      <c r="M137" s="559" t="s">
        <v>1</v>
      </c>
      <c r="N137" s="560" t="s">
        <v>36</v>
      </c>
      <c r="O137" s="561">
        <v>0</v>
      </c>
      <c r="P137" s="561">
        <f>O137*H137</f>
        <v>0</v>
      </c>
      <c r="Q137" s="561">
        <v>0</v>
      </c>
      <c r="R137" s="561">
        <f>Q137*H137</f>
        <v>0</v>
      </c>
      <c r="S137" s="561">
        <v>0</v>
      </c>
      <c r="T137" s="562">
        <f>S137*H137</f>
        <v>0</v>
      </c>
      <c r="U137" s="581"/>
      <c r="V137" s="581"/>
      <c r="W137" s="581"/>
      <c r="X137" s="581"/>
      <c r="Y137" s="581"/>
      <c r="Z137" s="581"/>
      <c r="AA137" s="581"/>
      <c r="AB137" s="581"/>
      <c r="AC137" s="581"/>
      <c r="AD137" s="581"/>
      <c r="AE137" s="581"/>
      <c r="AR137" s="713" t="s">
        <v>138</v>
      </c>
      <c r="AT137" s="713" t="s">
        <v>133</v>
      </c>
      <c r="AU137" s="713" t="s">
        <v>81</v>
      </c>
      <c r="AY137" s="708" t="s">
        <v>131</v>
      </c>
      <c r="BE137" s="714">
        <f>IF(N137="základní",J137,0)</f>
        <v>0</v>
      </c>
      <c r="BF137" s="714">
        <f>IF(N137="snížená",J137,0)</f>
        <v>0</v>
      </c>
      <c r="BG137" s="714">
        <f>IF(N137="zákl. přenesená",J137,0)</f>
        <v>0</v>
      </c>
      <c r="BH137" s="714">
        <f>IF(N137="sníž. přenesená",J137,0)</f>
        <v>0</v>
      </c>
      <c r="BI137" s="714">
        <f>IF(N137="nulová",J137,0)</f>
        <v>0</v>
      </c>
      <c r="BJ137" s="708" t="s">
        <v>79</v>
      </c>
      <c r="BK137" s="714">
        <f>ROUND(I137*H137,2)</f>
        <v>0</v>
      </c>
      <c r="BL137" s="708" t="s">
        <v>138</v>
      </c>
      <c r="BM137" s="713" t="s">
        <v>159</v>
      </c>
    </row>
    <row r="138" spans="1:65" s="501" customFormat="1" ht="62.65" customHeight="1">
      <c r="A138" s="581"/>
      <c r="B138" s="499"/>
      <c r="C138" s="394" t="s">
        <v>138</v>
      </c>
      <c r="D138" s="394" t="s">
        <v>133</v>
      </c>
      <c r="E138" s="395" t="s">
        <v>637</v>
      </c>
      <c r="F138" s="396" t="s">
        <v>638</v>
      </c>
      <c r="G138" s="397" t="s">
        <v>623</v>
      </c>
      <c r="H138" s="398">
        <v>1</v>
      </c>
      <c r="I138" s="416">
        <v>0</v>
      </c>
      <c r="J138" s="399">
        <f>ROUND(I138*H138,2)</f>
        <v>0</v>
      </c>
      <c r="K138" s="396" t="s">
        <v>1</v>
      </c>
      <c r="L138" s="499"/>
      <c r="M138" s="559" t="s">
        <v>1</v>
      </c>
      <c r="N138" s="560" t="s">
        <v>36</v>
      </c>
      <c r="O138" s="561">
        <v>0</v>
      </c>
      <c r="P138" s="561">
        <f>O138*H138</f>
        <v>0</v>
      </c>
      <c r="Q138" s="561">
        <v>0</v>
      </c>
      <c r="R138" s="561">
        <f>Q138*H138</f>
        <v>0</v>
      </c>
      <c r="S138" s="561">
        <v>0</v>
      </c>
      <c r="T138" s="562">
        <f>S138*H138</f>
        <v>0</v>
      </c>
      <c r="U138" s="581"/>
      <c r="V138" s="581"/>
      <c r="W138" s="581"/>
      <c r="X138" s="581"/>
      <c r="Y138" s="581"/>
      <c r="Z138" s="581"/>
      <c r="AA138" s="581"/>
      <c r="AB138" s="581"/>
      <c r="AC138" s="581"/>
      <c r="AD138" s="581"/>
      <c r="AE138" s="581"/>
      <c r="AR138" s="713" t="s">
        <v>138</v>
      </c>
      <c r="AT138" s="713" t="s">
        <v>133</v>
      </c>
      <c r="AU138" s="713" t="s">
        <v>81</v>
      </c>
      <c r="AY138" s="708" t="s">
        <v>131</v>
      </c>
      <c r="BE138" s="714">
        <f>IF(N138="základní",J138,0)</f>
        <v>0</v>
      </c>
      <c r="BF138" s="714">
        <f>IF(N138="snížená",J138,0)</f>
        <v>0</v>
      </c>
      <c r="BG138" s="714">
        <f>IF(N138="zákl. přenesená",J138,0)</f>
        <v>0</v>
      </c>
      <c r="BH138" s="714">
        <f>IF(N138="sníž. přenesená",J138,0)</f>
        <v>0</v>
      </c>
      <c r="BI138" s="714">
        <f>IF(N138="nulová",J138,0)</f>
        <v>0</v>
      </c>
      <c r="BJ138" s="708" t="s">
        <v>79</v>
      </c>
      <c r="BK138" s="714">
        <f>ROUND(I138*H138,2)</f>
        <v>0</v>
      </c>
      <c r="BL138" s="708" t="s">
        <v>138</v>
      </c>
      <c r="BM138" s="713" t="s">
        <v>170</v>
      </c>
    </row>
    <row r="139" spans="1:65" s="501" customFormat="1" ht="33" customHeight="1">
      <c r="A139" s="581"/>
      <c r="B139" s="499"/>
      <c r="C139" s="394" t="s">
        <v>154</v>
      </c>
      <c r="D139" s="394" t="s">
        <v>133</v>
      </c>
      <c r="E139" s="395" t="s">
        <v>639</v>
      </c>
      <c r="F139" s="396" t="s">
        <v>640</v>
      </c>
      <c r="G139" s="397" t="s">
        <v>623</v>
      </c>
      <c r="H139" s="398">
        <v>1</v>
      </c>
      <c r="I139" s="416">
        <v>0</v>
      </c>
      <c r="J139" s="399">
        <f>ROUND(I139*H139,2)</f>
        <v>0</v>
      </c>
      <c r="K139" s="396" t="s">
        <v>1</v>
      </c>
      <c r="L139" s="499"/>
      <c r="M139" s="559" t="s">
        <v>1</v>
      </c>
      <c r="N139" s="560" t="s">
        <v>36</v>
      </c>
      <c r="O139" s="561">
        <v>0</v>
      </c>
      <c r="P139" s="561">
        <f>O139*H139</f>
        <v>0</v>
      </c>
      <c r="Q139" s="561">
        <v>0</v>
      </c>
      <c r="R139" s="561">
        <f>Q139*H139</f>
        <v>0</v>
      </c>
      <c r="S139" s="561">
        <v>0</v>
      </c>
      <c r="T139" s="562">
        <f>S139*H139</f>
        <v>0</v>
      </c>
      <c r="U139" s="581"/>
      <c r="V139" s="581"/>
      <c r="W139" s="581"/>
      <c r="X139" s="581"/>
      <c r="Y139" s="581"/>
      <c r="Z139" s="581"/>
      <c r="AA139" s="581"/>
      <c r="AB139" s="581"/>
      <c r="AC139" s="581"/>
      <c r="AD139" s="581"/>
      <c r="AE139" s="581"/>
      <c r="AR139" s="713" t="s">
        <v>138</v>
      </c>
      <c r="AT139" s="713" t="s">
        <v>133</v>
      </c>
      <c r="AU139" s="713" t="s">
        <v>81</v>
      </c>
      <c r="AY139" s="708" t="s">
        <v>131</v>
      </c>
      <c r="BE139" s="714">
        <f>IF(N139="základní",J139,0)</f>
        <v>0</v>
      </c>
      <c r="BF139" s="714">
        <f>IF(N139="snížená",J139,0)</f>
        <v>0</v>
      </c>
      <c r="BG139" s="714">
        <f>IF(N139="zákl. přenesená",J139,0)</f>
        <v>0</v>
      </c>
      <c r="BH139" s="714">
        <f>IF(N139="sníž. přenesená",J139,0)</f>
        <v>0</v>
      </c>
      <c r="BI139" s="714">
        <f>IF(N139="nulová",J139,0)</f>
        <v>0</v>
      </c>
      <c r="BJ139" s="708" t="s">
        <v>79</v>
      </c>
      <c r="BK139" s="714">
        <f>ROUND(I139*H139,2)</f>
        <v>0</v>
      </c>
      <c r="BL139" s="708" t="s">
        <v>138</v>
      </c>
      <c r="BM139" s="713" t="s">
        <v>178</v>
      </c>
    </row>
    <row r="140" spans="1:65" s="501" customFormat="1" ht="16.5" customHeight="1">
      <c r="A140" s="581"/>
      <c r="B140" s="499"/>
      <c r="C140" s="394" t="s">
        <v>159</v>
      </c>
      <c r="D140" s="394" t="s">
        <v>133</v>
      </c>
      <c r="E140" s="395" t="s">
        <v>641</v>
      </c>
      <c r="F140" s="396" t="s">
        <v>642</v>
      </c>
      <c r="G140" s="397" t="s">
        <v>623</v>
      </c>
      <c r="H140" s="398">
        <v>1</v>
      </c>
      <c r="I140" s="416">
        <v>0</v>
      </c>
      <c r="J140" s="399">
        <f>ROUND(I140*H140,2)</f>
        <v>0</v>
      </c>
      <c r="K140" s="396" t="s">
        <v>1</v>
      </c>
      <c r="L140" s="499"/>
      <c r="M140" s="559" t="s">
        <v>1</v>
      </c>
      <c r="N140" s="560" t="s">
        <v>36</v>
      </c>
      <c r="O140" s="561">
        <v>0</v>
      </c>
      <c r="P140" s="561">
        <f>O140*H140</f>
        <v>0</v>
      </c>
      <c r="Q140" s="561">
        <v>0</v>
      </c>
      <c r="R140" s="561">
        <f>Q140*H140</f>
        <v>0</v>
      </c>
      <c r="S140" s="561">
        <v>0</v>
      </c>
      <c r="T140" s="562">
        <f>S140*H140</f>
        <v>0</v>
      </c>
      <c r="U140" s="581"/>
      <c r="V140" s="581"/>
      <c r="W140" s="581"/>
      <c r="X140" s="581"/>
      <c r="Y140" s="581"/>
      <c r="Z140" s="581"/>
      <c r="AA140" s="581"/>
      <c r="AB140" s="581"/>
      <c r="AC140" s="581"/>
      <c r="AD140" s="581"/>
      <c r="AE140" s="581"/>
      <c r="AR140" s="713" t="s">
        <v>138</v>
      </c>
      <c r="AT140" s="713" t="s">
        <v>133</v>
      </c>
      <c r="AU140" s="713" t="s">
        <v>81</v>
      </c>
      <c r="AY140" s="708" t="s">
        <v>131</v>
      </c>
      <c r="BE140" s="714">
        <f>IF(N140="základní",J140,0)</f>
        <v>0</v>
      </c>
      <c r="BF140" s="714">
        <f>IF(N140="snížená",J140,0)</f>
        <v>0</v>
      </c>
      <c r="BG140" s="714">
        <f>IF(N140="zákl. přenesená",J140,0)</f>
        <v>0</v>
      </c>
      <c r="BH140" s="714">
        <f>IF(N140="sníž. přenesená",J140,0)</f>
        <v>0</v>
      </c>
      <c r="BI140" s="714">
        <f>IF(N140="nulová",J140,0)</f>
        <v>0</v>
      </c>
      <c r="BJ140" s="708" t="s">
        <v>79</v>
      </c>
      <c r="BK140" s="714">
        <f>ROUND(I140*H140,2)</f>
        <v>0</v>
      </c>
      <c r="BL140" s="708" t="s">
        <v>138</v>
      </c>
      <c r="BM140" s="713" t="s">
        <v>187</v>
      </c>
    </row>
    <row r="141" spans="2:51" s="400" customFormat="1" ht="12">
      <c r="B141" s="570"/>
      <c r="D141" s="401" t="s">
        <v>140</v>
      </c>
      <c r="E141" s="402" t="s">
        <v>1</v>
      </c>
      <c r="F141" s="403" t="s">
        <v>79</v>
      </c>
      <c r="H141" s="404">
        <v>1</v>
      </c>
      <c r="I141" s="739"/>
      <c r="L141" s="570"/>
      <c r="M141" s="571"/>
      <c r="N141" s="572"/>
      <c r="O141" s="572"/>
      <c r="P141" s="572"/>
      <c r="Q141" s="572"/>
      <c r="R141" s="572"/>
      <c r="S141" s="572"/>
      <c r="T141" s="573"/>
      <c r="AT141" s="402" t="s">
        <v>140</v>
      </c>
      <c r="AU141" s="402" t="s">
        <v>81</v>
      </c>
      <c r="AV141" s="400" t="s">
        <v>81</v>
      </c>
      <c r="AW141" s="400" t="s">
        <v>27</v>
      </c>
      <c r="AX141" s="400" t="s">
        <v>71</v>
      </c>
      <c r="AY141" s="402" t="s">
        <v>131</v>
      </c>
    </row>
    <row r="142" spans="2:51" s="412" customFormat="1" ht="12">
      <c r="B142" s="574"/>
      <c r="D142" s="401" t="s">
        <v>140</v>
      </c>
      <c r="E142" s="413" t="s">
        <v>1</v>
      </c>
      <c r="F142" s="414" t="s">
        <v>529</v>
      </c>
      <c r="H142" s="415">
        <v>1</v>
      </c>
      <c r="I142" s="740"/>
      <c r="L142" s="574"/>
      <c r="M142" s="578"/>
      <c r="N142" s="579"/>
      <c r="O142" s="579"/>
      <c r="P142" s="579"/>
      <c r="Q142" s="579"/>
      <c r="R142" s="579"/>
      <c r="S142" s="579"/>
      <c r="T142" s="580"/>
      <c r="AT142" s="413" t="s">
        <v>140</v>
      </c>
      <c r="AU142" s="413" t="s">
        <v>81</v>
      </c>
      <c r="AV142" s="412" t="s">
        <v>138</v>
      </c>
      <c r="AW142" s="412" t="s">
        <v>27</v>
      </c>
      <c r="AX142" s="412" t="s">
        <v>79</v>
      </c>
      <c r="AY142" s="413" t="s">
        <v>131</v>
      </c>
    </row>
    <row r="143" spans="1:65" s="501" customFormat="1" ht="58.5" customHeight="1">
      <c r="A143" s="581"/>
      <c r="B143" s="499"/>
      <c r="C143" s="394">
        <v>7</v>
      </c>
      <c r="D143" s="394" t="s">
        <v>133</v>
      </c>
      <c r="E143" s="395" t="s">
        <v>643</v>
      </c>
      <c r="F143" s="396" t="s">
        <v>930</v>
      </c>
      <c r="G143" s="397" t="s">
        <v>623</v>
      </c>
      <c r="H143" s="398">
        <v>1</v>
      </c>
      <c r="I143" s="416">
        <v>0</v>
      </c>
      <c r="J143" s="399">
        <f>ROUND(I143*H143,2)</f>
        <v>0</v>
      </c>
      <c r="K143" s="396" t="s">
        <v>1</v>
      </c>
      <c r="L143" s="499"/>
      <c r="M143" s="559" t="s">
        <v>1</v>
      </c>
      <c r="N143" s="560" t="s">
        <v>36</v>
      </c>
      <c r="O143" s="561">
        <v>0</v>
      </c>
      <c r="P143" s="561">
        <f>O143*H143</f>
        <v>0</v>
      </c>
      <c r="Q143" s="561">
        <v>0</v>
      </c>
      <c r="R143" s="561">
        <f>Q143*H143</f>
        <v>0</v>
      </c>
      <c r="S143" s="561">
        <v>0</v>
      </c>
      <c r="T143" s="562">
        <f>S143*H143</f>
        <v>0</v>
      </c>
      <c r="U143" s="581"/>
      <c r="V143" s="581"/>
      <c r="W143" s="581"/>
      <c r="X143" s="581"/>
      <c r="Y143" s="581"/>
      <c r="Z143" s="581"/>
      <c r="AA143" s="581"/>
      <c r="AB143" s="581"/>
      <c r="AC143" s="581"/>
      <c r="AD143" s="581"/>
      <c r="AE143" s="581"/>
      <c r="AR143" s="713" t="s">
        <v>138</v>
      </c>
      <c r="AT143" s="713" t="s">
        <v>133</v>
      </c>
      <c r="AU143" s="713" t="s">
        <v>81</v>
      </c>
      <c r="AY143" s="708" t="s">
        <v>131</v>
      </c>
      <c r="BE143" s="714">
        <f>IF(N143="základní",J143,0)</f>
        <v>0</v>
      </c>
      <c r="BF143" s="714">
        <f>IF(N143="snížená",J143,0)</f>
        <v>0</v>
      </c>
      <c r="BG143" s="714">
        <f>IF(N143="zákl. přenesená",J143,0)</f>
        <v>0</v>
      </c>
      <c r="BH143" s="714">
        <f>IF(N143="sníž. přenesená",J143,0)</f>
        <v>0</v>
      </c>
      <c r="BI143" s="714">
        <f>IF(N143="nulová",J143,0)</f>
        <v>0</v>
      </c>
      <c r="BJ143" s="708" t="s">
        <v>79</v>
      </c>
      <c r="BK143" s="714">
        <f>ROUND(I143*H143,2)</f>
        <v>0</v>
      </c>
      <c r="BL143" s="708" t="s">
        <v>138</v>
      </c>
      <c r="BM143" s="713" t="s">
        <v>138</v>
      </c>
    </row>
    <row r="144" spans="2:51" s="563" customFormat="1" ht="33.75">
      <c r="B144" s="564"/>
      <c r="D144" s="401" t="s">
        <v>140</v>
      </c>
      <c r="E144" s="565" t="s">
        <v>1</v>
      </c>
      <c r="F144" s="566" t="s">
        <v>929</v>
      </c>
      <c r="H144" s="565" t="s">
        <v>1</v>
      </c>
      <c r="I144" s="735"/>
      <c r="L144" s="564"/>
      <c r="M144" s="567"/>
      <c r="N144" s="568"/>
      <c r="O144" s="568"/>
      <c r="P144" s="568"/>
      <c r="Q144" s="568"/>
      <c r="R144" s="568"/>
      <c r="S144" s="568"/>
      <c r="T144" s="569"/>
      <c r="AT144" s="565" t="s">
        <v>140</v>
      </c>
      <c r="AU144" s="565" t="s">
        <v>81</v>
      </c>
      <c r="AV144" s="563" t="s">
        <v>79</v>
      </c>
      <c r="AW144" s="563" t="s">
        <v>27</v>
      </c>
      <c r="AX144" s="563" t="s">
        <v>71</v>
      </c>
      <c r="AY144" s="565" t="s">
        <v>131</v>
      </c>
    </row>
    <row r="145" spans="2:51" s="563" customFormat="1" ht="12">
      <c r="B145" s="564"/>
      <c r="D145" s="401" t="s">
        <v>140</v>
      </c>
      <c r="E145" s="565" t="s">
        <v>1</v>
      </c>
      <c r="F145" s="566" t="s">
        <v>644</v>
      </c>
      <c r="H145" s="565" t="s">
        <v>1</v>
      </c>
      <c r="I145" s="735"/>
      <c r="L145" s="564"/>
      <c r="M145" s="567"/>
      <c r="N145" s="568"/>
      <c r="O145" s="568"/>
      <c r="P145" s="568"/>
      <c r="Q145" s="568"/>
      <c r="R145" s="568"/>
      <c r="S145" s="568"/>
      <c r="T145" s="569"/>
      <c r="AT145" s="565" t="s">
        <v>140</v>
      </c>
      <c r="AU145" s="565" t="s">
        <v>81</v>
      </c>
      <c r="AV145" s="563" t="s">
        <v>79</v>
      </c>
      <c r="AW145" s="563" t="s">
        <v>27</v>
      </c>
      <c r="AX145" s="563" t="s">
        <v>71</v>
      </c>
      <c r="AY145" s="565" t="s">
        <v>131</v>
      </c>
    </row>
    <row r="146" spans="2:51" s="400" customFormat="1" ht="12">
      <c r="B146" s="570"/>
      <c r="D146" s="401" t="s">
        <v>140</v>
      </c>
      <c r="E146" s="402" t="s">
        <v>1</v>
      </c>
      <c r="F146" s="403" t="s">
        <v>79</v>
      </c>
      <c r="H146" s="404">
        <v>1</v>
      </c>
      <c r="I146" s="736"/>
      <c r="L146" s="570"/>
      <c r="M146" s="571"/>
      <c r="N146" s="572"/>
      <c r="O146" s="572"/>
      <c r="P146" s="572"/>
      <c r="Q146" s="572"/>
      <c r="R146" s="572"/>
      <c r="S146" s="572"/>
      <c r="T146" s="573"/>
      <c r="AT146" s="402" t="s">
        <v>140</v>
      </c>
      <c r="AU146" s="402" t="s">
        <v>81</v>
      </c>
      <c r="AV146" s="400" t="s">
        <v>81</v>
      </c>
      <c r="AW146" s="400" t="s">
        <v>27</v>
      </c>
      <c r="AX146" s="400" t="s">
        <v>71</v>
      </c>
      <c r="AY146" s="402" t="s">
        <v>131</v>
      </c>
    </row>
    <row r="147" spans="2:51" s="412" customFormat="1" ht="12">
      <c r="B147" s="574"/>
      <c r="D147" s="401" t="s">
        <v>140</v>
      </c>
      <c r="E147" s="413" t="s">
        <v>1</v>
      </c>
      <c r="F147" s="414" t="s">
        <v>529</v>
      </c>
      <c r="H147" s="415">
        <v>1</v>
      </c>
      <c r="I147" s="737"/>
      <c r="L147" s="574"/>
      <c r="M147" s="575"/>
      <c r="N147" s="576"/>
      <c r="O147" s="576"/>
      <c r="P147" s="576"/>
      <c r="Q147" s="576"/>
      <c r="R147" s="576"/>
      <c r="S147" s="576"/>
      <c r="T147" s="577"/>
      <c r="AT147" s="413" t="s">
        <v>140</v>
      </c>
      <c r="AU147" s="413" t="s">
        <v>81</v>
      </c>
      <c r="AV147" s="412" t="s">
        <v>138</v>
      </c>
      <c r="AW147" s="412" t="s">
        <v>27</v>
      </c>
      <c r="AX147" s="412" t="s">
        <v>79</v>
      </c>
      <c r="AY147" s="413" t="s">
        <v>131</v>
      </c>
    </row>
    <row r="148" spans="1:31" s="501" customFormat="1" ht="6.95" customHeight="1">
      <c r="A148" s="581"/>
      <c r="B148" s="527"/>
      <c r="C148" s="528"/>
      <c r="D148" s="528"/>
      <c r="E148" s="528"/>
      <c r="F148" s="528"/>
      <c r="G148" s="528"/>
      <c r="H148" s="528"/>
      <c r="I148" s="728"/>
      <c r="J148" s="528"/>
      <c r="K148" s="528"/>
      <c r="L148" s="499"/>
      <c r="M148" s="581"/>
      <c r="O148" s="581"/>
      <c r="P148" s="581"/>
      <c r="Q148" s="581"/>
      <c r="R148" s="581"/>
      <c r="S148" s="581"/>
      <c r="T148" s="581"/>
      <c r="U148" s="581"/>
      <c r="V148" s="581"/>
      <c r="W148" s="581"/>
      <c r="X148" s="581"/>
      <c r="Y148" s="581"/>
      <c r="Z148" s="581"/>
      <c r="AA148" s="581"/>
      <c r="AB148" s="581"/>
      <c r="AC148" s="581"/>
      <c r="AD148" s="581"/>
      <c r="AE148" s="581"/>
    </row>
  </sheetData>
  <sheetProtection algorithmName="SHA-512" hashValue="nqOWF6JjooJIzAX5Mo7PjjKrmiYLf5xDVq3FfXoUCuyaS0FEdN/6hzSST1HPsquOWZ+try6SoQWceYzFATIAVw==" saltValue="M7aluqutneOnJ3xEjiWOaw==" spinCount="100000" sheet="1" objects="1" scenarios="1"/>
  <autoFilter ref="C117:K14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19"/>
  <sheetViews>
    <sheetView showGridLines="0" workbookViewId="0" topLeftCell="A1">
      <selection activeCell="Z30" sqref="Z3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587" t="s">
        <v>5</v>
      </c>
      <c r="M2" s="588"/>
      <c r="N2" s="588"/>
      <c r="O2" s="588"/>
      <c r="P2" s="588"/>
      <c r="Q2" s="588"/>
      <c r="R2" s="588"/>
      <c r="S2" s="588"/>
      <c r="T2" s="588"/>
      <c r="U2" s="588"/>
      <c r="V2" s="588"/>
      <c r="AT2" s="16" t="s">
        <v>80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s="1" customFormat="1" ht="24.95" customHeight="1">
      <c r="B4" s="19"/>
      <c r="D4" s="20" t="s">
        <v>85</v>
      </c>
      <c r="L4" s="19"/>
      <c r="M4" s="90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621" t="str">
        <f>'Rekapitulace stavby'!K6</f>
        <v>VD Srnojedy, rekonstrukce sociálního zařízení a elektroinstalace</v>
      </c>
      <c r="F7" s="622"/>
      <c r="G7" s="622"/>
      <c r="H7" s="622"/>
      <c r="L7" s="19"/>
    </row>
    <row r="8" spans="1:31" s="2" customFormat="1" ht="12" customHeight="1">
      <c r="A8" s="28"/>
      <c r="B8" s="29"/>
      <c r="C8" s="28"/>
      <c r="D8" s="25" t="s">
        <v>86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599" t="s">
        <v>87</v>
      </c>
      <c r="F9" s="623"/>
      <c r="G9" s="623"/>
      <c r="H9" s="623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1">
        <f>'Rekapitulace stavby'!AN8</f>
        <v>44596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379" t="s">
        <v>658</v>
      </c>
      <c r="F15" s="28"/>
      <c r="G15" s="28"/>
      <c r="H15" s="28"/>
      <c r="I15" s="25" t="s">
        <v>22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23</v>
      </c>
      <c r="E17" s="28"/>
      <c r="F17" s="28"/>
      <c r="G17" s="28"/>
      <c r="H17" s="28"/>
      <c r="I17" s="421" t="s">
        <v>21</v>
      </c>
      <c r="J17" s="422" t="s">
        <v>1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422" t="s">
        <v>24</v>
      </c>
      <c r="F18" s="423"/>
      <c r="G18" s="28"/>
      <c r="H18" s="28"/>
      <c r="I18" s="421" t="s">
        <v>22</v>
      </c>
      <c r="J18" s="422" t="s">
        <v>1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26</v>
      </c>
      <c r="F21" s="28"/>
      <c r="G21" s="28"/>
      <c r="H21" s="28"/>
      <c r="I21" s="25" t="s">
        <v>22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29</v>
      </c>
      <c r="F24" s="28"/>
      <c r="G24" s="28"/>
      <c r="H24" s="28"/>
      <c r="I24" s="25" t="s">
        <v>22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617" t="s">
        <v>1</v>
      </c>
      <c r="F27" s="617"/>
      <c r="G27" s="617"/>
      <c r="H27" s="617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31</v>
      </c>
      <c r="E30" s="28"/>
      <c r="F30" s="28"/>
      <c r="G30" s="28"/>
      <c r="H30" s="28"/>
      <c r="I30" s="28"/>
      <c r="J30" s="67">
        <f>ROUND(J139,2)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5" t="s">
        <v>35</v>
      </c>
      <c r="E33" s="25" t="s">
        <v>36</v>
      </c>
      <c r="F33" s="96">
        <f>ROUND((SUM(BE139:BE318)),2)</f>
        <v>0</v>
      </c>
      <c r="G33" s="28"/>
      <c r="H33" s="28"/>
      <c r="I33" s="97">
        <v>0.21</v>
      </c>
      <c r="J33" s="96">
        <f>ROUND(((SUM(BE139:BE318))*I33),2)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37</v>
      </c>
      <c r="F34" s="96">
        <f>ROUND((SUM(BF139:BF318)),2)</f>
        <v>0</v>
      </c>
      <c r="G34" s="28"/>
      <c r="H34" s="28"/>
      <c r="I34" s="97">
        <v>0.15</v>
      </c>
      <c r="J34" s="96">
        <f>ROUND(((SUM(BF139:BF318))*I34),2)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38</v>
      </c>
      <c r="F35" s="96">
        <f>ROUND((SUM(BG139:BG318)),2)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39</v>
      </c>
      <c r="F36" s="96">
        <f>ROUND((SUM(BH139:BH318)),2)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40</v>
      </c>
      <c r="F37" s="96">
        <f>ROUND((SUM(BI139:BI318)),2)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41</v>
      </c>
      <c r="E39" s="56"/>
      <c r="F39" s="56"/>
      <c r="G39" s="100" t="s">
        <v>42</v>
      </c>
      <c r="H39" s="101" t="s">
        <v>43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46</v>
      </c>
      <c r="E61" s="31"/>
      <c r="F61" s="104" t="s">
        <v>47</v>
      </c>
      <c r="G61" s="41" t="s">
        <v>46</v>
      </c>
      <c r="H61" s="31"/>
      <c r="I61" s="31"/>
      <c r="J61" s="105" t="s">
        <v>47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48</v>
      </c>
      <c r="E65" s="42"/>
      <c r="F65" s="42"/>
      <c r="G65" s="39" t="s">
        <v>49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46</v>
      </c>
      <c r="E76" s="31"/>
      <c r="F76" s="104" t="s">
        <v>47</v>
      </c>
      <c r="G76" s="41" t="s">
        <v>46</v>
      </c>
      <c r="H76" s="31"/>
      <c r="I76" s="31"/>
      <c r="J76" s="105" t="s">
        <v>47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621" t="str">
        <f>E7</f>
        <v>VD Srnojedy, rekonstrukce sociálního zařízení a elektroinstalace</v>
      </c>
      <c r="F85" s="622"/>
      <c r="G85" s="622"/>
      <c r="H85" s="622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86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599" t="str">
        <f>E9</f>
        <v>SRNOJEDY 1 - SO-01-Vlastní objekt</v>
      </c>
      <c r="F87" s="623"/>
      <c r="G87" s="623"/>
      <c r="H87" s="623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17</v>
      </c>
      <c r="D89" s="28"/>
      <c r="E89" s="28"/>
      <c r="F89" s="23" t="str">
        <f>F12</f>
        <v>VD Srnojedy</v>
      </c>
      <c r="G89" s="28"/>
      <c r="H89" s="28"/>
      <c r="I89" s="25" t="s">
        <v>19</v>
      </c>
      <c r="J89" s="51">
        <f>IF(J12="","",J12)</f>
        <v>44596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20</v>
      </c>
      <c r="D91" s="28"/>
      <c r="E91" s="28"/>
      <c r="F91" s="23" t="str">
        <f>E15</f>
        <v>Povodí Labe státní podnik</v>
      </c>
      <c r="G91" s="28"/>
      <c r="H91" s="28"/>
      <c r="I91" s="25" t="s">
        <v>25</v>
      </c>
      <c r="J91" s="26" t="str">
        <f>E21</f>
        <v>Pridos Hradec Králové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23</v>
      </c>
      <c r="D92" s="28"/>
      <c r="E92" s="28"/>
      <c r="F92" s="23" t="str">
        <f>IF(E18="","",E18)</f>
        <v>bude určen ve výběrovém řízení</v>
      </c>
      <c r="G92" s="28"/>
      <c r="H92" s="28"/>
      <c r="I92" s="25" t="s">
        <v>28</v>
      </c>
      <c r="J92" s="26" t="str">
        <f>E24</f>
        <v>Ing.Pavel Michálek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89</v>
      </c>
      <c r="D94" s="98"/>
      <c r="E94" s="98"/>
      <c r="F94" s="98"/>
      <c r="G94" s="98"/>
      <c r="H94" s="98"/>
      <c r="I94" s="98"/>
      <c r="J94" s="107" t="s">
        <v>90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8" t="s">
        <v>91</v>
      </c>
      <c r="D96" s="28"/>
      <c r="E96" s="28"/>
      <c r="F96" s="28"/>
      <c r="G96" s="28"/>
      <c r="H96" s="28"/>
      <c r="I96" s="28"/>
      <c r="J96" s="67">
        <f>J139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92</v>
      </c>
    </row>
    <row r="97" spans="2:12" s="9" customFormat="1" ht="24.95" customHeight="1">
      <c r="B97" s="109"/>
      <c r="D97" s="110" t="s">
        <v>93</v>
      </c>
      <c r="E97" s="111"/>
      <c r="F97" s="111"/>
      <c r="G97" s="111"/>
      <c r="H97" s="111"/>
      <c r="I97" s="111"/>
      <c r="J97" s="112">
        <f>J140</f>
        <v>0</v>
      </c>
      <c r="L97" s="109"/>
    </row>
    <row r="98" spans="2:12" s="10" customFormat="1" ht="19.9" customHeight="1">
      <c r="B98" s="113"/>
      <c r="D98" s="114" t="s">
        <v>94</v>
      </c>
      <c r="E98" s="115"/>
      <c r="F98" s="115"/>
      <c r="G98" s="115"/>
      <c r="H98" s="115"/>
      <c r="I98" s="115"/>
      <c r="J98" s="116">
        <f>J141</f>
        <v>0</v>
      </c>
      <c r="L98" s="113"/>
    </row>
    <row r="99" spans="2:12" s="10" customFormat="1" ht="19.9" customHeight="1">
      <c r="B99" s="113"/>
      <c r="D99" s="114" t="s">
        <v>95</v>
      </c>
      <c r="E99" s="115"/>
      <c r="F99" s="115"/>
      <c r="G99" s="115"/>
      <c r="H99" s="115"/>
      <c r="I99" s="115"/>
      <c r="J99" s="116">
        <f>J147</f>
        <v>0</v>
      </c>
      <c r="L99" s="113"/>
    </row>
    <row r="100" spans="2:12" s="10" customFormat="1" ht="19.9" customHeight="1">
      <c r="B100" s="113"/>
      <c r="D100" s="114" t="s">
        <v>96</v>
      </c>
      <c r="E100" s="115"/>
      <c r="F100" s="115"/>
      <c r="G100" s="115"/>
      <c r="H100" s="115"/>
      <c r="I100" s="115"/>
      <c r="J100" s="116">
        <f>J154</f>
        <v>0</v>
      </c>
      <c r="L100" s="113"/>
    </row>
    <row r="101" spans="2:12" s="10" customFormat="1" ht="19.9" customHeight="1">
      <c r="B101" s="113"/>
      <c r="D101" s="114" t="s">
        <v>97</v>
      </c>
      <c r="E101" s="115"/>
      <c r="F101" s="115"/>
      <c r="G101" s="115"/>
      <c r="H101" s="115"/>
      <c r="I101" s="115"/>
      <c r="J101" s="116">
        <f>J156</f>
        <v>0</v>
      </c>
      <c r="L101" s="113"/>
    </row>
    <row r="102" spans="2:12" s="10" customFormat="1" ht="19.9" customHeight="1">
      <c r="B102" s="113"/>
      <c r="D102" s="114" t="s">
        <v>98</v>
      </c>
      <c r="E102" s="115"/>
      <c r="F102" s="115"/>
      <c r="G102" s="115"/>
      <c r="H102" s="115"/>
      <c r="I102" s="115"/>
      <c r="J102" s="116">
        <f>J185</f>
        <v>0</v>
      </c>
      <c r="L102" s="113"/>
    </row>
    <row r="103" spans="2:12" s="10" customFormat="1" ht="19.9" customHeight="1">
      <c r="B103" s="113"/>
      <c r="D103" s="114" t="s">
        <v>99</v>
      </c>
      <c r="E103" s="115"/>
      <c r="F103" s="115"/>
      <c r="G103" s="115"/>
      <c r="H103" s="115"/>
      <c r="I103" s="115"/>
      <c r="J103" s="116">
        <f>J218</f>
        <v>0</v>
      </c>
      <c r="L103" s="113"/>
    </row>
    <row r="104" spans="2:12" s="10" customFormat="1" ht="19.9" customHeight="1">
      <c r="B104" s="113"/>
      <c r="D104" s="114" t="s">
        <v>100</v>
      </c>
      <c r="E104" s="115"/>
      <c r="F104" s="115"/>
      <c r="G104" s="115"/>
      <c r="H104" s="115"/>
      <c r="I104" s="115"/>
      <c r="J104" s="116">
        <f>J224</f>
        <v>0</v>
      </c>
      <c r="L104" s="113"/>
    </row>
    <row r="105" spans="2:12" s="9" customFormat="1" ht="24.95" customHeight="1">
      <c r="B105" s="109"/>
      <c r="D105" s="110" t="s">
        <v>101</v>
      </c>
      <c r="E105" s="111"/>
      <c r="F105" s="111"/>
      <c r="G105" s="111"/>
      <c r="H105" s="111"/>
      <c r="I105" s="111"/>
      <c r="J105" s="112">
        <f>J226</f>
        <v>0</v>
      </c>
      <c r="L105" s="109"/>
    </row>
    <row r="106" spans="2:12" s="10" customFormat="1" ht="19.9" customHeight="1">
      <c r="B106" s="113"/>
      <c r="D106" s="114" t="s">
        <v>102</v>
      </c>
      <c r="E106" s="115"/>
      <c r="F106" s="115"/>
      <c r="G106" s="115"/>
      <c r="H106" s="115"/>
      <c r="I106" s="115"/>
      <c r="J106" s="116">
        <f>J227</f>
        <v>0</v>
      </c>
      <c r="L106" s="113"/>
    </row>
    <row r="107" spans="2:12" s="10" customFormat="1" ht="19.9" customHeight="1">
      <c r="B107" s="113"/>
      <c r="D107" s="114" t="s">
        <v>103</v>
      </c>
      <c r="E107" s="115"/>
      <c r="F107" s="115"/>
      <c r="G107" s="115"/>
      <c r="H107" s="115"/>
      <c r="I107" s="115"/>
      <c r="J107" s="116">
        <f>J240</f>
        <v>0</v>
      </c>
      <c r="L107" s="113"/>
    </row>
    <row r="108" spans="2:12" s="10" customFormat="1" ht="19.9" customHeight="1">
      <c r="B108" s="113"/>
      <c r="D108" s="114" t="s">
        <v>104</v>
      </c>
      <c r="E108" s="115"/>
      <c r="F108" s="115"/>
      <c r="G108" s="115"/>
      <c r="H108" s="115"/>
      <c r="I108" s="115"/>
      <c r="J108" s="116">
        <f>J246</f>
        <v>0</v>
      </c>
      <c r="L108" s="113"/>
    </row>
    <row r="109" spans="2:12" s="10" customFormat="1" ht="19.9" customHeight="1">
      <c r="B109" s="113"/>
      <c r="D109" s="114" t="s">
        <v>105</v>
      </c>
      <c r="E109" s="115"/>
      <c r="F109" s="115"/>
      <c r="G109" s="115"/>
      <c r="H109" s="115"/>
      <c r="I109" s="115"/>
      <c r="J109" s="116">
        <f>J249</f>
        <v>0</v>
      </c>
      <c r="L109" s="113"/>
    </row>
    <row r="110" spans="2:12" s="10" customFormat="1" ht="19.9" customHeight="1">
      <c r="B110" s="113"/>
      <c r="D110" s="114" t="s">
        <v>106</v>
      </c>
      <c r="E110" s="115"/>
      <c r="F110" s="115"/>
      <c r="G110" s="115"/>
      <c r="H110" s="115"/>
      <c r="I110" s="115"/>
      <c r="J110" s="116">
        <f>J251</f>
        <v>0</v>
      </c>
      <c r="L110" s="113"/>
    </row>
    <row r="111" spans="2:12" s="10" customFormat="1" ht="19.9" customHeight="1">
      <c r="B111" s="113"/>
      <c r="D111" s="114" t="s">
        <v>107</v>
      </c>
      <c r="E111" s="115"/>
      <c r="F111" s="115"/>
      <c r="G111" s="115"/>
      <c r="H111" s="115"/>
      <c r="I111" s="115"/>
      <c r="J111" s="116">
        <f>J253</f>
        <v>0</v>
      </c>
      <c r="L111" s="113"/>
    </row>
    <row r="112" spans="2:12" s="10" customFormat="1" ht="19.9" customHeight="1">
      <c r="B112" s="113"/>
      <c r="D112" s="114" t="s">
        <v>108</v>
      </c>
      <c r="E112" s="115"/>
      <c r="F112" s="115"/>
      <c r="G112" s="115"/>
      <c r="H112" s="115"/>
      <c r="I112" s="115"/>
      <c r="J112" s="116">
        <f>J255</f>
        <v>0</v>
      </c>
      <c r="L112" s="113"/>
    </row>
    <row r="113" spans="2:12" s="10" customFormat="1" ht="19.9" customHeight="1">
      <c r="B113" s="113"/>
      <c r="D113" s="114" t="s">
        <v>109</v>
      </c>
      <c r="E113" s="115"/>
      <c r="F113" s="115"/>
      <c r="G113" s="115"/>
      <c r="H113" s="115"/>
      <c r="I113" s="115"/>
      <c r="J113" s="116">
        <f>J261</f>
        <v>0</v>
      </c>
      <c r="L113" s="113"/>
    </row>
    <row r="114" spans="2:12" s="10" customFormat="1" ht="19.9" customHeight="1">
      <c r="B114" s="113"/>
      <c r="D114" s="114" t="s">
        <v>110</v>
      </c>
      <c r="E114" s="115"/>
      <c r="F114" s="115"/>
      <c r="G114" s="115"/>
      <c r="H114" s="115"/>
      <c r="I114" s="115"/>
      <c r="J114" s="116">
        <f>J272</f>
        <v>0</v>
      </c>
      <c r="L114" s="113"/>
    </row>
    <row r="115" spans="2:12" s="10" customFormat="1" ht="19.9" customHeight="1">
      <c r="B115" s="113"/>
      <c r="D115" s="114" t="s">
        <v>111</v>
      </c>
      <c r="E115" s="115"/>
      <c r="F115" s="115"/>
      <c r="G115" s="115"/>
      <c r="H115" s="115"/>
      <c r="I115" s="115"/>
      <c r="J115" s="116">
        <f>J280</f>
        <v>0</v>
      </c>
      <c r="L115" s="113"/>
    </row>
    <row r="116" spans="2:12" s="10" customFormat="1" ht="19.9" customHeight="1">
      <c r="B116" s="113"/>
      <c r="D116" s="114" t="s">
        <v>112</v>
      </c>
      <c r="E116" s="115"/>
      <c r="F116" s="115"/>
      <c r="G116" s="115"/>
      <c r="H116" s="115"/>
      <c r="I116" s="115"/>
      <c r="J116" s="116">
        <f>J293</f>
        <v>0</v>
      </c>
      <c r="L116" s="113"/>
    </row>
    <row r="117" spans="2:12" s="10" customFormat="1" ht="19.9" customHeight="1">
      <c r="B117" s="113"/>
      <c r="D117" s="114" t="s">
        <v>113</v>
      </c>
      <c r="E117" s="115"/>
      <c r="F117" s="115"/>
      <c r="G117" s="115"/>
      <c r="H117" s="115"/>
      <c r="I117" s="115"/>
      <c r="J117" s="116">
        <f>J302</f>
        <v>0</v>
      </c>
      <c r="L117" s="113"/>
    </row>
    <row r="118" spans="2:12" s="10" customFormat="1" ht="19.9" customHeight="1">
      <c r="B118" s="113"/>
      <c r="D118" s="114" t="s">
        <v>114</v>
      </c>
      <c r="E118" s="115"/>
      <c r="F118" s="115"/>
      <c r="G118" s="115"/>
      <c r="H118" s="115"/>
      <c r="I118" s="115"/>
      <c r="J118" s="116">
        <f>J308</f>
        <v>0</v>
      </c>
      <c r="L118" s="113"/>
    </row>
    <row r="119" spans="2:12" s="9" customFormat="1" ht="24.95" customHeight="1">
      <c r="B119" s="109"/>
      <c r="D119" s="110" t="s">
        <v>115</v>
      </c>
      <c r="E119" s="111"/>
      <c r="F119" s="111"/>
      <c r="G119" s="111"/>
      <c r="H119" s="111"/>
      <c r="I119" s="111"/>
      <c r="J119" s="112">
        <f>J317</f>
        <v>0</v>
      </c>
      <c r="L119" s="109"/>
    </row>
    <row r="120" spans="1:31" s="2" customFormat="1" ht="21.7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6.95" customHeight="1">
      <c r="A121" s="28"/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5" spans="1:31" s="2" customFormat="1" ht="6.95" customHeight="1">
      <c r="A125" s="28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24.95" customHeight="1">
      <c r="A126" s="28"/>
      <c r="B126" s="29"/>
      <c r="C126" s="20" t="s">
        <v>116</v>
      </c>
      <c r="D126" s="28"/>
      <c r="E126" s="28"/>
      <c r="F126" s="28"/>
      <c r="G126" s="28"/>
      <c r="H126" s="28"/>
      <c r="I126" s="28"/>
      <c r="J126" s="28"/>
      <c r="K126" s="28"/>
      <c r="L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6.95" customHeight="1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12" customHeight="1">
      <c r="A128" s="28"/>
      <c r="B128" s="29"/>
      <c r="C128" s="25" t="s">
        <v>14</v>
      </c>
      <c r="D128" s="28"/>
      <c r="E128" s="28"/>
      <c r="F128" s="28"/>
      <c r="G128" s="28"/>
      <c r="H128" s="28"/>
      <c r="I128" s="28"/>
      <c r="J128" s="28"/>
      <c r="K128" s="28"/>
      <c r="L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2" customFormat="1" ht="16.5" customHeight="1">
      <c r="A129" s="28"/>
      <c r="B129" s="29"/>
      <c r="C129" s="28"/>
      <c r="D129" s="28"/>
      <c r="E129" s="621" t="str">
        <f>E7</f>
        <v>VD Srnojedy, rekonstrukce sociálního zařízení a elektroinstalace</v>
      </c>
      <c r="F129" s="622"/>
      <c r="G129" s="622"/>
      <c r="H129" s="622"/>
      <c r="I129" s="28"/>
      <c r="J129" s="28"/>
      <c r="K129" s="28"/>
      <c r="L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2" customFormat="1" ht="12" customHeight="1">
      <c r="A130" s="28"/>
      <c r="B130" s="29"/>
      <c r="C130" s="25" t="s">
        <v>86</v>
      </c>
      <c r="D130" s="28"/>
      <c r="E130" s="28"/>
      <c r="F130" s="28"/>
      <c r="G130" s="28"/>
      <c r="H130" s="28"/>
      <c r="I130" s="28"/>
      <c r="J130" s="28"/>
      <c r="K130" s="28"/>
      <c r="L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2" customFormat="1" ht="16.5" customHeight="1">
      <c r="A131" s="28"/>
      <c r="B131" s="29"/>
      <c r="C131" s="28"/>
      <c r="D131" s="28"/>
      <c r="E131" s="599" t="str">
        <f>E9</f>
        <v>SRNOJEDY 1 - SO-01-Vlastní objekt</v>
      </c>
      <c r="F131" s="623"/>
      <c r="G131" s="623"/>
      <c r="H131" s="623"/>
      <c r="I131" s="28"/>
      <c r="J131" s="28"/>
      <c r="K131" s="28"/>
      <c r="L131" s="3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2" customFormat="1" ht="6.95" customHeight="1">
      <c r="A132" s="28"/>
      <c r="B132" s="29"/>
      <c r="C132" s="28"/>
      <c r="D132" s="28"/>
      <c r="E132" s="28"/>
      <c r="F132" s="28"/>
      <c r="G132" s="28"/>
      <c r="H132" s="28"/>
      <c r="I132" s="28"/>
      <c r="J132" s="28"/>
      <c r="K132" s="28"/>
      <c r="L132" s="3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s="2" customFormat="1" ht="12" customHeight="1">
      <c r="A133" s="28"/>
      <c r="B133" s="29"/>
      <c r="C133" s="25" t="s">
        <v>17</v>
      </c>
      <c r="D133" s="28"/>
      <c r="E133" s="28"/>
      <c r="F133" s="23" t="str">
        <f>F12</f>
        <v>VD Srnojedy</v>
      </c>
      <c r="G133" s="28"/>
      <c r="H133" s="28"/>
      <c r="I133" s="25" t="s">
        <v>19</v>
      </c>
      <c r="J133" s="51">
        <f>IF(J12="","",J12)</f>
        <v>44596</v>
      </c>
      <c r="K133" s="28"/>
      <c r="L133" s="3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s="2" customFormat="1" ht="6.95" customHeight="1">
      <c r="A134" s="28"/>
      <c r="B134" s="29"/>
      <c r="C134" s="28"/>
      <c r="D134" s="28"/>
      <c r="E134" s="28"/>
      <c r="F134" s="28"/>
      <c r="G134" s="28"/>
      <c r="H134" s="28"/>
      <c r="I134" s="28"/>
      <c r="J134" s="28"/>
      <c r="K134" s="28"/>
      <c r="L134" s="3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s="2" customFormat="1" ht="15.2" customHeight="1">
      <c r="A135" s="28"/>
      <c r="B135" s="29"/>
      <c r="C135" s="25" t="s">
        <v>20</v>
      </c>
      <c r="D135" s="28"/>
      <c r="E135" s="28"/>
      <c r="F135" s="23" t="str">
        <f>E15</f>
        <v>Povodí Labe státní podnik</v>
      </c>
      <c r="G135" s="28"/>
      <c r="H135" s="28"/>
      <c r="I135" s="25" t="s">
        <v>25</v>
      </c>
      <c r="J135" s="26" t="str">
        <f>E21</f>
        <v>Pridos Hradec Králové</v>
      </c>
      <c r="K135" s="28"/>
      <c r="L135" s="3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s="2" customFormat="1" ht="15.2" customHeight="1">
      <c r="A136" s="28"/>
      <c r="B136" s="29"/>
      <c r="C136" s="25" t="s">
        <v>23</v>
      </c>
      <c r="D136" s="28"/>
      <c r="E136" s="28"/>
      <c r="F136" s="23" t="str">
        <f>IF(E18="","",E18)</f>
        <v>bude určen ve výběrovém řízení</v>
      </c>
      <c r="G136" s="28"/>
      <c r="H136" s="28"/>
      <c r="I136" s="25" t="s">
        <v>28</v>
      </c>
      <c r="J136" s="26" t="str">
        <f>E24</f>
        <v>Ing.Pavel Michálek</v>
      </c>
      <c r="K136" s="28"/>
      <c r="L136" s="3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s="2" customFormat="1" ht="10.35" customHeight="1">
      <c r="A137" s="28"/>
      <c r="B137" s="29"/>
      <c r="C137" s="28"/>
      <c r="D137" s="28"/>
      <c r="E137" s="28"/>
      <c r="F137" s="28"/>
      <c r="G137" s="28"/>
      <c r="H137" s="28"/>
      <c r="I137" s="28"/>
      <c r="J137" s="28"/>
      <c r="K137" s="28"/>
      <c r="L137" s="3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s="11" customFormat="1" ht="29.25" customHeight="1">
      <c r="A138" s="117"/>
      <c r="B138" s="118"/>
      <c r="C138" s="382" t="s">
        <v>117</v>
      </c>
      <c r="D138" s="383" t="s">
        <v>56</v>
      </c>
      <c r="E138" s="383" t="s">
        <v>52</v>
      </c>
      <c r="F138" s="383" t="s">
        <v>53</v>
      </c>
      <c r="G138" s="383" t="s">
        <v>118</v>
      </c>
      <c r="H138" s="383" t="s">
        <v>119</v>
      </c>
      <c r="I138" s="383" t="s">
        <v>120</v>
      </c>
      <c r="J138" s="383" t="s">
        <v>90</v>
      </c>
      <c r="K138" s="384" t="s">
        <v>121</v>
      </c>
      <c r="L138" s="119"/>
      <c r="M138" s="58" t="s">
        <v>1</v>
      </c>
      <c r="N138" s="59" t="s">
        <v>35</v>
      </c>
      <c r="O138" s="59" t="s">
        <v>122</v>
      </c>
      <c r="P138" s="59" t="s">
        <v>123</v>
      </c>
      <c r="Q138" s="59" t="s">
        <v>124</v>
      </c>
      <c r="R138" s="59" t="s">
        <v>125</v>
      </c>
      <c r="S138" s="59" t="s">
        <v>126</v>
      </c>
      <c r="T138" s="60" t="s">
        <v>127</v>
      </c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</row>
    <row r="139" spans="1:63" s="2" customFormat="1" ht="22.9" customHeight="1">
      <c r="A139" s="28"/>
      <c r="B139" s="29"/>
      <c r="C139" s="385" t="s">
        <v>128</v>
      </c>
      <c r="D139" s="386"/>
      <c r="E139" s="386"/>
      <c r="F139" s="386"/>
      <c r="G139" s="386"/>
      <c r="H139" s="386"/>
      <c r="I139" s="386"/>
      <c r="J139" s="387">
        <f>BK139</f>
        <v>0</v>
      </c>
      <c r="K139" s="386"/>
      <c r="L139" s="29"/>
      <c r="M139" s="61"/>
      <c r="N139" s="52"/>
      <c r="O139" s="62"/>
      <c r="P139" s="120">
        <f>P140+P226+P317</f>
        <v>817.6715640000001</v>
      </c>
      <c r="Q139" s="62"/>
      <c r="R139" s="120">
        <f>R140+R226+R317</f>
        <v>29.66827996</v>
      </c>
      <c r="S139" s="62"/>
      <c r="T139" s="121">
        <f>T140+T226+T317</f>
        <v>34.97000525000001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T139" s="16" t="s">
        <v>70</v>
      </c>
      <c r="AU139" s="16" t="s">
        <v>92</v>
      </c>
      <c r="BK139" s="122">
        <f>BK140+BK226+BK317</f>
        <v>0</v>
      </c>
    </row>
    <row r="140" spans="2:63" s="12" customFormat="1" ht="25.9" customHeight="1">
      <c r="B140" s="123"/>
      <c r="C140" s="388"/>
      <c r="D140" s="389" t="s">
        <v>70</v>
      </c>
      <c r="E140" s="390" t="s">
        <v>129</v>
      </c>
      <c r="F140" s="390" t="s">
        <v>130</v>
      </c>
      <c r="G140" s="388"/>
      <c r="H140" s="388"/>
      <c r="I140" s="388"/>
      <c r="J140" s="391">
        <f>BK140</f>
        <v>0</v>
      </c>
      <c r="K140" s="388"/>
      <c r="L140" s="123"/>
      <c r="M140" s="125"/>
      <c r="N140" s="126"/>
      <c r="O140" s="126"/>
      <c r="P140" s="127">
        <f>P141+P147+P154+P156+P185+P218+P224</f>
        <v>598.1781860000001</v>
      </c>
      <c r="Q140" s="126"/>
      <c r="R140" s="127">
        <f>R141+R147+R154+R156+R185+R218+R224</f>
        <v>27.36131996</v>
      </c>
      <c r="S140" s="126"/>
      <c r="T140" s="128">
        <f>T141+T147+T154+T156+T185+T218+T224</f>
        <v>34.835786000000006</v>
      </c>
      <c r="AR140" s="124" t="s">
        <v>79</v>
      </c>
      <c r="AT140" s="129" t="s">
        <v>70</v>
      </c>
      <c r="AU140" s="129" t="s">
        <v>71</v>
      </c>
      <c r="AY140" s="124" t="s">
        <v>131</v>
      </c>
      <c r="BK140" s="130">
        <f>BK141+BK147+BK154+BK156+BK185+BK218+BK224</f>
        <v>0</v>
      </c>
    </row>
    <row r="141" spans="2:63" s="12" customFormat="1" ht="22.9" customHeight="1">
      <c r="B141" s="123"/>
      <c r="C141" s="388"/>
      <c r="D141" s="389" t="s">
        <v>70</v>
      </c>
      <c r="E141" s="392" t="s">
        <v>79</v>
      </c>
      <c r="F141" s="392" t="s">
        <v>132</v>
      </c>
      <c r="G141" s="388"/>
      <c r="H141" s="388"/>
      <c r="I141" s="388"/>
      <c r="J141" s="393">
        <f>BK141</f>
        <v>0</v>
      </c>
      <c r="K141" s="388"/>
      <c r="L141" s="123"/>
      <c r="M141" s="125"/>
      <c r="N141" s="126"/>
      <c r="O141" s="126"/>
      <c r="P141" s="127">
        <f>SUM(P142:P146)</f>
        <v>123.33792000000003</v>
      </c>
      <c r="Q141" s="126"/>
      <c r="R141" s="127">
        <f>SUM(R142:R146)</f>
        <v>0</v>
      </c>
      <c r="S141" s="126"/>
      <c r="T141" s="128">
        <f>SUM(T142:T146)</f>
        <v>0.2496</v>
      </c>
      <c r="AR141" s="124" t="s">
        <v>79</v>
      </c>
      <c r="AT141" s="129" t="s">
        <v>70</v>
      </c>
      <c r="AU141" s="129" t="s">
        <v>79</v>
      </c>
      <c r="AY141" s="124" t="s">
        <v>131</v>
      </c>
      <c r="BK141" s="130">
        <f>SUM(BK142:BK146)</f>
        <v>0</v>
      </c>
    </row>
    <row r="142" spans="1:65" s="2" customFormat="1" ht="24.2" customHeight="1">
      <c r="A142" s="28"/>
      <c r="B142" s="131"/>
      <c r="C142" s="394" t="s">
        <v>79</v>
      </c>
      <c r="D142" s="394" t="s">
        <v>133</v>
      </c>
      <c r="E142" s="395" t="s">
        <v>134</v>
      </c>
      <c r="F142" s="396" t="s">
        <v>135</v>
      </c>
      <c r="G142" s="397" t="s">
        <v>136</v>
      </c>
      <c r="H142" s="398">
        <v>0.96</v>
      </c>
      <c r="I142" s="416"/>
      <c r="J142" s="399">
        <f>ROUND(I142*H142,2)</f>
        <v>0</v>
      </c>
      <c r="K142" s="396" t="s">
        <v>137</v>
      </c>
      <c r="L142" s="29"/>
      <c r="M142" s="132" t="s">
        <v>1</v>
      </c>
      <c r="N142" s="133" t="s">
        <v>36</v>
      </c>
      <c r="O142" s="134">
        <v>0.272</v>
      </c>
      <c r="P142" s="134">
        <f>O142*H142</f>
        <v>0.26112</v>
      </c>
      <c r="Q142" s="134">
        <v>0</v>
      </c>
      <c r="R142" s="134">
        <f>Q142*H142</f>
        <v>0</v>
      </c>
      <c r="S142" s="134">
        <v>0.26</v>
      </c>
      <c r="T142" s="135">
        <f>S142*H142</f>
        <v>0.2496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36" t="s">
        <v>138</v>
      </c>
      <c r="AT142" s="136" t="s">
        <v>133</v>
      </c>
      <c r="AU142" s="136" t="s">
        <v>81</v>
      </c>
      <c r="AY142" s="16" t="s">
        <v>131</v>
      </c>
      <c r="BE142" s="137">
        <f>IF(N142="základní",J142,0)</f>
        <v>0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16" t="s">
        <v>79</v>
      </c>
      <c r="BK142" s="137">
        <f>ROUND(I142*H142,2)</f>
        <v>0</v>
      </c>
      <c r="BL142" s="16" t="s">
        <v>138</v>
      </c>
      <c r="BM142" s="136" t="s">
        <v>139</v>
      </c>
    </row>
    <row r="143" spans="2:51" s="13" customFormat="1" ht="12">
      <c r="B143" s="138"/>
      <c r="C143" s="400"/>
      <c r="D143" s="401" t="s">
        <v>140</v>
      </c>
      <c r="E143" s="402" t="s">
        <v>1</v>
      </c>
      <c r="F143" s="403" t="s">
        <v>141</v>
      </c>
      <c r="G143" s="400"/>
      <c r="H143" s="404">
        <v>0.96</v>
      </c>
      <c r="I143" s="417"/>
      <c r="J143" s="400"/>
      <c r="K143" s="400"/>
      <c r="L143" s="138"/>
      <c r="M143" s="140"/>
      <c r="N143" s="141"/>
      <c r="O143" s="141"/>
      <c r="P143" s="141"/>
      <c r="Q143" s="141"/>
      <c r="R143" s="141"/>
      <c r="S143" s="141"/>
      <c r="T143" s="142"/>
      <c r="AT143" s="139" t="s">
        <v>140</v>
      </c>
      <c r="AU143" s="139" t="s">
        <v>81</v>
      </c>
      <c r="AV143" s="13" t="s">
        <v>81</v>
      </c>
      <c r="AW143" s="13" t="s">
        <v>27</v>
      </c>
      <c r="AX143" s="13" t="s">
        <v>79</v>
      </c>
      <c r="AY143" s="139" t="s">
        <v>131</v>
      </c>
    </row>
    <row r="144" spans="1:65" s="2" customFormat="1" ht="24.2" customHeight="1">
      <c r="A144" s="28"/>
      <c r="B144" s="131"/>
      <c r="C144" s="394" t="s">
        <v>81</v>
      </c>
      <c r="D144" s="394" t="s">
        <v>133</v>
      </c>
      <c r="E144" s="395" t="s">
        <v>142</v>
      </c>
      <c r="F144" s="396" t="s">
        <v>143</v>
      </c>
      <c r="G144" s="397" t="s">
        <v>144</v>
      </c>
      <c r="H144" s="398">
        <v>19.8</v>
      </c>
      <c r="I144" s="416"/>
      <c r="J144" s="399">
        <f>ROUND(I144*H144,2)</f>
        <v>0</v>
      </c>
      <c r="K144" s="405" t="s">
        <v>137</v>
      </c>
      <c r="L144" s="29"/>
      <c r="M144" s="132" t="s">
        <v>1</v>
      </c>
      <c r="N144" s="133" t="s">
        <v>36</v>
      </c>
      <c r="O144" s="134">
        <v>4.493</v>
      </c>
      <c r="P144" s="134">
        <f>O144*H144</f>
        <v>88.96140000000001</v>
      </c>
      <c r="Q144" s="134">
        <v>0</v>
      </c>
      <c r="R144" s="134">
        <f>Q144*H144</f>
        <v>0</v>
      </c>
      <c r="S144" s="134">
        <v>0</v>
      </c>
      <c r="T144" s="135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36" t="s">
        <v>138</v>
      </c>
      <c r="AT144" s="136" t="s">
        <v>133</v>
      </c>
      <c r="AU144" s="136" t="s">
        <v>81</v>
      </c>
      <c r="AY144" s="16" t="s">
        <v>131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6" t="s">
        <v>79</v>
      </c>
      <c r="BK144" s="137">
        <f>ROUND(I144*H144,2)</f>
        <v>0</v>
      </c>
      <c r="BL144" s="16" t="s">
        <v>138</v>
      </c>
      <c r="BM144" s="136" t="s">
        <v>145</v>
      </c>
    </row>
    <row r="145" spans="2:51" s="13" customFormat="1" ht="12">
      <c r="B145" s="138"/>
      <c r="C145" s="400"/>
      <c r="D145" s="401" t="s">
        <v>140</v>
      </c>
      <c r="E145" s="402" t="s">
        <v>1</v>
      </c>
      <c r="F145" s="403" t="s">
        <v>146</v>
      </c>
      <c r="G145" s="400"/>
      <c r="H145" s="404">
        <v>19.8</v>
      </c>
      <c r="I145" s="417"/>
      <c r="J145" s="400"/>
      <c r="K145" s="400"/>
      <c r="L145" s="138"/>
      <c r="M145" s="140"/>
      <c r="N145" s="141"/>
      <c r="O145" s="141"/>
      <c r="P145" s="141"/>
      <c r="Q145" s="141"/>
      <c r="R145" s="141"/>
      <c r="S145" s="141"/>
      <c r="T145" s="142"/>
      <c r="AT145" s="139" t="s">
        <v>140</v>
      </c>
      <c r="AU145" s="139" t="s">
        <v>81</v>
      </c>
      <c r="AV145" s="13" t="s">
        <v>81</v>
      </c>
      <c r="AW145" s="13" t="s">
        <v>27</v>
      </c>
      <c r="AX145" s="13" t="s">
        <v>79</v>
      </c>
      <c r="AY145" s="139" t="s">
        <v>131</v>
      </c>
    </row>
    <row r="146" spans="1:65" s="2" customFormat="1" ht="24.2" customHeight="1">
      <c r="A146" s="28"/>
      <c r="B146" s="131"/>
      <c r="C146" s="394" t="s">
        <v>147</v>
      </c>
      <c r="D146" s="394" t="s">
        <v>133</v>
      </c>
      <c r="E146" s="395" t="s">
        <v>148</v>
      </c>
      <c r="F146" s="396" t="s">
        <v>149</v>
      </c>
      <c r="G146" s="397" t="s">
        <v>144</v>
      </c>
      <c r="H146" s="398">
        <v>19.8</v>
      </c>
      <c r="I146" s="416"/>
      <c r="J146" s="399">
        <f>ROUND(I146*H146,2)</f>
        <v>0</v>
      </c>
      <c r="K146" s="396" t="s">
        <v>137</v>
      </c>
      <c r="L146" s="29"/>
      <c r="M146" s="132" t="s">
        <v>1</v>
      </c>
      <c r="N146" s="133" t="s">
        <v>36</v>
      </c>
      <c r="O146" s="134">
        <v>1.723</v>
      </c>
      <c r="P146" s="134">
        <f>O146*H146</f>
        <v>34.1154</v>
      </c>
      <c r="Q146" s="134">
        <v>0</v>
      </c>
      <c r="R146" s="134">
        <f>Q146*H146</f>
        <v>0</v>
      </c>
      <c r="S146" s="134">
        <v>0</v>
      </c>
      <c r="T146" s="135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36" t="s">
        <v>138</v>
      </c>
      <c r="AT146" s="136" t="s">
        <v>133</v>
      </c>
      <c r="AU146" s="136" t="s">
        <v>81</v>
      </c>
      <c r="AY146" s="16" t="s">
        <v>131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6" t="s">
        <v>79</v>
      </c>
      <c r="BK146" s="137">
        <f>ROUND(I146*H146,2)</f>
        <v>0</v>
      </c>
      <c r="BL146" s="16" t="s">
        <v>138</v>
      </c>
      <c r="BM146" s="136" t="s">
        <v>150</v>
      </c>
    </row>
    <row r="147" spans="2:63" s="12" customFormat="1" ht="22.9" customHeight="1">
      <c r="B147" s="123"/>
      <c r="C147" s="388"/>
      <c r="D147" s="389" t="s">
        <v>70</v>
      </c>
      <c r="E147" s="392" t="s">
        <v>147</v>
      </c>
      <c r="F147" s="392" t="s">
        <v>151</v>
      </c>
      <c r="G147" s="388"/>
      <c r="H147" s="388"/>
      <c r="I147" s="418"/>
      <c r="J147" s="393">
        <f>BK147</f>
        <v>0</v>
      </c>
      <c r="K147" s="388"/>
      <c r="L147" s="123"/>
      <c r="M147" s="125"/>
      <c r="N147" s="126"/>
      <c r="O147" s="126"/>
      <c r="P147" s="127">
        <f>SUM(P148:P153)</f>
        <v>26.715300000000006</v>
      </c>
      <c r="Q147" s="126"/>
      <c r="R147" s="127">
        <f>SUM(R148:R153)</f>
        <v>3.4051935700000007</v>
      </c>
      <c r="S147" s="126"/>
      <c r="T147" s="128">
        <f>SUM(T148:T153)</f>
        <v>0</v>
      </c>
      <c r="AR147" s="124" t="s">
        <v>79</v>
      </c>
      <c r="AT147" s="129" t="s">
        <v>70</v>
      </c>
      <c r="AU147" s="129" t="s">
        <v>79</v>
      </c>
      <c r="AY147" s="124" t="s">
        <v>131</v>
      </c>
      <c r="BK147" s="130">
        <f>SUM(BK148:BK153)</f>
        <v>0</v>
      </c>
    </row>
    <row r="148" spans="1:65" s="2" customFormat="1" ht="24.2" customHeight="1">
      <c r="A148" s="28"/>
      <c r="B148" s="131"/>
      <c r="C148" s="394" t="s">
        <v>138</v>
      </c>
      <c r="D148" s="394" t="s">
        <v>133</v>
      </c>
      <c r="E148" s="395" t="s">
        <v>920</v>
      </c>
      <c r="F148" s="396" t="s">
        <v>921</v>
      </c>
      <c r="G148" s="397" t="s">
        <v>136</v>
      </c>
      <c r="H148" s="398">
        <v>39.859</v>
      </c>
      <c r="I148" s="416"/>
      <c r="J148" s="399">
        <f>ROUND(I148*H148,2)</f>
        <v>0</v>
      </c>
      <c r="K148" s="396" t="s">
        <v>1</v>
      </c>
      <c r="L148" s="29"/>
      <c r="M148" s="132" t="s">
        <v>1</v>
      </c>
      <c r="N148" s="133" t="s">
        <v>36</v>
      </c>
      <c r="O148" s="134">
        <v>0.54</v>
      </c>
      <c r="P148" s="134">
        <f>O148*H148</f>
        <v>21.523860000000003</v>
      </c>
      <c r="Q148" s="134">
        <v>0.06685</v>
      </c>
      <c r="R148" s="134">
        <f>Q148*H148</f>
        <v>2.6645741500000004</v>
      </c>
      <c r="S148" s="134">
        <v>0</v>
      </c>
      <c r="T148" s="135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36" t="s">
        <v>138</v>
      </c>
      <c r="AT148" s="136" t="s">
        <v>133</v>
      </c>
      <c r="AU148" s="136" t="s">
        <v>81</v>
      </c>
      <c r="AY148" s="16" t="s">
        <v>131</v>
      </c>
      <c r="BE148" s="137">
        <f>IF(N148="základní",J148,0)</f>
        <v>0</v>
      </c>
      <c r="BF148" s="137">
        <f>IF(N148="snížená",J148,0)</f>
        <v>0</v>
      </c>
      <c r="BG148" s="137">
        <f>IF(N148="zákl. přenesená",J148,0)</f>
        <v>0</v>
      </c>
      <c r="BH148" s="137">
        <f>IF(N148="sníž. přenesená",J148,0)</f>
        <v>0</v>
      </c>
      <c r="BI148" s="137">
        <f>IF(N148="nulová",J148,0)</f>
        <v>0</v>
      </c>
      <c r="BJ148" s="16" t="s">
        <v>79</v>
      </c>
      <c r="BK148" s="137">
        <f>ROUND(I148*H148,2)</f>
        <v>0</v>
      </c>
      <c r="BL148" s="16" t="s">
        <v>138</v>
      </c>
      <c r="BM148" s="136" t="s">
        <v>152</v>
      </c>
    </row>
    <row r="149" spans="2:51" s="13" customFormat="1" ht="22.5">
      <c r="B149" s="138"/>
      <c r="C149" s="400"/>
      <c r="D149" s="401" t="s">
        <v>140</v>
      </c>
      <c r="E149" s="402" t="s">
        <v>1</v>
      </c>
      <c r="F149" s="403" t="s">
        <v>153</v>
      </c>
      <c r="G149" s="400"/>
      <c r="H149" s="404">
        <v>39.859</v>
      </c>
      <c r="I149" s="417"/>
      <c r="J149" s="400"/>
      <c r="K149" s="400"/>
      <c r="L149" s="138"/>
      <c r="M149" s="140"/>
      <c r="N149" s="141"/>
      <c r="O149" s="141"/>
      <c r="P149" s="141"/>
      <c r="Q149" s="141"/>
      <c r="R149" s="141"/>
      <c r="S149" s="141"/>
      <c r="T149" s="142"/>
      <c r="AT149" s="139" t="s">
        <v>140</v>
      </c>
      <c r="AU149" s="139" t="s">
        <v>81</v>
      </c>
      <c r="AV149" s="13" t="s">
        <v>81</v>
      </c>
      <c r="AW149" s="13" t="s">
        <v>27</v>
      </c>
      <c r="AX149" s="13" t="s">
        <v>79</v>
      </c>
      <c r="AY149" s="139" t="s">
        <v>131</v>
      </c>
    </row>
    <row r="150" spans="1:65" s="2" customFormat="1" ht="16.5" customHeight="1">
      <c r="A150" s="28"/>
      <c r="B150" s="131"/>
      <c r="C150" s="394" t="s">
        <v>154</v>
      </c>
      <c r="D150" s="394" t="s">
        <v>133</v>
      </c>
      <c r="E150" s="395" t="s">
        <v>155</v>
      </c>
      <c r="F150" s="396" t="s">
        <v>156</v>
      </c>
      <c r="G150" s="397" t="s">
        <v>136</v>
      </c>
      <c r="H150" s="398">
        <v>2.406</v>
      </c>
      <c r="I150" s="416"/>
      <c r="J150" s="399">
        <f>ROUND(I150*H150,2)</f>
        <v>0</v>
      </c>
      <c r="K150" s="396" t="s">
        <v>137</v>
      </c>
      <c r="L150" s="29"/>
      <c r="M150" s="132" t="s">
        <v>1</v>
      </c>
      <c r="N150" s="133" t="s">
        <v>36</v>
      </c>
      <c r="O150" s="134">
        <v>0.788</v>
      </c>
      <c r="P150" s="134">
        <f>O150*H150</f>
        <v>1.8959280000000003</v>
      </c>
      <c r="Q150" s="134">
        <v>0.07991</v>
      </c>
      <c r="R150" s="134">
        <f>Q150*H150</f>
        <v>0.19226346</v>
      </c>
      <c r="S150" s="134">
        <v>0</v>
      </c>
      <c r="T150" s="135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36" t="s">
        <v>138</v>
      </c>
      <c r="AT150" s="136" t="s">
        <v>133</v>
      </c>
      <c r="AU150" s="136" t="s">
        <v>81</v>
      </c>
      <c r="AY150" s="16" t="s">
        <v>131</v>
      </c>
      <c r="BE150" s="137">
        <f>IF(N150="základní",J150,0)</f>
        <v>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16" t="s">
        <v>79</v>
      </c>
      <c r="BK150" s="137">
        <f>ROUND(I150*H150,2)</f>
        <v>0</v>
      </c>
      <c r="BL150" s="16" t="s">
        <v>138</v>
      </c>
      <c r="BM150" s="136" t="s">
        <v>157</v>
      </c>
    </row>
    <row r="151" spans="2:51" s="13" customFormat="1" ht="12">
      <c r="B151" s="138"/>
      <c r="C151" s="400"/>
      <c r="D151" s="401" t="s">
        <v>140</v>
      </c>
      <c r="E151" s="402" t="s">
        <v>1</v>
      </c>
      <c r="F151" s="403" t="s">
        <v>158</v>
      </c>
      <c r="G151" s="400"/>
      <c r="H151" s="404">
        <v>2.406</v>
      </c>
      <c r="I151" s="417"/>
      <c r="J151" s="400"/>
      <c r="K151" s="400"/>
      <c r="L151" s="138"/>
      <c r="M151" s="140"/>
      <c r="N151" s="141"/>
      <c r="O151" s="141"/>
      <c r="P151" s="141"/>
      <c r="Q151" s="141"/>
      <c r="R151" s="141"/>
      <c r="S151" s="141"/>
      <c r="T151" s="142"/>
      <c r="AT151" s="139" t="s">
        <v>140</v>
      </c>
      <c r="AU151" s="139" t="s">
        <v>81</v>
      </c>
      <c r="AV151" s="13" t="s">
        <v>81</v>
      </c>
      <c r="AW151" s="13" t="s">
        <v>27</v>
      </c>
      <c r="AX151" s="13" t="s">
        <v>79</v>
      </c>
      <c r="AY151" s="139" t="s">
        <v>131</v>
      </c>
    </row>
    <row r="152" spans="1:65" s="2" customFormat="1" ht="21.75" customHeight="1">
      <c r="A152" s="28"/>
      <c r="B152" s="131"/>
      <c r="C152" s="394" t="s">
        <v>159</v>
      </c>
      <c r="D152" s="394" t="s">
        <v>133</v>
      </c>
      <c r="E152" s="395" t="s">
        <v>160</v>
      </c>
      <c r="F152" s="396" t="s">
        <v>161</v>
      </c>
      <c r="G152" s="397" t="s">
        <v>136</v>
      </c>
      <c r="H152" s="398">
        <v>2.052</v>
      </c>
      <c r="I152" s="416"/>
      <c r="J152" s="399">
        <f>ROUND(I152*H152,2)</f>
        <v>0</v>
      </c>
      <c r="K152" s="396" t="s">
        <v>137</v>
      </c>
      <c r="L152" s="29"/>
      <c r="M152" s="132" t="s">
        <v>1</v>
      </c>
      <c r="N152" s="133" t="s">
        <v>36</v>
      </c>
      <c r="O152" s="134">
        <v>1.606</v>
      </c>
      <c r="P152" s="134">
        <f>O152*H152</f>
        <v>3.2955120000000004</v>
      </c>
      <c r="Q152" s="134">
        <v>0.26723</v>
      </c>
      <c r="R152" s="134">
        <f>Q152*H152</f>
        <v>0.5483559600000001</v>
      </c>
      <c r="S152" s="134">
        <v>0</v>
      </c>
      <c r="T152" s="135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36" t="s">
        <v>138</v>
      </c>
      <c r="AT152" s="136" t="s">
        <v>133</v>
      </c>
      <c r="AU152" s="136" t="s">
        <v>81</v>
      </c>
      <c r="AY152" s="16" t="s">
        <v>131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6" t="s">
        <v>79</v>
      </c>
      <c r="BK152" s="137">
        <f>ROUND(I152*H152,2)</f>
        <v>0</v>
      </c>
      <c r="BL152" s="16" t="s">
        <v>138</v>
      </c>
      <c r="BM152" s="136" t="s">
        <v>162</v>
      </c>
    </row>
    <row r="153" spans="2:51" s="13" customFormat="1" ht="12">
      <c r="B153" s="138"/>
      <c r="C153" s="400"/>
      <c r="D153" s="401" t="s">
        <v>140</v>
      </c>
      <c r="E153" s="402" t="s">
        <v>1</v>
      </c>
      <c r="F153" s="403" t="s">
        <v>163</v>
      </c>
      <c r="G153" s="400"/>
      <c r="H153" s="404">
        <v>2.052</v>
      </c>
      <c r="I153" s="417"/>
      <c r="J153" s="400"/>
      <c r="K153" s="400"/>
      <c r="L153" s="138"/>
      <c r="M153" s="140"/>
      <c r="N153" s="141"/>
      <c r="O153" s="141"/>
      <c r="P153" s="141"/>
      <c r="Q153" s="141"/>
      <c r="R153" s="141"/>
      <c r="S153" s="141"/>
      <c r="T153" s="142"/>
      <c r="AT153" s="139" t="s">
        <v>140</v>
      </c>
      <c r="AU153" s="139" t="s">
        <v>81</v>
      </c>
      <c r="AV153" s="13" t="s">
        <v>81</v>
      </c>
      <c r="AW153" s="13" t="s">
        <v>27</v>
      </c>
      <c r="AX153" s="13" t="s">
        <v>79</v>
      </c>
      <c r="AY153" s="139" t="s">
        <v>131</v>
      </c>
    </row>
    <row r="154" spans="2:63" s="12" customFormat="1" ht="22.9" customHeight="1">
      <c r="B154" s="123"/>
      <c r="C154" s="388"/>
      <c r="D154" s="389" t="s">
        <v>70</v>
      </c>
      <c r="E154" s="392" t="s">
        <v>154</v>
      </c>
      <c r="F154" s="392" t="s">
        <v>164</v>
      </c>
      <c r="G154" s="388"/>
      <c r="H154" s="388"/>
      <c r="I154" s="418"/>
      <c r="J154" s="393">
        <f>BK154</f>
        <v>0</v>
      </c>
      <c r="K154" s="388"/>
      <c r="L154" s="123"/>
      <c r="M154" s="125"/>
      <c r="N154" s="126"/>
      <c r="O154" s="126"/>
      <c r="P154" s="127">
        <f>P155</f>
        <v>1.44</v>
      </c>
      <c r="Q154" s="126"/>
      <c r="R154" s="127">
        <f>R155</f>
        <v>0.1685</v>
      </c>
      <c r="S154" s="126"/>
      <c r="T154" s="128">
        <f>T155</f>
        <v>0</v>
      </c>
      <c r="AR154" s="124" t="s">
        <v>79</v>
      </c>
      <c r="AT154" s="129" t="s">
        <v>70</v>
      </c>
      <c r="AU154" s="129" t="s">
        <v>79</v>
      </c>
      <c r="AY154" s="124" t="s">
        <v>131</v>
      </c>
      <c r="BK154" s="130">
        <f>BK155</f>
        <v>0</v>
      </c>
    </row>
    <row r="155" spans="1:65" s="2" customFormat="1" ht="24.2" customHeight="1">
      <c r="A155" s="28"/>
      <c r="B155" s="131"/>
      <c r="C155" s="394" t="s">
        <v>165</v>
      </c>
      <c r="D155" s="394" t="s">
        <v>133</v>
      </c>
      <c r="E155" s="395" t="s">
        <v>166</v>
      </c>
      <c r="F155" s="396" t="s">
        <v>167</v>
      </c>
      <c r="G155" s="397" t="s">
        <v>136</v>
      </c>
      <c r="H155" s="398">
        <v>2</v>
      </c>
      <c r="I155" s="416"/>
      <c r="J155" s="399">
        <f>ROUND(I155*H155,2)</f>
        <v>0</v>
      </c>
      <c r="K155" s="396" t="s">
        <v>137</v>
      </c>
      <c r="L155" s="29"/>
      <c r="M155" s="132" t="s">
        <v>1</v>
      </c>
      <c r="N155" s="133" t="s">
        <v>36</v>
      </c>
      <c r="O155" s="134">
        <v>0.72</v>
      </c>
      <c r="P155" s="134">
        <f>O155*H155</f>
        <v>1.44</v>
      </c>
      <c r="Q155" s="134">
        <v>0.08425</v>
      </c>
      <c r="R155" s="134">
        <f>Q155*H155</f>
        <v>0.1685</v>
      </c>
      <c r="S155" s="134">
        <v>0</v>
      </c>
      <c r="T155" s="135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36" t="s">
        <v>138</v>
      </c>
      <c r="AT155" s="136" t="s">
        <v>133</v>
      </c>
      <c r="AU155" s="136" t="s">
        <v>81</v>
      </c>
      <c r="AY155" s="16" t="s">
        <v>131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6" t="s">
        <v>79</v>
      </c>
      <c r="BK155" s="137">
        <f>ROUND(I155*H155,2)</f>
        <v>0</v>
      </c>
      <c r="BL155" s="16" t="s">
        <v>138</v>
      </c>
      <c r="BM155" s="136" t="s">
        <v>168</v>
      </c>
    </row>
    <row r="156" spans="2:63" s="12" customFormat="1" ht="22.9" customHeight="1">
      <c r="B156" s="123"/>
      <c r="C156" s="388"/>
      <c r="D156" s="389" t="s">
        <v>70</v>
      </c>
      <c r="E156" s="392" t="s">
        <v>159</v>
      </c>
      <c r="F156" s="392" t="s">
        <v>169</v>
      </c>
      <c r="G156" s="388"/>
      <c r="H156" s="388"/>
      <c r="I156" s="418"/>
      <c r="J156" s="393">
        <f>BK156</f>
        <v>0</v>
      </c>
      <c r="K156" s="388"/>
      <c r="L156" s="123"/>
      <c r="M156" s="125"/>
      <c r="N156" s="126"/>
      <c r="O156" s="126"/>
      <c r="P156" s="127">
        <f>SUM(P157:P184)</f>
        <v>179.210997</v>
      </c>
      <c r="Q156" s="126"/>
      <c r="R156" s="127">
        <f>SUM(R157:R184)</f>
        <v>23.77064639</v>
      </c>
      <c r="S156" s="126"/>
      <c r="T156" s="128">
        <f>SUM(T157:T184)</f>
        <v>0</v>
      </c>
      <c r="AR156" s="124" t="s">
        <v>79</v>
      </c>
      <c r="AT156" s="129" t="s">
        <v>70</v>
      </c>
      <c r="AU156" s="129" t="s">
        <v>79</v>
      </c>
      <c r="AY156" s="124" t="s">
        <v>131</v>
      </c>
      <c r="BK156" s="130">
        <f>SUM(BK157:BK184)</f>
        <v>0</v>
      </c>
    </row>
    <row r="157" spans="1:65" s="2" customFormat="1" ht="24.2" customHeight="1">
      <c r="A157" s="28"/>
      <c r="B157" s="131"/>
      <c r="C157" s="394" t="s">
        <v>170</v>
      </c>
      <c r="D157" s="394" t="s">
        <v>133</v>
      </c>
      <c r="E157" s="395" t="s">
        <v>171</v>
      </c>
      <c r="F157" s="396" t="s">
        <v>172</v>
      </c>
      <c r="G157" s="397" t="s">
        <v>136</v>
      </c>
      <c r="H157" s="398">
        <v>30.45</v>
      </c>
      <c r="I157" s="416"/>
      <c r="J157" s="399">
        <f>ROUND(I157*H157,2)</f>
        <v>0</v>
      </c>
      <c r="K157" s="396" t="s">
        <v>137</v>
      </c>
      <c r="L157" s="29"/>
      <c r="M157" s="132" t="s">
        <v>1</v>
      </c>
      <c r="N157" s="133" t="s">
        <v>36</v>
      </c>
      <c r="O157" s="134">
        <v>0.358</v>
      </c>
      <c r="P157" s="134">
        <f>O157*H157</f>
        <v>10.9011</v>
      </c>
      <c r="Q157" s="134">
        <v>0.003</v>
      </c>
      <c r="R157" s="134">
        <f>Q157*H157</f>
        <v>0.09135</v>
      </c>
      <c r="S157" s="134">
        <v>0</v>
      </c>
      <c r="T157" s="135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36" t="s">
        <v>138</v>
      </c>
      <c r="AT157" s="136" t="s">
        <v>133</v>
      </c>
      <c r="AU157" s="136" t="s">
        <v>81</v>
      </c>
      <c r="AY157" s="16" t="s">
        <v>131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6" t="s">
        <v>79</v>
      </c>
      <c r="BK157" s="137">
        <f>ROUND(I157*H157,2)</f>
        <v>0</v>
      </c>
      <c r="BL157" s="16" t="s">
        <v>138</v>
      </c>
      <c r="BM157" s="136" t="s">
        <v>173</v>
      </c>
    </row>
    <row r="158" spans="1:65" s="2" customFormat="1" ht="24.2" customHeight="1">
      <c r="A158" s="28"/>
      <c r="B158" s="131"/>
      <c r="C158" s="394" t="s">
        <v>174</v>
      </c>
      <c r="D158" s="394" t="s">
        <v>133</v>
      </c>
      <c r="E158" s="395" t="s">
        <v>175</v>
      </c>
      <c r="F158" s="396" t="s">
        <v>176</v>
      </c>
      <c r="G158" s="397" t="s">
        <v>136</v>
      </c>
      <c r="H158" s="398">
        <v>30.45</v>
      </c>
      <c r="I158" s="416"/>
      <c r="J158" s="399">
        <f>ROUND(I158*H158,2)</f>
        <v>0</v>
      </c>
      <c r="K158" s="396" t="s">
        <v>137</v>
      </c>
      <c r="L158" s="29"/>
      <c r="M158" s="132" t="s">
        <v>1</v>
      </c>
      <c r="N158" s="133" t="s">
        <v>36</v>
      </c>
      <c r="O158" s="134">
        <v>0.38</v>
      </c>
      <c r="P158" s="134">
        <f>O158*H158</f>
        <v>11.571</v>
      </c>
      <c r="Q158" s="134">
        <v>0.0169</v>
      </c>
      <c r="R158" s="134">
        <f>Q158*H158</f>
        <v>0.514605</v>
      </c>
      <c r="S158" s="134">
        <v>0</v>
      </c>
      <c r="T158" s="135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36" t="s">
        <v>138</v>
      </c>
      <c r="AT158" s="136" t="s">
        <v>133</v>
      </c>
      <c r="AU158" s="136" t="s">
        <v>81</v>
      </c>
      <c r="AY158" s="16" t="s">
        <v>131</v>
      </c>
      <c r="BE158" s="137">
        <f>IF(N158="základní",J158,0)</f>
        <v>0</v>
      </c>
      <c r="BF158" s="137">
        <f>IF(N158="snížená",J158,0)</f>
        <v>0</v>
      </c>
      <c r="BG158" s="137">
        <f>IF(N158="zákl. přenesená",J158,0)</f>
        <v>0</v>
      </c>
      <c r="BH158" s="137">
        <f>IF(N158="sníž. přenesená",J158,0)</f>
        <v>0</v>
      </c>
      <c r="BI158" s="137">
        <f>IF(N158="nulová",J158,0)</f>
        <v>0</v>
      </c>
      <c r="BJ158" s="16" t="s">
        <v>79</v>
      </c>
      <c r="BK158" s="137">
        <f>ROUND(I158*H158,2)</f>
        <v>0</v>
      </c>
      <c r="BL158" s="16" t="s">
        <v>138</v>
      </c>
      <c r="BM158" s="136" t="s">
        <v>177</v>
      </c>
    </row>
    <row r="159" spans="1:65" s="2" customFormat="1" ht="24.2" customHeight="1">
      <c r="A159" s="28"/>
      <c r="B159" s="131"/>
      <c r="C159" s="394" t="s">
        <v>178</v>
      </c>
      <c r="D159" s="394" t="s">
        <v>133</v>
      </c>
      <c r="E159" s="395" t="s">
        <v>179</v>
      </c>
      <c r="F159" s="396" t="s">
        <v>180</v>
      </c>
      <c r="G159" s="397" t="s">
        <v>136</v>
      </c>
      <c r="H159" s="398">
        <v>79.178</v>
      </c>
      <c r="I159" s="416"/>
      <c r="J159" s="399">
        <f>ROUND(I159*H159,2)</f>
        <v>0</v>
      </c>
      <c r="K159" s="396" t="s">
        <v>137</v>
      </c>
      <c r="L159" s="29"/>
      <c r="M159" s="132" t="s">
        <v>1</v>
      </c>
      <c r="N159" s="133" t="s">
        <v>36</v>
      </c>
      <c r="O159" s="134">
        <v>0.36</v>
      </c>
      <c r="P159" s="134">
        <f>O159*H159</f>
        <v>28.50408</v>
      </c>
      <c r="Q159" s="134">
        <v>0.00438</v>
      </c>
      <c r="R159" s="134">
        <f>Q159*H159</f>
        <v>0.34679964</v>
      </c>
      <c r="S159" s="134">
        <v>0</v>
      </c>
      <c r="T159" s="135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36" t="s">
        <v>138</v>
      </c>
      <c r="AT159" s="136" t="s">
        <v>133</v>
      </c>
      <c r="AU159" s="136" t="s">
        <v>81</v>
      </c>
      <c r="AY159" s="16" t="s">
        <v>131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6" t="s">
        <v>79</v>
      </c>
      <c r="BK159" s="137">
        <f>ROUND(I159*H159,2)</f>
        <v>0</v>
      </c>
      <c r="BL159" s="16" t="s">
        <v>138</v>
      </c>
      <c r="BM159" s="136" t="s">
        <v>181</v>
      </c>
    </row>
    <row r="160" spans="2:51" s="13" customFormat="1" ht="12">
      <c r="B160" s="138"/>
      <c r="C160" s="400"/>
      <c r="D160" s="401" t="s">
        <v>140</v>
      </c>
      <c r="E160" s="402" t="s">
        <v>1</v>
      </c>
      <c r="F160" s="403" t="s">
        <v>182</v>
      </c>
      <c r="G160" s="400"/>
      <c r="H160" s="404">
        <v>79.178</v>
      </c>
      <c r="I160" s="417"/>
      <c r="J160" s="400"/>
      <c r="K160" s="400"/>
      <c r="L160" s="138"/>
      <c r="M160" s="140"/>
      <c r="N160" s="141"/>
      <c r="O160" s="141"/>
      <c r="P160" s="141"/>
      <c r="Q160" s="141"/>
      <c r="R160" s="141"/>
      <c r="S160" s="141"/>
      <c r="T160" s="142"/>
      <c r="AT160" s="139" t="s">
        <v>140</v>
      </c>
      <c r="AU160" s="139" t="s">
        <v>81</v>
      </c>
      <c r="AV160" s="13" t="s">
        <v>81</v>
      </c>
      <c r="AW160" s="13" t="s">
        <v>27</v>
      </c>
      <c r="AX160" s="13" t="s">
        <v>79</v>
      </c>
      <c r="AY160" s="139" t="s">
        <v>131</v>
      </c>
    </row>
    <row r="161" spans="1:65" s="2" customFormat="1" ht="24.2" customHeight="1">
      <c r="A161" s="28"/>
      <c r="B161" s="131"/>
      <c r="C161" s="394" t="s">
        <v>183</v>
      </c>
      <c r="D161" s="394" t="s">
        <v>133</v>
      </c>
      <c r="E161" s="395" t="s">
        <v>184</v>
      </c>
      <c r="F161" s="396" t="s">
        <v>185</v>
      </c>
      <c r="G161" s="397" t="s">
        <v>136</v>
      </c>
      <c r="H161" s="398">
        <v>79.178</v>
      </c>
      <c r="I161" s="416"/>
      <c r="J161" s="399">
        <f>ROUND(I161*H161,2)</f>
        <v>0</v>
      </c>
      <c r="K161" s="396" t="s">
        <v>137</v>
      </c>
      <c r="L161" s="29"/>
      <c r="M161" s="132" t="s">
        <v>1</v>
      </c>
      <c r="N161" s="133" t="s">
        <v>36</v>
      </c>
      <c r="O161" s="134">
        <v>0.272</v>
      </c>
      <c r="P161" s="134">
        <f>O161*H161</f>
        <v>21.536416</v>
      </c>
      <c r="Q161" s="134">
        <v>0.003</v>
      </c>
      <c r="R161" s="134">
        <f>Q161*H161</f>
        <v>0.237534</v>
      </c>
      <c r="S161" s="134">
        <v>0</v>
      </c>
      <c r="T161" s="135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36" t="s">
        <v>138</v>
      </c>
      <c r="AT161" s="136" t="s">
        <v>133</v>
      </c>
      <c r="AU161" s="136" t="s">
        <v>81</v>
      </c>
      <c r="AY161" s="16" t="s">
        <v>131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6" t="s">
        <v>79</v>
      </c>
      <c r="BK161" s="137">
        <f>ROUND(I161*H161,2)</f>
        <v>0</v>
      </c>
      <c r="BL161" s="16" t="s">
        <v>138</v>
      </c>
      <c r="BM161" s="136" t="s">
        <v>186</v>
      </c>
    </row>
    <row r="162" spans="1:65" s="2" customFormat="1" ht="24.2" customHeight="1">
      <c r="A162" s="28"/>
      <c r="B162" s="131"/>
      <c r="C162" s="394" t="s">
        <v>187</v>
      </c>
      <c r="D162" s="394" t="s">
        <v>133</v>
      </c>
      <c r="E162" s="395" t="s">
        <v>188</v>
      </c>
      <c r="F162" s="396" t="s">
        <v>189</v>
      </c>
      <c r="G162" s="397" t="s">
        <v>136</v>
      </c>
      <c r="H162" s="398">
        <v>63.737</v>
      </c>
      <c r="I162" s="416"/>
      <c r="J162" s="399">
        <f>ROUND(I162*H162,2)</f>
        <v>0</v>
      </c>
      <c r="K162" s="405" t="s">
        <v>137</v>
      </c>
      <c r="L162" s="29"/>
      <c r="M162" s="132" t="s">
        <v>1</v>
      </c>
      <c r="N162" s="133" t="s">
        <v>36</v>
      </c>
      <c r="O162" s="134">
        <v>0.69</v>
      </c>
      <c r="P162" s="134">
        <f>O162*H162</f>
        <v>43.97853</v>
      </c>
      <c r="Q162" s="134">
        <v>0.0425</v>
      </c>
      <c r="R162" s="134">
        <f>Q162*H162</f>
        <v>2.7088225</v>
      </c>
      <c r="S162" s="134">
        <v>0</v>
      </c>
      <c r="T162" s="135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36" t="s">
        <v>138</v>
      </c>
      <c r="AT162" s="136" t="s">
        <v>133</v>
      </c>
      <c r="AU162" s="136" t="s">
        <v>81</v>
      </c>
      <c r="AY162" s="16" t="s">
        <v>131</v>
      </c>
      <c r="BE162" s="137">
        <f>IF(N162="základní",J162,0)</f>
        <v>0</v>
      </c>
      <c r="BF162" s="137">
        <f>IF(N162="snížená",J162,0)</f>
        <v>0</v>
      </c>
      <c r="BG162" s="137">
        <f>IF(N162="zákl. přenesená",J162,0)</f>
        <v>0</v>
      </c>
      <c r="BH162" s="137">
        <f>IF(N162="sníž. přenesená",J162,0)</f>
        <v>0</v>
      </c>
      <c r="BI162" s="137">
        <f>IF(N162="nulová",J162,0)</f>
        <v>0</v>
      </c>
      <c r="BJ162" s="16" t="s">
        <v>79</v>
      </c>
      <c r="BK162" s="137">
        <f>ROUND(I162*H162,2)</f>
        <v>0</v>
      </c>
      <c r="BL162" s="16" t="s">
        <v>138</v>
      </c>
      <c r="BM162" s="136" t="s">
        <v>190</v>
      </c>
    </row>
    <row r="163" spans="2:51" s="13" customFormat="1" ht="12">
      <c r="B163" s="138"/>
      <c r="C163" s="400"/>
      <c r="D163" s="401" t="s">
        <v>140</v>
      </c>
      <c r="E163" s="402" t="s">
        <v>1</v>
      </c>
      <c r="F163" s="403" t="s">
        <v>191</v>
      </c>
      <c r="G163" s="400"/>
      <c r="H163" s="404">
        <v>63.737</v>
      </c>
      <c r="I163" s="417"/>
      <c r="J163" s="400"/>
      <c r="K163" s="400"/>
      <c r="L163" s="138"/>
      <c r="M163" s="140"/>
      <c r="N163" s="141"/>
      <c r="O163" s="141"/>
      <c r="P163" s="141"/>
      <c r="Q163" s="141"/>
      <c r="R163" s="141"/>
      <c r="S163" s="141"/>
      <c r="T163" s="142"/>
      <c r="AT163" s="139" t="s">
        <v>140</v>
      </c>
      <c r="AU163" s="139" t="s">
        <v>81</v>
      </c>
      <c r="AV163" s="13" t="s">
        <v>81</v>
      </c>
      <c r="AW163" s="13" t="s">
        <v>27</v>
      </c>
      <c r="AX163" s="13" t="s">
        <v>79</v>
      </c>
      <c r="AY163" s="139" t="s">
        <v>131</v>
      </c>
    </row>
    <row r="164" spans="1:65" s="2" customFormat="1" ht="21.75" customHeight="1">
      <c r="A164" s="28"/>
      <c r="B164" s="131"/>
      <c r="C164" s="394" t="s">
        <v>192</v>
      </c>
      <c r="D164" s="394" t="s">
        <v>133</v>
      </c>
      <c r="E164" s="395" t="s">
        <v>193</v>
      </c>
      <c r="F164" s="396" t="s">
        <v>194</v>
      </c>
      <c r="G164" s="397" t="s">
        <v>136</v>
      </c>
      <c r="H164" s="398">
        <v>63.737</v>
      </c>
      <c r="I164" s="416"/>
      <c r="J164" s="399">
        <f>ROUND(I164*H164,2)</f>
        <v>0</v>
      </c>
      <c r="K164" s="405" t="s">
        <v>137</v>
      </c>
      <c r="L164" s="29"/>
      <c r="M164" s="132" t="s">
        <v>1</v>
      </c>
      <c r="N164" s="133" t="s">
        <v>36</v>
      </c>
      <c r="O164" s="134">
        <v>0.452</v>
      </c>
      <c r="P164" s="134">
        <f>O164*H164</f>
        <v>28.809124</v>
      </c>
      <c r="Q164" s="134">
        <v>0.016</v>
      </c>
      <c r="R164" s="134">
        <f>Q164*H164</f>
        <v>1.019792</v>
      </c>
      <c r="S164" s="134">
        <v>0</v>
      </c>
      <c r="T164" s="135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36" t="s">
        <v>138</v>
      </c>
      <c r="AT164" s="136" t="s">
        <v>133</v>
      </c>
      <c r="AU164" s="136" t="s">
        <v>81</v>
      </c>
      <c r="AY164" s="16" t="s">
        <v>131</v>
      </c>
      <c r="BE164" s="137">
        <f>IF(N164="základní",J164,0)</f>
        <v>0</v>
      </c>
      <c r="BF164" s="137">
        <f>IF(N164="snížená",J164,0)</f>
        <v>0</v>
      </c>
      <c r="BG164" s="137">
        <f>IF(N164="zákl. přenesená",J164,0)</f>
        <v>0</v>
      </c>
      <c r="BH164" s="137">
        <f>IF(N164="sníž. přenesená",J164,0)</f>
        <v>0</v>
      </c>
      <c r="BI164" s="137">
        <f>IF(N164="nulová",J164,0)</f>
        <v>0</v>
      </c>
      <c r="BJ164" s="16" t="s">
        <v>79</v>
      </c>
      <c r="BK164" s="137">
        <f>ROUND(I164*H164,2)</f>
        <v>0</v>
      </c>
      <c r="BL164" s="16" t="s">
        <v>138</v>
      </c>
      <c r="BM164" s="136" t="s">
        <v>195</v>
      </c>
    </row>
    <row r="165" spans="1:65" s="2" customFormat="1" ht="24.2" customHeight="1">
      <c r="A165" s="28"/>
      <c r="B165" s="131"/>
      <c r="C165" s="394" t="s">
        <v>196</v>
      </c>
      <c r="D165" s="394" t="s">
        <v>133</v>
      </c>
      <c r="E165" s="395" t="s">
        <v>197</v>
      </c>
      <c r="F165" s="396" t="s">
        <v>198</v>
      </c>
      <c r="G165" s="397" t="s">
        <v>199</v>
      </c>
      <c r="H165" s="398">
        <v>3.28</v>
      </c>
      <c r="I165" s="416"/>
      <c r="J165" s="399">
        <f>ROUND(I165*H165,2)</f>
        <v>0</v>
      </c>
      <c r="K165" s="396" t="s">
        <v>137</v>
      </c>
      <c r="L165" s="29"/>
      <c r="M165" s="132" t="s">
        <v>1</v>
      </c>
      <c r="N165" s="133" t="s">
        <v>36</v>
      </c>
      <c r="O165" s="134">
        <v>0.15</v>
      </c>
      <c r="P165" s="134">
        <f>O165*H165</f>
        <v>0.49199999999999994</v>
      </c>
      <c r="Q165" s="134">
        <v>0.02065</v>
      </c>
      <c r="R165" s="134">
        <f>Q165*H165</f>
        <v>0.067732</v>
      </c>
      <c r="S165" s="134">
        <v>0</v>
      </c>
      <c r="T165" s="135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36" t="s">
        <v>138</v>
      </c>
      <c r="AT165" s="136" t="s">
        <v>133</v>
      </c>
      <c r="AU165" s="136" t="s">
        <v>81</v>
      </c>
      <c r="AY165" s="16" t="s">
        <v>131</v>
      </c>
      <c r="BE165" s="137">
        <f>IF(N165="základní",J165,0)</f>
        <v>0</v>
      </c>
      <c r="BF165" s="137">
        <f>IF(N165="snížená",J165,0)</f>
        <v>0</v>
      </c>
      <c r="BG165" s="137">
        <f>IF(N165="zákl. přenesená",J165,0)</f>
        <v>0</v>
      </c>
      <c r="BH165" s="137">
        <f>IF(N165="sníž. přenesená",J165,0)</f>
        <v>0</v>
      </c>
      <c r="BI165" s="137">
        <f>IF(N165="nulová",J165,0)</f>
        <v>0</v>
      </c>
      <c r="BJ165" s="16" t="s">
        <v>79</v>
      </c>
      <c r="BK165" s="137">
        <f>ROUND(I165*H165,2)</f>
        <v>0</v>
      </c>
      <c r="BL165" s="16" t="s">
        <v>138</v>
      </c>
      <c r="BM165" s="136" t="s">
        <v>200</v>
      </c>
    </row>
    <row r="166" spans="1:65" s="2" customFormat="1" ht="24.2" customHeight="1">
      <c r="A166" s="28"/>
      <c r="B166" s="131"/>
      <c r="C166" s="394" t="s">
        <v>8</v>
      </c>
      <c r="D166" s="394" t="s">
        <v>133</v>
      </c>
      <c r="E166" s="395" t="s">
        <v>201</v>
      </c>
      <c r="F166" s="396" t="s">
        <v>202</v>
      </c>
      <c r="G166" s="397" t="s">
        <v>144</v>
      </c>
      <c r="H166" s="398">
        <v>3.045</v>
      </c>
      <c r="I166" s="416"/>
      <c r="J166" s="399">
        <f>ROUND(I166*H166,2)</f>
        <v>0</v>
      </c>
      <c r="K166" s="396" t="s">
        <v>137</v>
      </c>
      <c r="L166" s="29"/>
      <c r="M166" s="132" t="s">
        <v>1</v>
      </c>
      <c r="N166" s="133" t="s">
        <v>36</v>
      </c>
      <c r="O166" s="134">
        <v>2.58</v>
      </c>
      <c r="P166" s="134">
        <f>O166*H166</f>
        <v>7.8561</v>
      </c>
      <c r="Q166" s="134">
        <v>2.25634</v>
      </c>
      <c r="R166" s="134">
        <f>Q166*H166</f>
        <v>6.8705552999999995</v>
      </c>
      <c r="S166" s="134">
        <v>0</v>
      </c>
      <c r="T166" s="135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36" t="s">
        <v>138</v>
      </c>
      <c r="AT166" s="136" t="s">
        <v>133</v>
      </c>
      <c r="AU166" s="136" t="s">
        <v>81</v>
      </c>
      <c r="AY166" s="16" t="s">
        <v>131</v>
      </c>
      <c r="BE166" s="137">
        <f>IF(N166="základní",J166,0)</f>
        <v>0</v>
      </c>
      <c r="BF166" s="137">
        <f>IF(N166="snížená",J166,0)</f>
        <v>0</v>
      </c>
      <c r="BG166" s="137">
        <f>IF(N166="zákl. přenesená",J166,0)</f>
        <v>0</v>
      </c>
      <c r="BH166" s="137">
        <f>IF(N166="sníž. přenesená",J166,0)</f>
        <v>0</v>
      </c>
      <c r="BI166" s="137">
        <f>IF(N166="nulová",J166,0)</f>
        <v>0</v>
      </c>
      <c r="BJ166" s="16" t="s">
        <v>79</v>
      </c>
      <c r="BK166" s="137">
        <f>ROUND(I166*H166,2)</f>
        <v>0</v>
      </c>
      <c r="BL166" s="16" t="s">
        <v>138</v>
      </c>
      <c r="BM166" s="136" t="s">
        <v>203</v>
      </c>
    </row>
    <row r="167" spans="2:51" s="13" customFormat="1" ht="12">
      <c r="B167" s="138"/>
      <c r="C167" s="400"/>
      <c r="D167" s="401" t="s">
        <v>140</v>
      </c>
      <c r="E167" s="402" t="s">
        <v>1</v>
      </c>
      <c r="F167" s="403" t="s">
        <v>204</v>
      </c>
      <c r="G167" s="400"/>
      <c r="H167" s="404">
        <v>3.045</v>
      </c>
      <c r="I167" s="417"/>
      <c r="J167" s="400"/>
      <c r="K167" s="400"/>
      <c r="L167" s="138"/>
      <c r="M167" s="140"/>
      <c r="N167" s="141"/>
      <c r="O167" s="141"/>
      <c r="P167" s="141"/>
      <c r="Q167" s="141"/>
      <c r="R167" s="141"/>
      <c r="S167" s="141"/>
      <c r="T167" s="142"/>
      <c r="AT167" s="139" t="s">
        <v>140</v>
      </c>
      <c r="AU167" s="139" t="s">
        <v>81</v>
      </c>
      <c r="AV167" s="13" t="s">
        <v>81</v>
      </c>
      <c r="AW167" s="13" t="s">
        <v>27</v>
      </c>
      <c r="AX167" s="13" t="s">
        <v>79</v>
      </c>
      <c r="AY167" s="139" t="s">
        <v>131</v>
      </c>
    </row>
    <row r="168" spans="1:65" s="2" customFormat="1" ht="24.2" customHeight="1">
      <c r="A168" s="28"/>
      <c r="B168" s="131"/>
      <c r="C168" s="394" t="s">
        <v>205</v>
      </c>
      <c r="D168" s="394" t="s">
        <v>133</v>
      </c>
      <c r="E168" s="395" t="s">
        <v>206</v>
      </c>
      <c r="F168" s="396" t="s">
        <v>207</v>
      </c>
      <c r="G168" s="397" t="s">
        <v>144</v>
      </c>
      <c r="H168" s="398">
        <v>4.568</v>
      </c>
      <c r="I168" s="416"/>
      <c r="J168" s="399">
        <f>ROUND(I168*H168,2)</f>
        <v>0</v>
      </c>
      <c r="K168" s="396" t="s">
        <v>137</v>
      </c>
      <c r="L168" s="29"/>
      <c r="M168" s="132" t="s">
        <v>1</v>
      </c>
      <c r="N168" s="133" t="s">
        <v>36</v>
      </c>
      <c r="O168" s="134">
        <v>2.317</v>
      </c>
      <c r="P168" s="134">
        <f>O168*H168</f>
        <v>10.584056</v>
      </c>
      <c r="Q168" s="134">
        <v>2.25634</v>
      </c>
      <c r="R168" s="134">
        <f>Q168*H168</f>
        <v>10.306961119999999</v>
      </c>
      <c r="S168" s="134">
        <v>0</v>
      </c>
      <c r="T168" s="135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36" t="s">
        <v>138</v>
      </c>
      <c r="AT168" s="136" t="s">
        <v>133</v>
      </c>
      <c r="AU168" s="136" t="s">
        <v>81</v>
      </c>
      <c r="AY168" s="16" t="s">
        <v>131</v>
      </c>
      <c r="BE168" s="137">
        <f>IF(N168="základní",J168,0)</f>
        <v>0</v>
      </c>
      <c r="BF168" s="137">
        <f>IF(N168="snížená",J168,0)</f>
        <v>0</v>
      </c>
      <c r="BG168" s="137">
        <f>IF(N168="zákl. přenesená",J168,0)</f>
        <v>0</v>
      </c>
      <c r="BH168" s="137">
        <f>IF(N168="sníž. přenesená",J168,0)</f>
        <v>0</v>
      </c>
      <c r="BI168" s="137">
        <f>IF(N168="nulová",J168,0)</f>
        <v>0</v>
      </c>
      <c r="BJ168" s="16" t="s">
        <v>79</v>
      </c>
      <c r="BK168" s="137">
        <f>ROUND(I168*H168,2)</f>
        <v>0</v>
      </c>
      <c r="BL168" s="16" t="s">
        <v>138</v>
      </c>
      <c r="BM168" s="136" t="s">
        <v>208</v>
      </c>
    </row>
    <row r="169" spans="2:51" s="13" customFormat="1" ht="12">
      <c r="B169" s="138"/>
      <c r="C169" s="400"/>
      <c r="D169" s="401" t="s">
        <v>140</v>
      </c>
      <c r="E169" s="402" t="s">
        <v>1</v>
      </c>
      <c r="F169" s="403" t="s">
        <v>209</v>
      </c>
      <c r="G169" s="400"/>
      <c r="H169" s="404">
        <v>4.568</v>
      </c>
      <c r="I169" s="417"/>
      <c r="J169" s="400"/>
      <c r="K169" s="400"/>
      <c r="L169" s="138"/>
      <c r="M169" s="140"/>
      <c r="N169" s="141"/>
      <c r="O169" s="141"/>
      <c r="P169" s="141"/>
      <c r="Q169" s="141"/>
      <c r="R169" s="141"/>
      <c r="S169" s="141"/>
      <c r="T169" s="142"/>
      <c r="AT169" s="139" t="s">
        <v>140</v>
      </c>
      <c r="AU169" s="139" t="s">
        <v>81</v>
      </c>
      <c r="AV169" s="13" t="s">
        <v>81</v>
      </c>
      <c r="AW169" s="13" t="s">
        <v>27</v>
      </c>
      <c r="AX169" s="13" t="s">
        <v>79</v>
      </c>
      <c r="AY169" s="139" t="s">
        <v>131</v>
      </c>
    </row>
    <row r="170" spans="1:65" s="2" customFormat="1" ht="24.2" customHeight="1">
      <c r="A170" s="28"/>
      <c r="B170" s="131"/>
      <c r="C170" s="394" t="s">
        <v>210</v>
      </c>
      <c r="D170" s="394" t="s">
        <v>133</v>
      </c>
      <c r="E170" s="395" t="s">
        <v>211</v>
      </c>
      <c r="F170" s="396" t="s">
        <v>212</v>
      </c>
      <c r="G170" s="397" t="s">
        <v>144</v>
      </c>
      <c r="H170" s="398">
        <v>0.6</v>
      </c>
      <c r="I170" s="416"/>
      <c r="J170" s="399">
        <f>ROUND(I170*H170,2)</f>
        <v>0</v>
      </c>
      <c r="K170" s="396" t="s">
        <v>137</v>
      </c>
      <c r="L170" s="29"/>
      <c r="M170" s="132" t="s">
        <v>1</v>
      </c>
      <c r="N170" s="133" t="s">
        <v>36</v>
      </c>
      <c r="O170" s="134">
        <v>5.33</v>
      </c>
      <c r="P170" s="134">
        <f>O170*H170</f>
        <v>3.198</v>
      </c>
      <c r="Q170" s="134">
        <v>2.25634</v>
      </c>
      <c r="R170" s="134">
        <f>Q170*H170</f>
        <v>1.3538039999999998</v>
      </c>
      <c r="S170" s="134">
        <v>0</v>
      </c>
      <c r="T170" s="135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36" t="s">
        <v>138</v>
      </c>
      <c r="AT170" s="136" t="s">
        <v>133</v>
      </c>
      <c r="AU170" s="136" t="s">
        <v>81</v>
      </c>
      <c r="AY170" s="16" t="s">
        <v>131</v>
      </c>
      <c r="BE170" s="137">
        <f>IF(N170="základní",J170,0)</f>
        <v>0</v>
      </c>
      <c r="BF170" s="137">
        <f>IF(N170="snížená",J170,0)</f>
        <v>0</v>
      </c>
      <c r="BG170" s="137">
        <f>IF(N170="zákl. přenesená",J170,0)</f>
        <v>0</v>
      </c>
      <c r="BH170" s="137">
        <f>IF(N170="sníž. přenesená",J170,0)</f>
        <v>0</v>
      </c>
      <c r="BI170" s="137">
        <f>IF(N170="nulová",J170,0)</f>
        <v>0</v>
      </c>
      <c r="BJ170" s="16" t="s">
        <v>79</v>
      </c>
      <c r="BK170" s="137">
        <f>ROUND(I170*H170,2)</f>
        <v>0</v>
      </c>
      <c r="BL170" s="16" t="s">
        <v>138</v>
      </c>
      <c r="BM170" s="136" t="s">
        <v>213</v>
      </c>
    </row>
    <row r="171" spans="2:51" s="13" customFormat="1" ht="12">
      <c r="B171" s="138"/>
      <c r="C171" s="400"/>
      <c r="D171" s="401" t="s">
        <v>140</v>
      </c>
      <c r="E171" s="402" t="s">
        <v>1</v>
      </c>
      <c r="F171" s="403" t="s">
        <v>214</v>
      </c>
      <c r="G171" s="400"/>
      <c r="H171" s="404">
        <v>0.6</v>
      </c>
      <c r="I171" s="417"/>
      <c r="J171" s="400"/>
      <c r="K171" s="400"/>
      <c r="L171" s="138"/>
      <c r="M171" s="140"/>
      <c r="N171" s="141"/>
      <c r="O171" s="141"/>
      <c r="P171" s="141"/>
      <c r="Q171" s="141"/>
      <c r="R171" s="141"/>
      <c r="S171" s="141"/>
      <c r="T171" s="142"/>
      <c r="AT171" s="139" t="s">
        <v>140</v>
      </c>
      <c r="AU171" s="139" t="s">
        <v>81</v>
      </c>
      <c r="AV171" s="13" t="s">
        <v>81</v>
      </c>
      <c r="AW171" s="13" t="s">
        <v>27</v>
      </c>
      <c r="AX171" s="13" t="s">
        <v>79</v>
      </c>
      <c r="AY171" s="139" t="s">
        <v>131</v>
      </c>
    </row>
    <row r="172" spans="1:65" s="2" customFormat="1" ht="24.2" customHeight="1">
      <c r="A172" s="28"/>
      <c r="B172" s="131"/>
      <c r="C172" s="394" t="s">
        <v>215</v>
      </c>
      <c r="D172" s="394" t="s">
        <v>133</v>
      </c>
      <c r="E172" s="395" t="s">
        <v>216</v>
      </c>
      <c r="F172" s="396" t="s">
        <v>217</v>
      </c>
      <c r="G172" s="397" t="s">
        <v>144</v>
      </c>
      <c r="H172" s="398">
        <v>3.045</v>
      </c>
      <c r="I172" s="416"/>
      <c r="J172" s="399">
        <f>ROUND(I172*H172,2)</f>
        <v>0</v>
      </c>
      <c r="K172" s="396" t="s">
        <v>137</v>
      </c>
      <c r="L172" s="29"/>
      <c r="M172" s="132" t="s">
        <v>1</v>
      </c>
      <c r="N172" s="133" t="s">
        <v>36</v>
      </c>
      <c r="O172" s="134">
        <v>0.41</v>
      </c>
      <c r="P172" s="134">
        <f>O172*H172</f>
        <v>1.2484499999999998</v>
      </c>
      <c r="Q172" s="134">
        <v>0</v>
      </c>
      <c r="R172" s="134">
        <f>Q172*H172</f>
        <v>0</v>
      </c>
      <c r="S172" s="134">
        <v>0</v>
      </c>
      <c r="T172" s="135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36" t="s">
        <v>138</v>
      </c>
      <c r="AT172" s="136" t="s">
        <v>133</v>
      </c>
      <c r="AU172" s="136" t="s">
        <v>81</v>
      </c>
      <c r="AY172" s="16" t="s">
        <v>131</v>
      </c>
      <c r="BE172" s="137">
        <f>IF(N172="základní",J172,0)</f>
        <v>0</v>
      </c>
      <c r="BF172" s="137">
        <f>IF(N172="snížená",J172,0)</f>
        <v>0</v>
      </c>
      <c r="BG172" s="137">
        <f>IF(N172="zákl. přenesená",J172,0)</f>
        <v>0</v>
      </c>
      <c r="BH172" s="137">
        <f>IF(N172="sníž. přenesená",J172,0)</f>
        <v>0</v>
      </c>
      <c r="BI172" s="137">
        <f>IF(N172="nulová",J172,0)</f>
        <v>0</v>
      </c>
      <c r="BJ172" s="16" t="s">
        <v>79</v>
      </c>
      <c r="BK172" s="137">
        <f>ROUND(I172*H172,2)</f>
        <v>0</v>
      </c>
      <c r="BL172" s="16" t="s">
        <v>138</v>
      </c>
      <c r="BM172" s="136" t="s">
        <v>218</v>
      </c>
    </row>
    <row r="173" spans="1:65" s="2" customFormat="1" ht="24.2" customHeight="1">
      <c r="A173" s="28"/>
      <c r="B173" s="131"/>
      <c r="C173" s="394" t="s">
        <v>219</v>
      </c>
      <c r="D173" s="394" t="s">
        <v>133</v>
      </c>
      <c r="E173" s="395" t="s">
        <v>220</v>
      </c>
      <c r="F173" s="396" t="s">
        <v>221</v>
      </c>
      <c r="G173" s="397" t="s">
        <v>144</v>
      </c>
      <c r="H173" s="398">
        <v>4.568</v>
      </c>
      <c r="I173" s="416"/>
      <c r="J173" s="399">
        <f>ROUND(I173*H173,2)</f>
        <v>0</v>
      </c>
      <c r="K173" s="396" t="s">
        <v>137</v>
      </c>
      <c r="L173" s="29"/>
      <c r="M173" s="132" t="s">
        <v>1</v>
      </c>
      <c r="N173" s="133" t="s">
        <v>36</v>
      </c>
      <c r="O173" s="134">
        <v>0.205</v>
      </c>
      <c r="P173" s="134">
        <f>O173*H173</f>
        <v>0.9364399999999998</v>
      </c>
      <c r="Q173" s="134">
        <v>0</v>
      </c>
      <c r="R173" s="134">
        <f>Q173*H173</f>
        <v>0</v>
      </c>
      <c r="S173" s="134">
        <v>0</v>
      </c>
      <c r="T173" s="135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36" t="s">
        <v>138</v>
      </c>
      <c r="AT173" s="136" t="s">
        <v>133</v>
      </c>
      <c r="AU173" s="136" t="s">
        <v>81</v>
      </c>
      <c r="AY173" s="16" t="s">
        <v>131</v>
      </c>
      <c r="BE173" s="137">
        <f>IF(N173="základní",J173,0)</f>
        <v>0</v>
      </c>
      <c r="BF173" s="137">
        <f>IF(N173="snížená",J173,0)</f>
        <v>0</v>
      </c>
      <c r="BG173" s="137">
        <f>IF(N173="zákl. přenesená",J173,0)</f>
        <v>0</v>
      </c>
      <c r="BH173" s="137">
        <f>IF(N173="sníž. přenesená",J173,0)</f>
        <v>0</v>
      </c>
      <c r="BI173" s="137">
        <f>IF(N173="nulová",J173,0)</f>
        <v>0</v>
      </c>
      <c r="BJ173" s="16" t="s">
        <v>79</v>
      </c>
      <c r="BK173" s="137">
        <f>ROUND(I173*H173,2)</f>
        <v>0</v>
      </c>
      <c r="BL173" s="16" t="s">
        <v>138</v>
      </c>
      <c r="BM173" s="136" t="s">
        <v>222</v>
      </c>
    </row>
    <row r="174" spans="1:65" s="2" customFormat="1" ht="16.5" customHeight="1">
      <c r="A174" s="28"/>
      <c r="B174" s="131"/>
      <c r="C174" s="394" t="s">
        <v>223</v>
      </c>
      <c r="D174" s="394" t="s">
        <v>133</v>
      </c>
      <c r="E174" s="395" t="s">
        <v>224</v>
      </c>
      <c r="F174" s="396" t="s">
        <v>225</v>
      </c>
      <c r="G174" s="397" t="s">
        <v>226</v>
      </c>
      <c r="H174" s="398">
        <v>0.051</v>
      </c>
      <c r="I174" s="416"/>
      <c r="J174" s="399">
        <f>ROUND(I174*H174,2)</f>
        <v>0</v>
      </c>
      <c r="K174" s="396" t="s">
        <v>137</v>
      </c>
      <c r="L174" s="29"/>
      <c r="M174" s="132" t="s">
        <v>1</v>
      </c>
      <c r="N174" s="133" t="s">
        <v>36</v>
      </c>
      <c r="O174" s="134">
        <v>15.231</v>
      </c>
      <c r="P174" s="134">
        <f>O174*H174</f>
        <v>0.7767809999999999</v>
      </c>
      <c r="Q174" s="134">
        <v>1.06277</v>
      </c>
      <c r="R174" s="134">
        <f>Q174*H174</f>
        <v>0.054201269999999996</v>
      </c>
      <c r="S174" s="134">
        <v>0</v>
      </c>
      <c r="T174" s="135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36" t="s">
        <v>138</v>
      </c>
      <c r="AT174" s="136" t="s">
        <v>133</v>
      </c>
      <c r="AU174" s="136" t="s">
        <v>81</v>
      </c>
      <c r="AY174" s="16" t="s">
        <v>131</v>
      </c>
      <c r="BE174" s="137">
        <f>IF(N174="základní",J174,0)</f>
        <v>0</v>
      </c>
      <c r="BF174" s="137">
        <f>IF(N174="snížená",J174,0)</f>
        <v>0</v>
      </c>
      <c r="BG174" s="137">
        <f>IF(N174="zákl. přenesená",J174,0)</f>
        <v>0</v>
      </c>
      <c r="BH174" s="137">
        <f>IF(N174="sníž. přenesená",J174,0)</f>
        <v>0</v>
      </c>
      <c r="BI174" s="137">
        <f>IF(N174="nulová",J174,0)</f>
        <v>0</v>
      </c>
      <c r="BJ174" s="16" t="s">
        <v>79</v>
      </c>
      <c r="BK174" s="137">
        <f>ROUND(I174*H174,2)</f>
        <v>0</v>
      </c>
      <c r="BL174" s="16" t="s">
        <v>138</v>
      </c>
      <c r="BM174" s="136" t="s">
        <v>227</v>
      </c>
    </row>
    <row r="175" spans="2:51" s="13" customFormat="1" ht="12">
      <c r="B175" s="138"/>
      <c r="C175" s="400"/>
      <c r="D175" s="401" t="s">
        <v>140</v>
      </c>
      <c r="E175" s="402" t="s">
        <v>1</v>
      </c>
      <c r="F175" s="403" t="s">
        <v>228</v>
      </c>
      <c r="G175" s="400"/>
      <c r="H175" s="404">
        <v>0.051</v>
      </c>
      <c r="I175" s="417"/>
      <c r="J175" s="400"/>
      <c r="K175" s="400"/>
      <c r="L175" s="138"/>
      <c r="M175" s="140"/>
      <c r="N175" s="141"/>
      <c r="O175" s="141"/>
      <c r="P175" s="141"/>
      <c r="Q175" s="141"/>
      <c r="R175" s="141"/>
      <c r="S175" s="141"/>
      <c r="T175" s="142"/>
      <c r="AT175" s="139" t="s">
        <v>140</v>
      </c>
      <c r="AU175" s="139" t="s">
        <v>81</v>
      </c>
      <c r="AV175" s="13" t="s">
        <v>81</v>
      </c>
      <c r="AW175" s="13" t="s">
        <v>27</v>
      </c>
      <c r="AX175" s="13" t="s">
        <v>79</v>
      </c>
      <c r="AY175" s="139" t="s">
        <v>131</v>
      </c>
    </row>
    <row r="176" spans="1:65" s="2" customFormat="1" ht="16.5" customHeight="1">
      <c r="A176" s="28"/>
      <c r="B176" s="131"/>
      <c r="C176" s="394" t="s">
        <v>7</v>
      </c>
      <c r="D176" s="394" t="s">
        <v>133</v>
      </c>
      <c r="E176" s="395" t="s">
        <v>224</v>
      </c>
      <c r="F176" s="396" t="s">
        <v>225</v>
      </c>
      <c r="G176" s="397" t="s">
        <v>226</v>
      </c>
      <c r="H176" s="398">
        <v>0.08</v>
      </c>
      <c r="I176" s="416"/>
      <c r="J176" s="399">
        <f>ROUND(I176*H176,2)</f>
        <v>0</v>
      </c>
      <c r="K176" s="396" t="s">
        <v>137</v>
      </c>
      <c r="L176" s="29"/>
      <c r="M176" s="132" t="s">
        <v>1</v>
      </c>
      <c r="N176" s="133" t="s">
        <v>36</v>
      </c>
      <c r="O176" s="134">
        <v>15.231</v>
      </c>
      <c r="P176" s="134">
        <f>O176*H176</f>
        <v>1.21848</v>
      </c>
      <c r="Q176" s="134">
        <v>1.06277</v>
      </c>
      <c r="R176" s="134">
        <f>Q176*H176</f>
        <v>0.0850216</v>
      </c>
      <c r="S176" s="134">
        <v>0</v>
      </c>
      <c r="T176" s="135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36" t="s">
        <v>138</v>
      </c>
      <c r="AT176" s="136" t="s">
        <v>133</v>
      </c>
      <c r="AU176" s="136" t="s">
        <v>81</v>
      </c>
      <c r="AY176" s="16" t="s">
        <v>131</v>
      </c>
      <c r="BE176" s="137">
        <f>IF(N176="základní",J176,0)</f>
        <v>0</v>
      </c>
      <c r="BF176" s="137">
        <f>IF(N176="snížená",J176,0)</f>
        <v>0</v>
      </c>
      <c r="BG176" s="137">
        <f>IF(N176="zákl. přenesená",J176,0)</f>
        <v>0</v>
      </c>
      <c r="BH176" s="137">
        <f>IF(N176="sníž. přenesená",J176,0)</f>
        <v>0</v>
      </c>
      <c r="BI176" s="137">
        <f>IF(N176="nulová",J176,0)</f>
        <v>0</v>
      </c>
      <c r="BJ176" s="16" t="s">
        <v>79</v>
      </c>
      <c r="BK176" s="137">
        <f>ROUND(I176*H176,2)</f>
        <v>0</v>
      </c>
      <c r="BL176" s="16" t="s">
        <v>138</v>
      </c>
      <c r="BM176" s="136" t="s">
        <v>229</v>
      </c>
    </row>
    <row r="177" spans="2:51" s="13" customFormat="1" ht="12">
      <c r="B177" s="138"/>
      <c r="C177" s="400"/>
      <c r="D177" s="401" t="s">
        <v>140</v>
      </c>
      <c r="E177" s="402" t="s">
        <v>1</v>
      </c>
      <c r="F177" s="403" t="s">
        <v>230</v>
      </c>
      <c r="G177" s="400"/>
      <c r="H177" s="404">
        <v>0.08</v>
      </c>
      <c r="I177" s="417"/>
      <c r="J177" s="400"/>
      <c r="K177" s="400"/>
      <c r="L177" s="138"/>
      <c r="M177" s="140"/>
      <c r="N177" s="141"/>
      <c r="O177" s="141"/>
      <c r="P177" s="141"/>
      <c r="Q177" s="141"/>
      <c r="R177" s="141"/>
      <c r="S177" s="141"/>
      <c r="T177" s="142"/>
      <c r="AT177" s="139" t="s">
        <v>140</v>
      </c>
      <c r="AU177" s="139" t="s">
        <v>81</v>
      </c>
      <c r="AV177" s="13" t="s">
        <v>81</v>
      </c>
      <c r="AW177" s="13" t="s">
        <v>27</v>
      </c>
      <c r="AX177" s="13" t="s">
        <v>79</v>
      </c>
      <c r="AY177" s="139" t="s">
        <v>131</v>
      </c>
    </row>
    <row r="178" spans="1:65" s="2" customFormat="1" ht="16.5" customHeight="1">
      <c r="A178" s="28"/>
      <c r="B178" s="131"/>
      <c r="C178" s="394" t="s">
        <v>231</v>
      </c>
      <c r="D178" s="394" t="s">
        <v>133</v>
      </c>
      <c r="E178" s="395" t="s">
        <v>232</v>
      </c>
      <c r="F178" s="396" t="s">
        <v>233</v>
      </c>
      <c r="G178" s="397" t="s">
        <v>136</v>
      </c>
      <c r="H178" s="398">
        <v>30.45</v>
      </c>
      <c r="I178" s="416"/>
      <c r="J178" s="399">
        <f>ROUND(I178*H178,2)</f>
        <v>0</v>
      </c>
      <c r="K178" s="396" t="s">
        <v>137</v>
      </c>
      <c r="L178" s="29"/>
      <c r="M178" s="132" t="s">
        <v>1</v>
      </c>
      <c r="N178" s="133" t="s">
        <v>36</v>
      </c>
      <c r="O178" s="134">
        <v>0.025</v>
      </c>
      <c r="P178" s="134">
        <f>O178*H178</f>
        <v>0.76125</v>
      </c>
      <c r="Q178" s="134">
        <v>0.00013</v>
      </c>
      <c r="R178" s="134">
        <f>Q178*H178</f>
        <v>0.003958499999999999</v>
      </c>
      <c r="S178" s="134">
        <v>0</v>
      </c>
      <c r="T178" s="135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36" t="s">
        <v>138</v>
      </c>
      <c r="AT178" s="136" t="s">
        <v>133</v>
      </c>
      <c r="AU178" s="136" t="s">
        <v>81</v>
      </c>
      <c r="AY178" s="16" t="s">
        <v>131</v>
      </c>
      <c r="BE178" s="137">
        <f>IF(N178="základní",J178,0)</f>
        <v>0</v>
      </c>
      <c r="BF178" s="137">
        <f>IF(N178="snížená",J178,0)</f>
        <v>0</v>
      </c>
      <c r="BG178" s="137">
        <f>IF(N178="zákl. přenesená",J178,0)</f>
        <v>0</v>
      </c>
      <c r="BH178" s="137">
        <f>IF(N178="sníž. přenesená",J178,0)</f>
        <v>0</v>
      </c>
      <c r="BI178" s="137">
        <f>IF(N178="nulová",J178,0)</f>
        <v>0</v>
      </c>
      <c r="BJ178" s="16" t="s">
        <v>79</v>
      </c>
      <c r="BK178" s="137">
        <f>ROUND(I178*H178,2)</f>
        <v>0</v>
      </c>
      <c r="BL178" s="16" t="s">
        <v>138</v>
      </c>
      <c r="BM178" s="136" t="s">
        <v>234</v>
      </c>
    </row>
    <row r="179" spans="1:65" s="2" customFormat="1" ht="33" customHeight="1">
      <c r="A179" s="28"/>
      <c r="B179" s="131"/>
      <c r="C179" s="394" t="s">
        <v>235</v>
      </c>
      <c r="D179" s="394" t="s">
        <v>133</v>
      </c>
      <c r="E179" s="395" t="s">
        <v>236</v>
      </c>
      <c r="F179" s="396" t="s">
        <v>237</v>
      </c>
      <c r="G179" s="397" t="s">
        <v>199</v>
      </c>
      <c r="H179" s="398">
        <v>31.973</v>
      </c>
      <c r="I179" s="416"/>
      <c r="J179" s="399">
        <f>ROUND(I179*H179,2)</f>
        <v>0</v>
      </c>
      <c r="K179" s="396" t="s">
        <v>137</v>
      </c>
      <c r="L179" s="29"/>
      <c r="M179" s="132" t="s">
        <v>1</v>
      </c>
      <c r="N179" s="133" t="s">
        <v>36</v>
      </c>
      <c r="O179" s="134">
        <v>0.03</v>
      </c>
      <c r="P179" s="134">
        <f>O179*H179</f>
        <v>0.95919</v>
      </c>
      <c r="Q179" s="134">
        <v>2E-05</v>
      </c>
      <c r="R179" s="134">
        <f>Q179*H179</f>
        <v>0.00063946</v>
      </c>
      <c r="S179" s="134">
        <v>0</v>
      </c>
      <c r="T179" s="135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36" t="s">
        <v>138</v>
      </c>
      <c r="AT179" s="136" t="s">
        <v>133</v>
      </c>
      <c r="AU179" s="136" t="s">
        <v>81</v>
      </c>
      <c r="AY179" s="16" t="s">
        <v>131</v>
      </c>
      <c r="BE179" s="137">
        <f>IF(N179="základní",J179,0)</f>
        <v>0</v>
      </c>
      <c r="BF179" s="137">
        <f>IF(N179="snížená",J179,0)</f>
        <v>0</v>
      </c>
      <c r="BG179" s="137">
        <f>IF(N179="zákl. přenesená",J179,0)</f>
        <v>0</v>
      </c>
      <c r="BH179" s="137">
        <f>IF(N179="sníž. přenesená",J179,0)</f>
        <v>0</v>
      </c>
      <c r="BI179" s="137">
        <f>IF(N179="nulová",J179,0)</f>
        <v>0</v>
      </c>
      <c r="BJ179" s="16" t="s">
        <v>79</v>
      </c>
      <c r="BK179" s="137">
        <f>ROUND(I179*H179,2)</f>
        <v>0</v>
      </c>
      <c r="BL179" s="16" t="s">
        <v>138</v>
      </c>
      <c r="BM179" s="136" t="s">
        <v>238</v>
      </c>
    </row>
    <row r="180" spans="2:51" s="13" customFormat="1" ht="12">
      <c r="B180" s="138"/>
      <c r="C180" s="400"/>
      <c r="D180" s="401" t="s">
        <v>140</v>
      </c>
      <c r="E180" s="402" t="s">
        <v>1</v>
      </c>
      <c r="F180" s="403" t="s">
        <v>239</v>
      </c>
      <c r="G180" s="400"/>
      <c r="H180" s="404">
        <v>31.973</v>
      </c>
      <c r="I180" s="417"/>
      <c r="J180" s="400"/>
      <c r="K180" s="400"/>
      <c r="L180" s="138"/>
      <c r="M180" s="140"/>
      <c r="N180" s="141"/>
      <c r="O180" s="141"/>
      <c r="P180" s="141"/>
      <c r="Q180" s="141"/>
      <c r="R180" s="141"/>
      <c r="S180" s="141"/>
      <c r="T180" s="142"/>
      <c r="AT180" s="139" t="s">
        <v>140</v>
      </c>
      <c r="AU180" s="139" t="s">
        <v>81</v>
      </c>
      <c r="AV180" s="13" t="s">
        <v>81</v>
      </c>
      <c r="AW180" s="13" t="s">
        <v>27</v>
      </c>
      <c r="AX180" s="13" t="s">
        <v>79</v>
      </c>
      <c r="AY180" s="139" t="s">
        <v>131</v>
      </c>
    </row>
    <row r="181" spans="1:65" s="2" customFormat="1" ht="24.2" customHeight="1">
      <c r="A181" s="28"/>
      <c r="B181" s="131"/>
      <c r="C181" s="394" t="s">
        <v>240</v>
      </c>
      <c r="D181" s="394" t="s">
        <v>133</v>
      </c>
      <c r="E181" s="395" t="s">
        <v>241</v>
      </c>
      <c r="F181" s="396" t="s">
        <v>242</v>
      </c>
      <c r="G181" s="397" t="s">
        <v>243</v>
      </c>
      <c r="H181" s="398">
        <v>7</v>
      </c>
      <c r="I181" s="416"/>
      <c r="J181" s="399">
        <f>ROUND(I181*H181,2)</f>
        <v>0</v>
      </c>
      <c r="K181" s="396" t="s">
        <v>137</v>
      </c>
      <c r="L181" s="29"/>
      <c r="M181" s="132" t="s">
        <v>1</v>
      </c>
      <c r="N181" s="133" t="s">
        <v>36</v>
      </c>
      <c r="O181" s="134">
        <v>0.84</v>
      </c>
      <c r="P181" s="134">
        <f>O181*H181</f>
        <v>5.88</v>
      </c>
      <c r="Q181" s="134">
        <v>0.00048</v>
      </c>
      <c r="R181" s="134">
        <f>Q181*H181</f>
        <v>0.00336</v>
      </c>
      <c r="S181" s="134">
        <v>0</v>
      </c>
      <c r="T181" s="135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36" t="s">
        <v>138</v>
      </c>
      <c r="AT181" s="136" t="s">
        <v>133</v>
      </c>
      <c r="AU181" s="136" t="s">
        <v>81</v>
      </c>
      <c r="AY181" s="16" t="s">
        <v>131</v>
      </c>
      <c r="BE181" s="137">
        <f>IF(N181="základní",J181,0)</f>
        <v>0</v>
      </c>
      <c r="BF181" s="137">
        <f>IF(N181="snížená",J181,0)</f>
        <v>0</v>
      </c>
      <c r="BG181" s="137">
        <f>IF(N181="zákl. přenesená",J181,0)</f>
        <v>0</v>
      </c>
      <c r="BH181" s="137">
        <f>IF(N181="sníž. přenesená",J181,0)</f>
        <v>0</v>
      </c>
      <c r="BI181" s="137">
        <f>IF(N181="nulová",J181,0)</f>
        <v>0</v>
      </c>
      <c r="BJ181" s="16" t="s">
        <v>79</v>
      </c>
      <c r="BK181" s="137">
        <f>ROUND(I181*H181,2)</f>
        <v>0</v>
      </c>
      <c r="BL181" s="16" t="s">
        <v>138</v>
      </c>
      <c r="BM181" s="136" t="s">
        <v>244</v>
      </c>
    </row>
    <row r="182" spans="2:51" s="13" customFormat="1" ht="12">
      <c r="B182" s="138"/>
      <c r="C182" s="400"/>
      <c r="D182" s="401" t="s">
        <v>140</v>
      </c>
      <c r="E182" s="402" t="s">
        <v>1</v>
      </c>
      <c r="F182" s="403" t="s">
        <v>245</v>
      </c>
      <c r="G182" s="400"/>
      <c r="H182" s="404">
        <v>7</v>
      </c>
      <c r="I182" s="417"/>
      <c r="J182" s="400"/>
      <c r="K182" s="400"/>
      <c r="L182" s="138"/>
      <c r="M182" s="140"/>
      <c r="N182" s="141"/>
      <c r="O182" s="141"/>
      <c r="P182" s="141"/>
      <c r="Q182" s="141"/>
      <c r="R182" s="141"/>
      <c r="S182" s="141"/>
      <c r="T182" s="142"/>
      <c r="AT182" s="139" t="s">
        <v>140</v>
      </c>
      <c r="AU182" s="139" t="s">
        <v>81</v>
      </c>
      <c r="AV182" s="13" t="s">
        <v>81</v>
      </c>
      <c r="AW182" s="13" t="s">
        <v>27</v>
      </c>
      <c r="AX182" s="13" t="s">
        <v>79</v>
      </c>
      <c r="AY182" s="139" t="s">
        <v>131</v>
      </c>
    </row>
    <row r="183" spans="1:65" s="2" customFormat="1" ht="24.2" customHeight="1">
      <c r="A183" s="28"/>
      <c r="B183" s="131"/>
      <c r="C183" s="406" t="s">
        <v>246</v>
      </c>
      <c r="D183" s="406" t="s">
        <v>247</v>
      </c>
      <c r="E183" s="407" t="s">
        <v>248</v>
      </c>
      <c r="F183" s="408" t="s">
        <v>927</v>
      </c>
      <c r="G183" s="409" t="s">
        <v>243</v>
      </c>
      <c r="H183" s="410">
        <v>3</v>
      </c>
      <c r="I183" s="419"/>
      <c r="J183" s="411">
        <f>ROUND(I183*H183,2)</f>
        <v>0</v>
      </c>
      <c r="K183" s="408" t="s">
        <v>137</v>
      </c>
      <c r="L183" s="143"/>
      <c r="M183" s="144" t="s">
        <v>1</v>
      </c>
      <c r="N183" s="145" t="s">
        <v>36</v>
      </c>
      <c r="O183" s="134">
        <v>0</v>
      </c>
      <c r="P183" s="134">
        <f>O183*H183</f>
        <v>0</v>
      </c>
      <c r="Q183" s="134">
        <v>0.01489</v>
      </c>
      <c r="R183" s="134">
        <f>Q183*H183</f>
        <v>0.04467</v>
      </c>
      <c r="S183" s="134">
        <v>0</v>
      </c>
      <c r="T183" s="135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36" t="s">
        <v>170</v>
      </c>
      <c r="AT183" s="136" t="s">
        <v>247</v>
      </c>
      <c r="AU183" s="136" t="s">
        <v>81</v>
      </c>
      <c r="AY183" s="16" t="s">
        <v>131</v>
      </c>
      <c r="BE183" s="137">
        <f>IF(N183="základní",J183,0)</f>
        <v>0</v>
      </c>
      <c r="BF183" s="137">
        <f>IF(N183="snížená",J183,0)</f>
        <v>0</v>
      </c>
      <c r="BG183" s="137">
        <f>IF(N183="zákl. přenesená",J183,0)</f>
        <v>0</v>
      </c>
      <c r="BH183" s="137">
        <f>IF(N183="sníž. přenesená",J183,0)</f>
        <v>0</v>
      </c>
      <c r="BI183" s="137">
        <f>IF(N183="nulová",J183,0)</f>
        <v>0</v>
      </c>
      <c r="BJ183" s="16" t="s">
        <v>79</v>
      </c>
      <c r="BK183" s="137">
        <f>ROUND(I183*H183,2)</f>
        <v>0</v>
      </c>
      <c r="BL183" s="16" t="s">
        <v>138</v>
      </c>
      <c r="BM183" s="136" t="s">
        <v>249</v>
      </c>
    </row>
    <row r="184" spans="1:65" s="2" customFormat="1" ht="24.2" customHeight="1">
      <c r="A184" s="28"/>
      <c r="B184" s="131"/>
      <c r="C184" s="406" t="s">
        <v>250</v>
      </c>
      <c r="D184" s="406" t="s">
        <v>247</v>
      </c>
      <c r="E184" s="407" t="s">
        <v>251</v>
      </c>
      <c r="F184" s="408" t="s">
        <v>928</v>
      </c>
      <c r="G184" s="409" t="s">
        <v>243</v>
      </c>
      <c r="H184" s="410">
        <v>4</v>
      </c>
      <c r="I184" s="419"/>
      <c r="J184" s="411">
        <f>ROUND(I184*H184,2)</f>
        <v>0</v>
      </c>
      <c r="K184" s="408" t="s">
        <v>137</v>
      </c>
      <c r="L184" s="143"/>
      <c r="M184" s="144" t="s">
        <v>1</v>
      </c>
      <c r="N184" s="145" t="s">
        <v>36</v>
      </c>
      <c r="O184" s="134">
        <v>0</v>
      </c>
      <c r="P184" s="134">
        <f>O184*H184</f>
        <v>0</v>
      </c>
      <c r="Q184" s="134">
        <v>0.01521</v>
      </c>
      <c r="R184" s="134">
        <f>Q184*H184</f>
        <v>0.06084</v>
      </c>
      <c r="S184" s="134">
        <v>0</v>
      </c>
      <c r="T184" s="135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36" t="s">
        <v>170</v>
      </c>
      <c r="AT184" s="136" t="s">
        <v>247</v>
      </c>
      <c r="AU184" s="136" t="s">
        <v>81</v>
      </c>
      <c r="AY184" s="16" t="s">
        <v>131</v>
      </c>
      <c r="BE184" s="137">
        <f>IF(N184="základní",J184,0)</f>
        <v>0</v>
      </c>
      <c r="BF184" s="137">
        <f>IF(N184="snížená",J184,0)</f>
        <v>0</v>
      </c>
      <c r="BG184" s="137">
        <f>IF(N184="zákl. přenesená",J184,0)</f>
        <v>0</v>
      </c>
      <c r="BH184" s="137">
        <f>IF(N184="sníž. přenesená",J184,0)</f>
        <v>0</v>
      </c>
      <c r="BI184" s="137">
        <f>IF(N184="nulová",J184,0)</f>
        <v>0</v>
      </c>
      <c r="BJ184" s="16" t="s">
        <v>79</v>
      </c>
      <c r="BK184" s="137">
        <f>ROUND(I184*H184,2)</f>
        <v>0</v>
      </c>
      <c r="BL184" s="16" t="s">
        <v>138</v>
      </c>
      <c r="BM184" s="136" t="s">
        <v>252</v>
      </c>
    </row>
    <row r="185" spans="2:63" s="12" customFormat="1" ht="22.9" customHeight="1">
      <c r="B185" s="123"/>
      <c r="C185" s="388"/>
      <c r="D185" s="389" t="s">
        <v>70</v>
      </c>
      <c r="E185" s="392" t="s">
        <v>174</v>
      </c>
      <c r="F185" s="392" t="s">
        <v>253</v>
      </c>
      <c r="G185" s="388"/>
      <c r="H185" s="388"/>
      <c r="I185" s="418"/>
      <c r="J185" s="393">
        <f>BK185</f>
        <v>0</v>
      </c>
      <c r="K185" s="388"/>
      <c r="L185" s="123"/>
      <c r="M185" s="125"/>
      <c r="N185" s="126"/>
      <c r="O185" s="126"/>
      <c r="P185" s="127">
        <f>SUM(P186:P217)</f>
        <v>172.80604499999998</v>
      </c>
      <c r="Q185" s="126"/>
      <c r="R185" s="127">
        <f>SUM(R186:R217)</f>
        <v>0.01698</v>
      </c>
      <c r="S185" s="126"/>
      <c r="T185" s="128">
        <f>SUM(T186:T217)</f>
        <v>34.586186000000005</v>
      </c>
      <c r="AR185" s="124" t="s">
        <v>79</v>
      </c>
      <c r="AT185" s="129" t="s">
        <v>70</v>
      </c>
      <c r="AU185" s="129" t="s">
        <v>79</v>
      </c>
      <c r="AY185" s="124" t="s">
        <v>131</v>
      </c>
      <c r="BK185" s="130">
        <f>SUM(BK186:BK217)</f>
        <v>0</v>
      </c>
    </row>
    <row r="186" spans="1:65" s="2" customFormat="1" ht="33" customHeight="1">
      <c r="A186" s="28"/>
      <c r="B186" s="131"/>
      <c r="C186" s="394" t="s">
        <v>254</v>
      </c>
      <c r="D186" s="394" t="s">
        <v>133</v>
      </c>
      <c r="E186" s="395" t="s">
        <v>255</v>
      </c>
      <c r="F186" s="396" t="s">
        <v>256</v>
      </c>
      <c r="G186" s="397" t="s">
        <v>136</v>
      </c>
      <c r="H186" s="398">
        <v>30</v>
      </c>
      <c r="I186" s="416"/>
      <c r="J186" s="399">
        <f>ROUND(I186*H186,2)</f>
        <v>0</v>
      </c>
      <c r="K186" s="396" t="s">
        <v>137</v>
      </c>
      <c r="L186" s="29"/>
      <c r="M186" s="132" t="s">
        <v>1</v>
      </c>
      <c r="N186" s="133" t="s">
        <v>36</v>
      </c>
      <c r="O186" s="134">
        <v>0.105</v>
      </c>
      <c r="P186" s="134">
        <f>O186*H186</f>
        <v>3.15</v>
      </c>
      <c r="Q186" s="134">
        <v>0.00013</v>
      </c>
      <c r="R186" s="134">
        <f>Q186*H186</f>
        <v>0.0039</v>
      </c>
      <c r="S186" s="134">
        <v>0</v>
      </c>
      <c r="T186" s="135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36" t="s">
        <v>138</v>
      </c>
      <c r="AT186" s="136" t="s">
        <v>133</v>
      </c>
      <c r="AU186" s="136" t="s">
        <v>81</v>
      </c>
      <c r="AY186" s="16" t="s">
        <v>131</v>
      </c>
      <c r="BE186" s="137">
        <f>IF(N186="základní",J186,0)</f>
        <v>0</v>
      </c>
      <c r="BF186" s="137">
        <f>IF(N186="snížená",J186,0)</f>
        <v>0</v>
      </c>
      <c r="BG186" s="137">
        <f>IF(N186="zákl. přenesená",J186,0)</f>
        <v>0</v>
      </c>
      <c r="BH186" s="137">
        <f>IF(N186="sníž. přenesená",J186,0)</f>
        <v>0</v>
      </c>
      <c r="BI186" s="137">
        <f>IF(N186="nulová",J186,0)</f>
        <v>0</v>
      </c>
      <c r="BJ186" s="16" t="s">
        <v>79</v>
      </c>
      <c r="BK186" s="137">
        <f>ROUND(I186*H186,2)</f>
        <v>0</v>
      </c>
      <c r="BL186" s="16" t="s">
        <v>138</v>
      </c>
      <c r="BM186" s="136" t="s">
        <v>257</v>
      </c>
    </row>
    <row r="187" spans="1:65" s="2" customFormat="1" ht="24.2" customHeight="1">
      <c r="A187" s="28"/>
      <c r="B187" s="131"/>
      <c r="C187" s="394" t="s">
        <v>258</v>
      </c>
      <c r="D187" s="394" t="s">
        <v>133</v>
      </c>
      <c r="E187" s="395" t="s">
        <v>259</v>
      </c>
      <c r="F187" s="396" t="s">
        <v>260</v>
      </c>
      <c r="G187" s="397" t="s">
        <v>136</v>
      </c>
      <c r="H187" s="398">
        <v>30</v>
      </c>
      <c r="I187" s="416"/>
      <c r="J187" s="399">
        <f>ROUND(I187*H187,2)</f>
        <v>0</v>
      </c>
      <c r="K187" s="396" t="s">
        <v>137</v>
      </c>
      <c r="L187" s="29"/>
      <c r="M187" s="132" t="s">
        <v>1</v>
      </c>
      <c r="N187" s="133" t="s">
        <v>36</v>
      </c>
      <c r="O187" s="134">
        <v>0.308</v>
      </c>
      <c r="P187" s="134">
        <f>O187*H187</f>
        <v>9.24</v>
      </c>
      <c r="Q187" s="134">
        <v>4E-05</v>
      </c>
      <c r="R187" s="134">
        <f>Q187*H187</f>
        <v>0.0012000000000000001</v>
      </c>
      <c r="S187" s="134">
        <v>0</v>
      </c>
      <c r="T187" s="135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36" t="s">
        <v>138</v>
      </c>
      <c r="AT187" s="136" t="s">
        <v>133</v>
      </c>
      <c r="AU187" s="136" t="s">
        <v>81</v>
      </c>
      <c r="AY187" s="16" t="s">
        <v>131</v>
      </c>
      <c r="BE187" s="137">
        <f>IF(N187="základní",J187,0)</f>
        <v>0</v>
      </c>
      <c r="BF187" s="137">
        <f>IF(N187="snížená",J187,0)</f>
        <v>0</v>
      </c>
      <c r="BG187" s="137">
        <f>IF(N187="zákl. přenesená",J187,0)</f>
        <v>0</v>
      </c>
      <c r="BH187" s="137">
        <f>IF(N187="sníž. přenesená",J187,0)</f>
        <v>0</v>
      </c>
      <c r="BI187" s="137">
        <f>IF(N187="nulová",J187,0)</f>
        <v>0</v>
      </c>
      <c r="BJ187" s="16" t="s">
        <v>79</v>
      </c>
      <c r="BK187" s="137">
        <f>ROUND(I187*H187,2)</f>
        <v>0</v>
      </c>
      <c r="BL187" s="16" t="s">
        <v>138</v>
      </c>
      <c r="BM187" s="136" t="s">
        <v>261</v>
      </c>
    </row>
    <row r="188" spans="1:65" s="2" customFormat="1" ht="16.5" customHeight="1">
      <c r="A188" s="28"/>
      <c r="B188" s="131"/>
      <c r="C188" s="394" t="s">
        <v>262</v>
      </c>
      <c r="D188" s="394" t="s">
        <v>133</v>
      </c>
      <c r="E188" s="395" t="s">
        <v>263</v>
      </c>
      <c r="F188" s="396" t="s">
        <v>264</v>
      </c>
      <c r="G188" s="397" t="s">
        <v>265</v>
      </c>
      <c r="H188" s="398">
        <v>2</v>
      </c>
      <c r="I188" s="416"/>
      <c r="J188" s="399">
        <f>ROUND(I188*H188,2)</f>
        <v>0</v>
      </c>
      <c r="K188" s="396" t="s">
        <v>1</v>
      </c>
      <c r="L188" s="29"/>
      <c r="M188" s="132" t="s">
        <v>1</v>
      </c>
      <c r="N188" s="133" t="s">
        <v>36</v>
      </c>
      <c r="O188" s="134">
        <v>0</v>
      </c>
      <c r="P188" s="134">
        <f>O188*H188</f>
        <v>0</v>
      </c>
      <c r="Q188" s="134">
        <v>0</v>
      </c>
      <c r="R188" s="134">
        <f>Q188*H188</f>
        <v>0</v>
      </c>
      <c r="S188" s="134">
        <v>0</v>
      </c>
      <c r="T188" s="135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36" t="s">
        <v>138</v>
      </c>
      <c r="AT188" s="136" t="s">
        <v>133</v>
      </c>
      <c r="AU188" s="136" t="s">
        <v>81</v>
      </c>
      <c r="AY188" s="16" t="s">
        <v>131</v>
      </c>
      <c r="BE188" s="137">
        <f>IF(N188="základní",J188,0)</f>
        <v>0</v>
      </c>
      <c r="BF188" s="137">
        <f>IF(N188="snížená",J188,0)</f>
        <v>0</v>
      </c>
      <c r="BG188" s="137">
        <f>IF(N188="zákl. přenesená",J188,0)</f>
        <v>0</v>
      </c>
      <c r="BH188" s="137">
        <f>IF(N188="sníž. přenesená",J188,0)</f>
        <v>0</v>
      </c>
      <c r="BI188" s="137">
        <f>IF(N188="nulová",J188,0)</f>
        <v>0</v>
      </c>
      <c r="BJ188" s="16" t="s">
        <v>79</v>
      </c>
      <c r="BK188" s="137">
        <f>ROUND(I188*H188,2)</f>
        <v>0</v>
      </c>
      <c r="BL188" s="16" t="s">
        <v>138</v>
      </c>
      <c r="BM188" s="136" t="s">
        <v>266</v>
      </c>
    </row>
    <row r="189" spans="1:65" s="2" customFormat="1" ht="16.5" customHeight="1">
      <c r="A189" s="28"/>
      <c r="B189" s="131"/>
      <c r="C189" s="394" t="s">
        <v>267</v>
      </c>
      <c r="D189" s="394" t="s">
        <v>133</v>
      </c>
      <c r="E189" s="395" t="s">
        <v>268</v>
      </c>
      <c r="F189" s="396" t="s">
        <v>269</v>
      </c>
      <c r="G189" s="397" t="s">
        <v>144</v>
      </c>
      <c r="H189" s="398">
        <v>1</v>
      </c>
      <c r="I189" s="416"/>
      <c r="J189" s="399">
        <f>ROUND(I189*H189,2)</f>
        <v>0</v>
      </c>
      <c r="K189" s="396" t="s">
        <v>137</v>
      </c>
      <c r="L189" s="29"/>
      <c r="M189" s="132" t="s">
        <v>1</v>
      </c>
      <c r="N189" s="133" t="s">
        <v>36</v>
      </c>
      <c r="O189" s="134">
        <v>6.436</v>
      </c>
      <c r="P189" s="134">
        <f>O189*H189</f>
        <v>6.436</v>
      </c>
      <c r="Q189" s="134">
        <v>0</v>
      </c>
      <c r="R189" s="134">
        <f>Q189*H189</f>
        <v>0</v>
      </c>
      <c r="S189" s="134">
        <v>2</v>
      </c>
      <c r="T189" s="135">
        <f>S189*H189</f>
        <v>2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36" t="s">
        <v>138</v>
      </c>
      <c r="AT189" s="136" t="s">
        <v>133</v>
      </c>
      <c r="AU189" s="136" t="s">
        <v>81</v>
      </c>
      <c r="AY189" s="16" t="s">
        <v>131</v>
      </c>
      <c r="BE189" s="137">
        <f>IF(N189="základní",J189,0)</f>
        <v>0</v>
      </c>
      <c r="BF189" s="137">
        <f>IF(N189="snížená",J189,0)</f>
        <v>0</v>
      </c>
      <c r="BG189" s="137">
        <f>IF(N189="zákl. přenesená",J189,0)</f>
        <v>0</v>
      </c>
      <c r="BH189" s="137">
        <f>IF(N189="sníž. přenesená",J189,0)</f>
        <v>0</v>
      </c>
      <c r="BI189" s="137">
        <f>IF(N189="nulová",J189,0)</f>
        <v>0</v>
      </c>
      <c r="BJ189" s="16" t="s">
        <v>79</v>
      </c>
      <c r="BK189" s="137">
        <f>ROUND(I189*H189,2)</f>
        <v>0</v>
      </c>
      <c r="BL189" s="16" t="s">
        <v>138</v>
      </c>
      <c r="BM189" s="136" t="s">
        <v>270</v>
      </c>
    </row>
    <row r="190" spans="2:51" s="13" customFormat="1" ht="12">
      <c r="B190" s="138"/>
      <c r="C190" s="400"/>
      <c r="D190" s="401" t="s">
        <v>140</v>
      </c>
      <c r="E190" s="402" t="s">
        <v>1</v>
      </c>
      <c r="F190" s="403" t="s">
        <v>271</v>
      </c>
      <c r="G190" s="400"/>
      <c r="H190" s="404">
        <v>1</v>
      </c>
      <c r="I190" s="417"/>
      <c r="J190" s="400"/>
      <c r="K190" s="400"/>
      <c r="L190" s="138"/>
      <c r="M190" s="140"/>
      <c r="N190" s="141"/>
      <c r="O190" s="141"/>
      <c r="P190" s="141"/>
      <c r="Q190" s="141"/>
      <c r="R190" s="141"/>
      <c r="S190" s="141"/>
      <c r="T190" s="142"/>
      <c r="AT190" s="139" t="s">
        <v>140</v>
      </c>
      <c r="AU190" s="139" t="s">
        <v>81</v>
      </c>
      <c r="AV190" s="13" t="s">
        <v>81</v>
      </c>
      <c r="AW190" s="13" t="s">
        <v>27</v>
      </c>
      <c r="AX190" s="13" t="s">
        <v>79</v>
      </c>
      <c r="AY190" s="139" t="s">
        <v>131</v>
      </c>
    </row>
    <row r="191" spans="1:65" s="2" customFormat="1" ht="21.75" customHeight="1">
      <c r="A191" s="28"/>
      <c r="B191" s="131"/>
      <c r="C191" s="394" t="s">
        <v>272</v>
      </c>
      <c r="D191" s="394" t="s">
        <v>133</v>
      </c>
      <c r="E191" s="395" t="s">
        <v>273</v>
      </c>
      <c r="F191" s="396" t="s">
        <v>274</v>
      </c>
      <c r="G191" s="397" t="s">
        <v>136</v>
      </c>
      <c r="H191" s="398">
        <v>22</v>
      </c>
      <c r="I191" s="416"/>
      <c r="J191" s="399">
        <f>ROUND(I191*H191,2)</f>
        <v>0</v>
      </c>
      <c r="K191" s="396" t="s">
        <v>137</v>
      </c>
      <c r="L191" s="29"/>
      <c r="M191" s="132" t="s">
        <v>1</v>
      </c>
      <c r="N191" s="133" t="s">
        <v>36</v>
      </c>
      <c r="O191" s="134">
        <v>0.284</v>
      </c>
      <c r="P191" s="134">
        <f>O191*H191</f>
        <v>6.247999999999999</v>
      </c>
      <c r="Q191" s="134">
        <v>0</v>
      </c>
      <c r="R191" s="134">
        <f>Q191*H191</f>
        <v>0</v>
      </c>
      <c r="S191" s="134">
        <v>0.261</v>
      </c>
      <c r="T191" s="135">
        <f>S191*H191</f>
        <v>5.742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36" t="s">
        <v>138</v>
      </c>
      <c r="AT191" s="136" t="s">
        <v>133</v>
      </c>
      <c r="AU191" s="136" t="s">
        <v>81</v>
      </c>
      <c r="AY191" s="16" t="s">
        <v>131</v>
      </c>
      <c r="BE191" s="137">
        <f>IF(N191="základní",J191,0)</f>
        <v>0</v>
      </c>
      <c r="BF191" s="137">
        <f>IF(N191="snížená",J191,0)</f>
        <v>0</v>
      </c>
      <c r="BG191" s="137">
        <f>IF(N191="zákl. přenesená",J191,0)</f>
        <v>0</v>
      </c>
      <c r="BH191" s="137">
        <f>IF(N191="sníž. přenesená",J191,0)</f>
        <v>0</v>
      </c>
      <c r="BI191" s="137">
        <f>IF(N191="nulová",J191,0)</f>
        <v>0</v>
      </c>
      <c r="BJ191" s="16" t="s">
        <v>79</v>
      </c>
      <c r="BK191" s="137">
        <f>ROUND(I191*H191,2)</f>
        <v>0</v>
      </c>
      <c r="BL191" s="16" t="s">
        <v>138</v>
      </c>
      <c r="BM191" s="136" t="s">
        <v>275</v>
      </c>
    </row>
    <row r="192" spans="2:51" s="13" customFormat="1" ht="12">
      <c r="B192" s="138"/>
      <c r="C192" s="400"/>
      <c r="D192" s="401" t="s">
        <v>140</v>
      </c>
      <c r="E192" s="402" t="s">
        <v>1</v>
      </c>
      <c r="F192" s="403" t="s">
        <v>276</v>
      </c>
      <c r="G192" s="400"/>
      <c r="H192" s="404">
        <v>22</v>
      </c>
      <c r="I192" s="417"/>
      <c r="J192" s="400"/>
      <c r="K192" s="400"/>
      <c r="L192" s="138"/>
      <c r="M192" s="140"/>
      <c r="N192" s="141"/>
      <c r="O192" s="141"/>
      <c r="P192" s="141"/>
      <c r="Q192" s="141"/>
      <c r="R192" s="141"/>
      <c r="S192" s="141"/>
      <c r="T192" s="142"/>
      <c r="AT192" s="139" t="s">
        <v>140</v>
      </c>
      <c r="AU192" s="139" t="s">
        <v>81</v>
      </c>
      <c r="AV192" s="13" t="s">
        <v>81</v>
      </c>
      <c r="AW192" s="13" t="s">
        <v>27</v>
      </c>
      <c r="AX192" s="13" t="s">
        <v>79</v>
      </c>
      <c r="AY192" s="139" t="s">
        <v>131</v>
      </c>
    </row>
    <row r="193" spans="1:65" s="2" customFormat="1" ht="21.75" customHeight="1">
      <c r="A193" s="28"/>
      <c r="B193" s="131"/>
      <c r="C193" s="394" t="s">
        <v>277</v>
      </c>
      <c r="D193" s="394" t="s">
        <v>133</v>
      </c>
      <c r="E193" s="395" t="s">
        <v>278</v>
      </c>
      <c r="F193" s="396" t="s">
        <v>279</v>
      </c>
      <c r="G193" s="397" t="s">
        <v>136</v>
      </c>
      <c r="H193" s="398">
        <v>1.87</v>
      </c>
      <c r="I193" s="416"/>
      <c r="J193" s="399">
        <f>ROUND(I193*H193,2)</f>
        <v>0</v>
      </c>
      <c r="K193" s="396" t="s">
        <v>137</v>
      </c>
      <c r="L193" s="29"/>
      <c r="M193" s="132" t="s">
        <v>1</v>
      </c>
      <c r="N193" s="133" t="s">
        <v>36</v>
      </c>
      <c r="O193" s="134">
        <v>0.6</v>
      </c>
      <c r="P193" s="134">
        <f>O193*H193</f>
        <v>1.122</v>
      </c>
      <c r="Q193" s="134">
        <v>0</v>
      </c>
      <c r="R193" s="134">
        <f>Q193*H193</f>
        <v>0</v>
      </c>
      <c r="S193" s="134">
        <v>0.082</v>
      </c>
      <c r="T193" s="135">
        <f>S193*H193</f>
        <v>0.15334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36" t="s">
        <v>138</v>
      </c>
      <c r="AT193" s="136" t="s">
        <v>133</v>
      </c>
      <c r="AU193" s="136" t="s">
        <v>81</v>
      </c>
      <c r="AY193" s="16" t="s">
        <v>131</v>
      </c>
      <c r="BE193" s="137">
        <f>IF(N193="základní",J193,0)</f>
        <v>0</v>
      </c>
      <c r="BF193" s="137">
        <f>IF(N193="snížená",J193,0)</f>
        <v>0</v>
      </c>
      <c r="BG193" s="137">
        <f>IF(N193="zákl. přenesená",J193,0)</f>
        <v>0</v>
      </c>
      <c r="BH193" s="137">
        <f>IF(N193="sníž. přenesená",J193,0)</f>
        <v>0</v>
      </c>
      <c r="BI193" s="137">
        <f>IF(N193="nulová",J193,0)</f>
        <v>0</v>
      </c>
      <c r="BJ193" s="16" t="s">
        <v>79</v>
      </c>
      <c r="BK193" s="137">
        <f>ROUND(I193*H193,2)</f>
        <v>0</v>
      </c>
      <c r="BL193" s="16" t="s">
        <v>138</v>
      </c>
      <c r="BM193" s="136" t="s">
        <v>280</v>
      </c>
    </row>
    <row r="194" spans="2:51" s="13" customFormat="1" ht="12">
      <c r="B194" s="138"/>
      <c r="C194" s="400"/>
      <c r="D194" s="401" t="s">
        <v>140</v>
      </c>
      <c r="E194" s="402" t="s">
        <v>1</v>
      </c>
      <c r="F194" s="403" t="s">
        <v>281</v>
      </c>
      <c r="G194" s="400"/>
      <c r="H194" s="404">
        <v>1.87</v>
      </c>
      <c r="I194" s="417"/>
      <c r="J194" s="400"/>
      <c r="K194" s="400"/>
      <c r="L194" s="138"/>
      <c r="M194" s="140"/>
      <c r="N194" s="141"/>
      <c r="O194" s="141"/>
      <c r="P194" s="141"/>
      <c r="Q194" s="141"/>
      <c r="R194" s="141"/>
      <c r="S194" s="141"/>
      <c r="T194" s="142"/>
      <c r="AT194" s="139" t="s">
        <v>140</v>
      </c>
      <c r="AU194" s="139" t="s">
        <v>81</v>
      </c>
      <c r="AV194" s="13" t="s">
        <v>81</v>
      </c>
      <c r="AW194" s="13" t="s">
        <v>27</v>
      </c>
      <c r="AX194" s="13" t="s">
        <v>79</v>
      </c>
      <c r="AY194" s="139" t="s">
        <v>131</v>
      </c>
    </row>
    <row r="195" spans="1:65" s="2" customFormat="1" ht="37.9" customHeight="1">
      <c r="A195" s="28"/>
      <c r="B195" s="131"/>
      <c r="C195" s="394" t="s">
        <v>282</v>
      </c>
      <c r="D195" s="394" t="s">
        <v>133</v>
      </c>
      <c r="E195" s="395" t="s">
        <v>283</v>
      </c>
      <c r="F195" s="396" t="s">
        <v>284</v>
      </c>
      <c r="G195" s="397" t="s">
        <v>144</v>
      </c>
      <c r="H195" s="398">
        <v>4.568</v>
      </c>
      <c r="I195" s="416"/>
      <c r="J195" s="399">
        <f>ROUND(I195*H195,2)</f>
        <v>0</v>
      </c>
      <c r="K195" s="396" t="s">
        <v>137</v>
      </c>
      <c r="L195" s="29"/>
      <c r="M195" s="132" t="s">
        <v>1</v>
      </c>
      <c r="N195" s="133" t="s">
        <v>36</v>
      </c>
      <c r="O195" s="134">
        <v>5.867</v>
      </c>
      <c r="P195" s="134">
        <f>O195*H195</f>
        <v>26.800455999999997</v>
      </c>
      <c r="Q195" s="134">
        <v>0</v>
      </c>
      <c r="R195" s="134">
        <f>Q195*H195</f>
        <v>0</v>
      </c>
      <c r="S195" s="134">
        <v>2.2</v>
      </c>
      <c r="T195" s="135">
        <f>S195*H195</f>
        <v>10.0496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36" t="s">
        <v>138</v>
      </c>
      <c r="AT195" s="136" t="s">
        <v>133</v>
      </c>
      <c r="AU195" s="136" t="s">
        <v>81</v>
      </c>
      <c r="AY195" s="16" t="s">
        <v>131</v>
      </c>
      <c r="BE195" s="137">
        <f>IF(N195="základní",J195,0)</f>
        <v>0</v>
      </c>
      <c r="BF195" s="137">
        <f>IF(N195="snížená",J195,0)</f>
        <v>0</v>
      </c>
      <c r="BG195" s="137">
        <f>IF(N195="zákl. přenesená",J195,0)</f>
        <v>0</v>
      </c>
      <c r="BH195" s="137">
        <f>IF(N195="sníž. přenesená",J195,0)</f>
        <v>0</v>
      </c>
      <c r="BI195" s="137">
        <f>IF(N195="nulová",J195,0)</f>
        <v>0</v>
      </c>
      <c r="BJ195" s="16" t="s">
        <v>79</v>
      </c>
      <c r="BK195" s="137">
        <f>ROUND(I195*H195,2)</f>
        <v>0</v>
      </c>
      <c r="BL195" s="16" t="s">
        <v>138</v>
      </c>
      <c r="BM195" s="136" t="s">
        <v>285</v>
      </c>
    </row>
    <row r="196" spans="2:51" s="13" customFormat="1" ht="12">
      <c r="B196" s="138"/>
      <c r="C196" s="400"/>
      <c r="D196" s="401" t="s">
        <v>140</v>
      </c>
      <c r="E196" s="402" t="s">
        <v>1</v>
      </c>
      <c r="F196" s="403" t="s">
        <v>286</v>
      </c>
      <c r="G196" s="400"/>
      <c r="H196" s="404">
        <v>4.568</v>
      </c>
      <c r="I196" s="417"/>
      <c r="J196" s="400"/>
      <c r="K196" s="400"/>
      <c r="L196" s="138"/>
      <c r="M196" s="140"/>
      <c r="N196" s="141"/>
      <c r="O196" s="141"/>
      <c r="P196" s="141"/>
      <c r="Q196" s="141"/>
      <c r="R196" s="141"/>
      <c r="S196" s="141"/>
      <c r="T196" s="142"/>
      <c r="AT196" s="139" t="s">
        <v>140</v>
      </c>
      <c r="AU196" s="139" t="s">
        <v>81</v>
      </c>
      <c r="AV196" s="13" t="s">
        <v>81</v>
      </c>
      <c r="AW196" s="13" t="s">
        <v>27</v>
      </c>
      <c r="AX196" s="13" t="s">
        <v>79</v>
      </c>
      <c r="AY196" s="139" t="s">
        <v>131</v>
      </c>
    </row>
    <row r="197" spans="1:65" s="2" customFormat="1" ht="37.9" customHeight="1">
      <c r="A197" s="28"/>
      <c r="B197" s="131"/>
      <c r="C197" s="394" t="s">
        <v>287</v>
      </c>
      <c r="D197" s="394" t="s">
        <v>133</v>
      </c>
      <c r="E197" s="395" t="s">
        <v>288</v>
      </c>
      <c r="F197" s="396" t="s">
        <v>289</v>
      </c>
      <c r="G197" s="397" t="s">
        <v>144</v>
      </c>
      <c r="H197" s="398">
        <v>3.045</v>
      </c>
      <c r="I197" s="416"/>
      <c r="J197" s="399">
        <f>ROUND(I197*H197,2)</f>
        <v>0</v>
      </c>
      <c r="K197" s="396" t="s">
        <v>137</v>
      </c>
      <c r="L197" s="29"/>
      <c r="M197" s="132" t="s">
        <v>1</v>
      </c>
      <c r="N197" s="133" t="s">
        <v>36</v>
      </c>
      <c r="O197" s="134">
        <v>7.195</v>
      </c>
      <c r="P197" s="134">
        <f>O197*H197</f>
        <v>21.908775000000002</v>
      </c>
      <c r="Q197" s="134">
        <v>0</v>
      </c>
      <c r="R197" s="134">
        <f>Q197*H197</f>
        <v>0</v>
      </c>
      <c r="S197" s="134">
        <v>2.2</v>
      </c>
      <c r="T197" s="135">
        <f>S197*H197</f>
        <v>6.699000000000001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36" t="s">
        <v>138</v>
      </c>
      <c r="AT197" s="136" t="s">
        <v>133</v>
      </c>
      <c r="AU197" s="136" t="s">
        <v>81</v>
      </c>
      <c r="AY197" s="16" t="s">
        <v>131</v>
      </c>
      <c r="BE197" s="137">
        <f>IF(N197="základní",J197,0)</f>
        <v>0</v>
      </c>
      <c r="BF197" s="137">
        <f>IF(N197="snížená",J197,0)</f>
        <v>0</v>
      </c>
      <c r="BG197" s="137">
        <f>IF(N197="zákl. přenesená",J197,0)</f>
        <v>0</v>
      </c>
      <c r="BH197" s="137">
        <f>IF(N197="sníž. přenesená",J197,0)</f>
        <v>0</v>
      </c>
      <c r="BI197" s="137">
        <f>IF(N197="nulová",J197,0)</f>
        <v>0</v>
      </c>
      <c r="BJ197" s="16" t="s">
        <v>79</v>
      </c>
      <c r="BK197" s="137">
        <f>ROUND(I197*H197,2)</f>
        <v>0</v>
      </c>
      <c r="BL197" s="16" t="s">
        <v>138</v>
      </c>
      <c r="BM197" s="136" t="s">
        <v>290</v>
      </c>
    </row>
    <row r="198" spans="2:51" s="13" customFormat="1" ht="12">
      <c r="B198" s="138"/>
      <c r="C198" s="400"/>
      <c r="D198" s="401" t="s">
        <v>140</v>
      </c>
      <c r="E198" s="402" t="s">
        <v>1</v>
      </c>
      <c r="F198" s="403" t="s">
        <v>291</v>
      </c>
      <c r="G198" s="400"/>
      <c r="H198" s="404">
        <v>3.045</v>
      </c>
      <c r="I198" s="417"/>
      <c r="J198" s="400"/>
      <c r="K198" s="400"/>
      <c r="L198" s="138"/>
      <c r="M198" s="140"/>
      <c r="N198" s="141"/>
      <c r="O198" s="141"/>
      <c r="P198" s="141"/>
      <c r="Q198" s="141"/>
      <c r="R198" s="141"/>
      <c r="S198" s="141"/>
      <c r="T198" s="142"/>
      <c r="AT198" s="139" t="s">
        <v>140</v>
      </c>
      <c r="AU198" s="139" t="s">
        <v>81</v>
      </c>
      <c r="AV198" s="13" t="s">
        <v>81</v>
      </c>
      <c r="AW198" s="13" t="s">
        <v>27</v>
      </c>
      <c r="AX198" s="13" t="s">
        <v>79</v>
      </c>
      <c r="AY198" s="139" t="s">
        <v>131</v>
      </c>
    </row>
    <row r="199" spans="1:65" s="2" customFormat="1" ht="33" customHeight="1">
      <c r="A199" s="28"/>
      <c r="B199" s="131"/>
      <c r="C199" s="394" t="s">
        <v>292</v>
      </c>
      <c r="D199" s="394" t="s">
        <v>133</v>
      </c>
      <c r="E199" s="395" t="s">
        <v>293</v>
      </c>
      <c r="F199" s="396" t="s">
        <v>294</v>
      </c>
      <c r="G199" s="397" t="s">
        <v>144</v>
      </c>
      <c r="H199" s="398">
        <v>4.568</v>
      </c>
      <c r="I199" s="416"/>
      <c r="J199" s="399">
        <f>ROUND(I199*H199,2)</f>
        <v>0</v>
      </c>
      <c r="K199" s="396" t="s">
        <v>137</v>
      </c>
      <c r="L199" s="29"/>
      <c r="M199" s="132" t="s">
        <v>1</v>
      </c>
      <c r="N199" s="133" t="s">
        <v>36</v>
      </c>
      <c r="O199" s="134">
        <v>4.029</v>
      </c>
      <c r="P199" s="134">
        <f>O199*H199</f>
        <v>18.404472</v>
      </c>
      <c r="Q199" s="134">
        <v>0</v>
      </c>
      <c r="R199" s="134">
        <f>Q199*H199</f>
        <v>0</v>
      </c>
      <c r="S199" s="134">
        <v>0.029</v>
      </c>
      <c r="T199" s="135">
        <f>S199*H199</f>
        <v>0.132472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36" t="s">
        <v>138</v>
      </c>
      <c r="AT199" s="136" t="s">
        <v>133</v>
      </c>
      <c r="AU199" s="136" t="s">
        <v>81</v>
      </c>
      <c r="AY199" s="16" t="s">
        <v>131</v>
      </c>
      <c r="BE199" s="137">
        <f>IF(N199="základní",J199,0)</f>
        <v>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16" t="s">
        <v>79</v>
      </c>
      <c r="BK199" s="137">
        <f>ROUND(I199*H199,2)</f>
        <v>0</v>
      </c>
      <c r="BL199" s="16" t="s">
        <v>138</v>
      </c>
      <c r="BM199" s="136" t="s">
        <v>295</v>
      </c>
    </row>
    <row r="200" spans="2:51" s="13" customFormat="1" ht="12">
      <c r="B200" s="138"/>
      <c r="C200" s="400"/>
      <c r="D200" s="401" t="s">
        <v>140</v>
      </c>
      <c r="E200" s="402" t="s">
        <v>1</v>
      </c>
      <c r="F200" s="403" t="s">
        <v>209</v>
      </c>
      <c r="G200" s="400"/>
      <c r="H200" s="404">
        <v>4.568</v>
      </c>
      <c r="I200" s="417"/>
      <c r="J200" s="400"/>
      <c r="K200" s="400"/>
      <c r="L200" s="138"/>
      <c r="M200" s="140"/>
      <c r="N200" s="141"/>
      <c r="O200" s="141"/>
      <c r="P200" s="141"/>
      <c r="Q200" s="141"/>
      <c r="R200" s="141"/>
      <c r="S200" s="141"/>
      <c r="T200" s="142"/>
      <c r="AT200" s="139" t="s">
        <v>140</v>
      </c>
      <c r="AU200" s="139" t="s">
        <v>81</v>
      </c>
      <c r="AV200" s="13" t="s">
        <v>81</v>
      </c>
      <c r="AW200" s="13" t="s">
        <v>27</v>
      </c>
      <c r="AX200" s="13" t="s">
        <v>79</v>
      </c>
      <c r="AY200" s="139" t="s">
        <v>131</v>
      </c>
    </row>
    <row r="201" spans="1:65" s="2" customFormat="1" ht="24.2" customHeight="1">
      <c r="A201" s="28"/>
      <c r="B201" s="131"/>
      <c r="C201" s="394" t="s">
        <v>296</v>
      </c>
      <c r="D201" s="394" t="s">
        <v>133</v>
      </c>
      <c r="E201" s="395" t="s">
        <v>297</v>
      </c>
      <c r="F201" s="396" t="s">
        <v>298</v>
      </c>
      <c r="G201" s="397" t="s">
        <v>136</v>
      </c>
      <c r="H201" s="398">
        <v>30.45</v>
      </c>
      <c r="I201" s="416"/>
      <c r="J201" s="399">
        <f>ROUND(I201*H201,2)</f>
        <v>0</v>
      </c>
      <c r="K201" s="396" t="s">
        <v>137</v>
      </c>
      <c r="L201" s="29"/>
      <c r="M201" s="132" t="s">
        <v>1</v>
      </c>
      <c r="N201" s="133" t="s">
        <v>36</v>
      </c>
      <c r="O201" s="134">
        <v>0.162</v>
      </c>
      <c r="P201" s="134">
        <f>O201*H201</f>
        <v>4.9329</v>
      </c>
      <c r="Q201" s="134">
        <v>0</v>
      </c>
      <c r="R201" s="134">
        <f>Q201*H201</f>
        <v>0</v>
      </c>
      <c r="S201" s="134">
        <v>0.035</v>
      </c>
      <c r="T201" s="135">
        <f>S201*H201</f>
        <v>1.06575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36" t="s">
        <v>138</v>
      </c>
      <c r="AT201" s="136" t="s">
        <v>133</v>
      </c>
      <c r="AU201" s="136" t="s">
        <v>81</v>
      </c>
      <c r="AY201" s="16" t="s">
        <v>131</v>
      </c>
      <c r="BE201" s="137">
        <f>IF(N201="základní",J201,0)</f>
        <v>0</v>
      </c>
      <c r="BF201" s="137">
        <f>IF(N201="snížená",J201,0)</f>
        <v>0</v>
      </c>
      <c r="BG201" s="137">
        <f>IF(N201="zákl. přenesená",J201,0)</f>
        <v>0</v>
      </c>
      <c r="BH201" s="137">
        <f>IF(N201="sníž. přenesená",J201,0)</f>
        <v>0</v>
      </c>
      <c r="BI201" s="137">
        <f>IF(N201="nulová",J201,0)</f>
        <v>0</v>
      </c>
      <c r="BJ201" s="16" t="s">
        <v>79</v>
      </c>
      <c r="BK201" s="137">
        <f>ROUND(I201*H201,2)</f>
        <v>0</v>
      </c>
      <c r="BL201" s="16" t="s">
        <v>138</v>
      </c>
      <c r="BM201" s="136" t="s">
        <v>299</v>
      </c>
    </row>
    <row r="202" spans="2:51" s="13" customFormat="1" ht="12">
      <c r="B202" s="138"/>
      <c r="C202" s="400"/>
      <c r="D202" s="401" t="s">
        <v>140</v>
      </c>
      <c r="E202" s="402" t="s">
        <v>1</v>
      </c>
      <c r="F202" s="403" t="s">
        <v>300</v>
      </c>
      <c r="G202" s="400"/>
      <c r="H202" s="404">
        <v>30.45</v>
      </c>
      <c r="I202" s="417"/>
      <c r="J202" s="400"/>
      <c r="K202" s="400"/>
      <c r="L202" s="138"/>
      <c r="M202" s="140"/>
      <c r="N202" s="141"/>
      <c r="O202" s="141"/>
      <c r="P202" s="141"/>
      <c r="Q202" s="141"/>
      <c r="R202" s="141"/>
      <c r="S202" s="141"/>
      <c r="T202" s="142"/>
      <c r="AT202" s="139" t="s">
        <v>140</v>
      </c>
      <c r="AU202" s="139" t="s">
        <v>81</v>
      </c>
      <c r="AV202" s="13" t="s">
        <v>81</v>
      </c>
      <c r="AW202" s="13" t="s">
        <v>27</v>
      </c>
      <c r="AX202" s="13" t="s">
        <v>79</v>
      </c>
      <c r="AY202" s="139" t="s">
        <v>131</v>
      </c>
    </row>
    <row r="203" spans="1:65" s="2" customFormat="1" ht="24.2" customHeight="1">
      <c r="A203" s="28"/>
      <c r="B203" s="131"/>
      <c r="C203" s="394" t="s">
        <v>301</v>
      </c>
      <c r="D203" s="394" t="s">
        <v>133</v>
      </c>
      <c r="E203" s="395" t="s">
        <v>302</v>
      </c>
      <c r="F203" s="396" t="s">
        <v>303</v>
      </c>
      <c r="G203" s="397" t="s">
        <v>136</v>
      </c>
      <c r="H203" s="398">
        <v>2.098</v>
      </c>
      <c r="I203" s="416"/>
      <c r="J203" s="399">
        <f>ROUND(I203*H203,2)</f>
        <v>0</v>
      </c>
      <c r="K203" s="396" t="s">
        <v>137</v>
      </c>
      <c r="L203" s="29"/>
      <c r="M203" s="132" t="s">
        <v>1</v>
      </c>
      <c r="N203" s="133" t="s">
        <v>36</v>
      </c>
      <c r="O203" s="134">
        <v>0.503</v>
      </c>
      <c r="P203" s="134">
        <f>O203*H203</f>
        <v>1.055294</v>
      </c>
      <c r="Q203" s="134">
        <v>0</v>
      </c>
      <c r="R203" s="134">
        <f>Q203*H203</f>
        <v>0</v>
      </c>
      <c r="S203" s="134">
        <v>0.054</v>
      </c>
      <c r="T203" s="135">
        <f>S203*H203</f>
        <v>0.11329199999999999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36" t="s">
        <v>138</v>
      </c>
      <c r="AT203" s="136" t="s">
        <v>133</v>
      </c>
      <c r="AU203" s="136" t="s">
        <v>81</v>
      </c>
      <c r="AY203" s="16" t="s">
        <v>131</v>
      </c>
      <c r="BE203" s="137">
        <f>IF(N203="základní",J203,0)</f>
        <v>0</v>
      </c>
      <c r="BF203" s="137">
        <f>IF(N203="snížená",J203,0)</f>
        <v>0</v>
      </c>
      <c r="BG203" s="137">
        <f>IF(N203="zákl. přenesená",J203,0)</f>
        <v>0</v>
      </c>
      <c r="BH203" s="137">
        <f>IF(N203="sníž. přenesená",J203,0)</f>
        <v>0</v>
      </c>
      <c r="BI203" s="137">
        <f>IF(N203="nulová",J203,0)</f>
        <v>0</v>
      </c>
      <c r="BJ203" s="16" t="s">
        <v>79</v>
      </c>
      <c r="BK203" s="137">
        <f>ROUND(I203*H203,2)</f>
        <v>0</v>
      </c>
      <c r="BL203" s="16" t="s">
        <v>138</v>
      </c>
      <c r="BM203" s="136" t="s">
        <v>304</v>
      </c>
    </row>
    <row r="204" spans="2:51" s="13" customFormat="1" ht="12">
      <c r="B204" s="138"/>
      <c r="C204" s="400"/>
      <c r="D204" s="401" t="s">
        <v>140</v>
      </c>
      <c r="E204" s="402" t="s">
        <v>1</v>
      </c>
      <c r="F204" s="403" t="s">
        <v>305</v>
      </c>
      <c r="G204" s="400"/>
      <c r="H204" s="404">
        <v>2.098</v>
      </c>
      <c r="I204" s="417"/>
      <c r="J204" s="400"/>
      <c r="K204" s="400"/>
      <c r="L204" s="138"/>
      <c r="M204" s="140"/>
      <c r="N204" s="141"/>
      <c r="O204" s="141"/>
      <c r="P204" s="141"/>
      <c r="Q204" s="141"/>
      <c r="R204" s="141"/>
      <c r="S204" s="141"/>
      <c r="T204" s="142"/>
      <c r="AT204" s="139" t="s">
        <v>140</v>
      </c>
      <c r="AU204" s="139" t="s">
        <v>81</v>
      </c>
      <c r="AV204" s="13" t="s">
        <v>81</v>
      </c>
      <c r="AW204" s="13" t="s">
        <v>27</v>
      </c>
      <c r="AX204" s="13" t="s">
        <v>79</v>
      </c>
      <c r="AY204" s="139" t="s">
        <v>131</v>
      </c>
    </row>
    <row r="205" spans="1:65" s="2" customFormat="1" ht="21.75" customHeight="1">
      <c r="A205" s="28"/>
      <c r="B205" s="131"/>
      <c r="C205" s="394" t="s">
        <v>306</v>
      </c>
      <c r="D205" s="394" t="s">
        <v>133</v>
      </c>
      <c r="E205" s="395" t="s">
        <v>307</v>
      </c>
      <c r="F205" s="396" t="s">
        <v>308</v>
      </c>
      <c r="G205" s="397" t="s">
        <v>136</v>
      </c>
      <c r="H205" s="398">
        <v>3.152</v>
      </c>
      <c r="I205" s="416"/>
      <c r="J205" s="399">
        <f>ROUND(I205*H205,2)</f>
        <v>0</v>
      </c>
      <c r="K205" s="396" t="s">
        <v>137</v>
      </c>
      <c r="L205" s="29"/>
      <c r="M205" s="132" t="s">
        <v>1</v>
      </c>
      <c r="N205" s="133" t="s">
        <v>36</v>
      </c>
      <c r="O205" s="134">
        <v>0.939</v>
      </c>
      <c r="P205" s="134">
        <f>O205*H205</f>
        <v>2.959728</v>
      </c>
      <c r="Q205" s="134">
        <v>0</v>
      </c>
      <c r="R205" s="134">
        <f>Q205*H205</f>
        <v>0</v>
      </c>
      <c r="S205" s="134">
        <v>0.076</v>
      </c>
      <c r="T205" s="135">
        <f>S205*H205</f>
        <v>0.23955200000000001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36" t="s">
        <v>138</v>
      </c>
      <c r="AT205" s="136" t="s">
        <v>133</v>
      </c>
      <c r="AU205" s="136" t="s">
        <v>81</v>
      </c>
      <c r="AY205" s="16" t="s">
        <v>131</v>
      </c>
      <c r="BE205" s="137">
        <f>IF(N205="základní",J205,0)</f>
        <v>0</v>
      </c>
      <c r="BF205" s="137">
        <f>IF(N205="snížená",J205,0)</f>
        <v>0</v>
      </c>
      <c r="BG205" s="137">
        <f>IF(N205="zákl. přenesená",J205,0)</f>
        <v>0</v>
      </c>
      <c r="BH205" s="137">
        <f>IF(N205="sníž. přenesená",J205,0)</f>
        <v>0</v>
      </c>
      <c r="BI205" s="137">
        <f>IF(N205="nulová",J205,0)</f>
        <v>0</v>
      </c>
      <c r="BJ205" s="16" t="s">
        <v>79</v>
      </c>
      <c r="BK205" s="137">
        <f>ROUND(I205*H205,2)</f>
        <v>0</v>
      </c>
      <c r="BL205" s="16" t="s">
        <v>138</v>
      </c>
      <c r="BM205" s="136" t="s">
        <v>309</v>
      </c>
    </row>
    <row r="206" spans="2:51" s="13" customFormat="1" ht="12">
      <c r="B206" s="138"/>
      <c r="C206" s="400"/>
      <c r="D206" s="401" t="s">
        <v>140</v>
      </c>
      <c r="E206" s="402" t="s">
        <v>1</v>
      </c>
      <c r="F206" s="403" t="s">
        <v>310</v>
      </c>
      <c r="G206" s="400"/>
      <c r="H206" s="404">
        <v>3.152</v>
      </c>
      <c r="I206" s="417"/>
      <c r="J206" s="400"/>
      <c r="K206" s="400"/>
      <c r="L206" s="138"/>
      <c r="M206" s="140"/>
      <c r="N206" s="141"/>
      <c r="O206" s="141"/>
      <c r="P206" s="141"/>
      <c r="Q206" s="141"/>
      <c r="R206" s="141"/>
      <c r="S206" s="141"/>
      <c r="T206" s="142"/>
      <c r="AT206" s="139" t="s">
        <v>140</v>
      </c>
      <c r="AU206" s="139" t="s">
        <v>81</v>
      </c>
      <c r="AV206" s="13" t="s">
        <v>81</v>
      </c>
      <c r="AW206" s="13" t="s">
        <v>27</v>
      </c>
      <c r="AX206" s="13" t="s">
        <v>79</v>
      </c>
      <c r="AY206" s="139" t="s">
        <v>131</v>
      </c>
    </row>
    <row r="207" spans="1:65" s="2" customFormat="1" ht="24.2" customHeight="1">
      <c r="A207" s="28"/>
      <c r="B207" s="131"/>
      <c r="C207" s="394" t="s">
        <v>311</v>
      </c>
      <c r="D207" s="394" t="s">
        <v>133</v>
      </c>
      <c r="E207" s="395" t="s">
        <v>312</v>
      </c>
      <c r="F207" s="396" t="s">
        <v>313</v>
      </c>
      <c r="G207" s="397" t="s">
        <v>199</v>
      </c>
      <c r="H207" s="398">
        <v>10</v>
      </c>
      <c r="I207" s="416"/>
      <c r="J207" s="399">
        <f>ROUND(I207*H207,2)</f>
        <v>0</v>
      </c>
      <c r="K207" s="396" t="s">
        <v>137</v>
      </c>
      <c r="L207" s="29"/>
      <c r="M207" s="132" t="s">
        <v>1</v>
      </c>
      <c r="N207" s="133" t="s">
        <v>36</v>
      </c>
      <c r="O207" s="134">
        <v>1.368</v>
      </c>
      <c r="P207" s="134">
        <f>O207*H207</f>
        <v>13.680000000000001</v>
      </c>
      <c r="Q207" s="134">
        <v>0</v>
      </c>
      <c r="R207" s="134">
        <f>Q207*H207</f>
        <v>0</v>
      </c>
      <c r="S207" s="134">
        <v>0.066</v>
      </c>
      <c r="T207" s="135">
        <f>S207*H207</f>
        <v>0.66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36" t="s">
        <v>138</v>
      </c>
      <c r="AT207" s="136" t="s">
        <v>133</v>
      </c>
      <c r="AU207" s="136" t="s">
        <v>81</v>
      </c>
      <c r="AY207" s="16" t="s">
        <v>131</v>
      </c>
      <c r="BE207" s="137">
        <f>IF(N207="základní",J207,0)</f>
        <v>0</v>
      </c>
      <c r="BF207" s="137">
        <f>IF(N207="snížená",J207,0)</f>
        <v>0</v>
      </c>
      <c r="BG207" s="137">
        <f>IF(N207="zákl. přenesená",J207,0)</f>
        <v>0</v>
      </c>
      <c r="BH207" s="137">
        <f>IF(N207="sníž. přenesená",J207,0)</f>
        <v>0</v>
      </c>
      <c r="BI207" s="137">
        <f>IF(N207="nulová",J207,0)</f>
        <v>0</v>
      </c>
      <c r="BJ207" s="16" t="s">
        <v>79</v>
      </c>
      <c r="BK207" s="137">
        <f>ROUND(I207*H207,2)</f>
        <v>0</v>
      </c>
      <c r="BL207" s="16" t="s">
        <v>138</v>
      </c>
      <c r="BM207" s="136" t="s">
        <v>314</v>
      </c>
    </row>
    <row r="208" spans="1:65" s="2" customFormat="1" ht="33" customHeight="1">
      <c r="A208" s="28"/>
      <c r="B208" s="131"/>
      <c r="C208" s="394" t="s">
        <v>315</v>
      </c>
      <c r="D208" s="394" t="s">
        <v>133</v>
      </c>
      <c r="E208" s="395" t="s">
        <v>316</v>
      </c>
      <c r="F208" s="396" t="s">
        <v>317</v>
      </c>
      <c r="G208" s="397" t="s">
        <v>199</v>
      </c>
      <c r="H208" s="398">
        <v>30</v>
      </c>
      <c r="I208" s="416"/>
      <c r="J208" s="399">
        <f>ROUND(I208*H208,2)</f>
        <v>0</v>
      </c>
      <c r="K208" s="396" t="s">
        <v>137</v>
      </c>
      <c r="L208" s="29"/>
      <c r="M208" s="132" t="s">
        <v>1</v>
      </c>
      <c r="N208" s="133" t="s">
        <v>36</v>
      </c>
      <c r="O208" s="134">
        <v>0.325</v>
      </c>
      <c r="P208" s="134">
        <f>O208*H208</f>
        <v>9.75</v>
      </c>
      <c r="Q208" s="134">
        <v>0</v>
      </c>
      <c r="R208" s="134">
        <f>Q208*H208</f>
        <v>0</v>
      </c>
      <c r="S208" s="134">
        <v>0.022</v>
      </c>
      <c r="T208" s="135">
        <f>S208*H208</f>
        <v>0.6599999999999999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36" t="s">
        <v>138</v>
      </c>
      <c r="AT208" s="136" t="s">
        <v>133</v>
      </c>
      <c r="AU208" s="136" t="s">
        <v>81</v>
      </c>
      <c r="AY208" s="16" t="s">
        <v>131</v>
      </c>
      <c r="BE208" s="137">
        <f>IF(N208="základní",J208,0)</f>
        <v>0</v>
      </c>
      <c r="BF208" s="137">
        <f>IF(N208="snížená",J208,0)</f>
        <v>0</v>
      </c>
      <c r="BG208" s="137">
        <f>IF(N208="zákl. přenesená",J208,0)</f>
        <v>0</v>
      </c>
      <c r="BH208" s="137">
        <f>IF(N208="sníž. přenesená",J208,0)</f>
        <v>0</v>
      </c>
      <c r="BI208" s="137">
        <f>IF(N208="nulová",J208,0)</f>
        <v>0</v>
      </c>
      <c r="BJ208" s="16" t="s">
        <v>79</v>
      </c>
      <c r="BK208" s="137">
        <f>ROUND(I208*H208,2)</f>
        <v>0</v>
      </c>
      <c r="BL208" s="16" t="s">
        <v>138</v>
      </c>
      <c r="BM208" s="136" t="s">
        <v>318</v>
      </c>
    </row>
    <row r="209" spans="1:65" s="2" customFormat="1" ht="24.2" customHeight="1">
      <c r="A209" s="28"/>
      <c r="B209" s="131"/>
      <c r="C209" s="394" t="s">
        <v>319</v>
      </c>
      <c r="D209" s="394" t="s">
        <v>133</v>
      </c>
      <c r="E209" s="395" t="s">
        <v>320</v>
      </c>
      <c r="F209" s="396" t="s">
        <v>321</v>
      </c>
      <c r="G209" s="397" t="s">
        <v>199</v>
      </c>
      <c r="H209" s="398">
        <v>3.6</v>
      </c>
      <c r="I209" s="416"/>
      <c r="J209" s="399">
        <f>ROUND(I209*H209,2)</f>
        <v>0</v>
      </c>
      <c r="K209" s="396" t="s">
        <v>137</v>
      </c>
      <c r="L209" s="29"/>
      <c r="M209" s="132" t="s">
        <v>1</v>
      </c>
      <c r="N209" s="133" t="s">
        <v>36</v>
      </c>
      <c r="O209" s="134">
        <v>3.2</v>
      </c>
      <c r="P209" s="134">
        <f>O209*H209</f>
        <v>11.520000000000001</v>
      </c>
      <c r="Q209" s="134">
        <v>0.00259</v>
      </c>
      <c r="R209" s="134">
        <f>Q209*H209</f>
        <v>0.009323999999999999</v>
      </c>
      <c r="S209" s="134">
        <v>0.126</v>
      </c>
      <c r="T209" s="135">
        <f>S209*H209</f>
        <v>0.4536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36" t="s">
        <v>138</v>
      </c>
      <c r="AT209" s="136" t="s">
        <v>133</v>
      </c>
      <c r="AU209" s="136" t="s">
        <v>81</v>
      </c>
      <c r="AY209" s="16" t="s">
        <v>131</v>
      </c>
      <c r="BE209" s="137">
        <f>IF(N209="základní",J209,0)</f>
        <v>0</v>
      </c>
      <c r="BF209" s="137">
        <f>IF(N209="snížená",J209,0)</f>
        <v>0</v>
      </c>
      <c r="BG209" s="137">
        <f>IF(N209="zákl. přenesená",J209,0)</f>
        <v>0</v>
      </c>
      <c r="BH209" s="137">
        <f>IF(N209="sníž. přenesená",J209,0)</f>
        <v>0</v>
      </c>
      <c r="BI209" s="137">
        <f>IF(N209="nulová",J209,0)</f>
        <v>0</v>
      </c>
      <c r="BJ209" s="16" t="s">
        <v>79</v>
      </c>
      <c r="BK209" s="137">
        <f>ROUND(I209*H209,2)</f>
        <v>0</v>
      </c>
      <c r="BL209" s="16" t="s">
        <v>138</v>
      </c>
      <c r="BM209" s="136" t="s">
        <v>322</v>
      </c>
    </row>
    <row r="210" spans="2:51" s="13" customFormat="1" ht="12">
      <c r="B210" s="138"/>
      <c r="C210" s="400"/>
      <c r="D210" s="401" t="s">
        <v>140</v>
      </c>
      <c r="E210" s="402" t="s">
        <v>1</v>
      </c>
      <c r="F210" s="403" t="s">
        <v>323</v>
      </c>
      <c r="G210" s="400"/>
      <c r="H210" s="404">
        <v>3.6</v>
      </c>
      <c r="I210" s="417"/>
      <c r="J210" s="400"/>
      <c r="K210" s="400"/>
      <c r="L210" s="138"/>
      <c r="M210" s="140"/>
      <c r="N210" s="141"/>
      <c r="O210" s="141"/>
      <c r="P210" s="141"/>
      <c r="Q210" s="141"/>
      <c r="R210" s="141"/>
      <c r="S210" s="141"/>
      <c r="T210" s="142"/>
      <c r="AT210" s="139" t="s">
        <v>140</v>
      </c>
      <c r="AU210" s="139" t="s">
        <v>81</v>
      </c>
      <c r="AV210" s="13" t="s">
        <v>81</v>
      </c>
      <c r="AW210" s="13" t="s">
        <v>27</v>
      </c>
      <c r="AX210" s="13" t="s">
        <v>79</v>
      </c>
      <c r="AY210" s="139" t="s">
        <v>131</v>
      </c>
    </row>
    <row r="211" spans="1:65" s="2" customFormat="1" ht="24.2" customHeight="1">
      <c r="A211" s="28"/>
      <c r="B211" s="131"/>
      <c r="C211" s="394" t="s">
        <v>324</v>
      </c>
      <c r="D211" s="394" t="s">
        <v>133</v>
      </c>
      <c r="E211" s="395" t="s">
        <v>325</v>
      </c>
      <c r="F211" s="396" t="s">
        <v>326</v>
      </c>
      <c r="G211" s="397" t="s">
        <v>199</v>
      </c>
      <c r="H211" s="398">
        <v>0.9</v>
      </c>
      <c r="I211" s="416"/>
      <c r="J211" s="399">
        <f>ROUND(I211*H211,2)</f>
        <v>0</v>
      </c>
      <c r="K211" s="396" t="s">
        <v>137</v>
      </c>
      <c r="L211" s="29"/>
      <c r="M211" s="132" t="s">
        <v>1</v>
      </c>
      <c r="N211" s="133" t="s">
        <v>36</v>
      </c>
      <c r="O211" s="134">
        <v>3.3</v>
      </c>
      <c r="P211" s="134">
        <f>O211*H211</f>
        <v>2.9699999999999998</v>
      </c>
      <c r="Q211" s="134">
        <v>0.00284</v>
      </c>
      <c r="R211" s="134">
        <f>Q211*H211</f>
        <v>0.002556</v>
      </c>
      <c r="S211" s="134">
        <v>0.159</v>
      </c>
      <c r="T211" s="135">
        <f>S211*H211</f>
        <v>0.1431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36" t="s">
        <v>138</v>
      </c>
      <c r="AT211" s="136" t="s">
        <v>133</v>
      </c>
      <c r="AU211" s="136" t="s">
        <v>81</v>
      </c>
      <c r="AY211" s="16" t="s">
        <v>131</v>
      </c>
      <c r="BE211" s="137">
        <f>IF(N211="základní",J211,0)</f>
        <v>0</v>
      </c>
      <c r="BF211" s="137">
        <f>IF(N211="snížená",J211,0)</f>
        <v>0</v>
      </c>
      <c r="BG211" s="137">
        <f>IF(N211="zákl. přenesená",J211,0)</f>
        <v>0</v>
      </c>
      <c r="BH211" s="137">
        <f>IF(N211="sníž. přenesená",J211,0)</f>
        <v>0</v>
      </c>
      <c r="BI211" s="137">
        <f>IF(N211="nulová",J211,0)</f>
        <v>0</v>
      </c>
      <c r="BJ211" s="16" t="s">
        <v>79</v>
      </c>
      <c r="BK211" s="137">
        <f>ROUND(I211*H211,2)</f>
        <v>0</v>
      </c>
      <c r="BL211" s="16" t="s">
        <v>138</v>
      </c>
      <c r="BM211" s="136" t="s">
        <v>327</v>
      </c>
    </row>
    <row r="212" spans="1:65" s="2" customFormat="1" ht="33" customHeight="1">
      <c r="A212" s="28"/>
      <c r="B212" s="131"/>
      <c r="C212" s="394" t="s">
        <v>328</v>
      </c>
      <c r="D212" s="394" t="s">
        <v>133</v>
      </c>
      <c r="E212" s="395" t="s">
        <v>329</v>
      </c>
      <c r="F212" s="396" t="s">
        <v>330</v>
      </c>
      <c r="G212" s="397" t="s">
        <v>136</v>
      </c>
      <c r="H212" s="398">
        <v>30.45</v>
      </c>
      <c r="I212" s="416"/>
      <c r="J212" s="399">
        <f>ROUND(I212*H212,2)</f>
        <v>0</v>
      </c>
      <c r="K212" s="396" t="s">
        <v>137</v>
      </c>
      <c r="L212" s="29"/>
      <c r="M212" s="132" t="s">
        <v>1</v>
      </c>
      <c r="N212" s="133" t="s">
        <v>36</v>
      </c>
      <c r="O212" s="134">
        <v>0.1</v>
      </c>
      <c r="P212" s="134">
        <f>O212*H212</f>
        <v>3.045</v>
      </c>
      <c r="Q212" s="134">
        <v>0</v>
      </c>
      <c r="R212" s="134">
        <f>Q212*H212</f>
        <v>0</v>
      </c>
      <c r="S212" s="134">
        <v>0.01</v>
      </c>
      <c r="T212" s="135">
        <f>S212*H212</f>
        <v>0.3045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36" t="s">
        <v>138</v>
      </c>
      <c r="AT212" s="136" t="s">
        <v>133</v>
      </c>
      <c r="AU212" s="136" t="s">
        <v>81</v>
      </c>
      <c r="AY212" s="16" t="s">
        <v>131</v>
      </c>
      <c r="BE212" s="137">
        <f>IF(N212="základní",J212,0)</f>
        <v>0</v>
      </c>
      <c r="BF212" s="137">
        <f>IF(N212="snížená",J212,0)</f>
        <v>0</v>
      </c>
      <c r="BG212" s="137">
        <f>IF(N212="zákl. přenesená",J212,0)</f>
        <v>0</v>
      </c>
      <c r="BH212" s="137">
        <f>IF(N212="sníž. přenesená",J212,0)</f>
        <v>0</v>
      </c>
      <c r="BI212" s="137">
        <f>IF(N212="nulová",J212,0)</f>
        <v>0</v>
      </c>
      <c r="BJ212" s="16" t="s">
        <v>79</v>
      </c>
      <c r="BK212" s="137">
        <f>ROUND(I212*H212,2)</f>
        <v>0</v>
      </c>
      <c r="BL212" s="16" t="s">
        <v>138</v>
      </c>
      <c r="BM212" s="136" t="s">
        <v>331</v>
      </c>
    </row>
    <row r="213" spans="2:51" s="13" customFormat="1" ht="12">
      <c r="B213" s="138"/>
      <c r="C213" s="400"/>
      <c r="D213" s="401" t="s">
        <v>140</v>
      </c>
      <c r="E213" s="402" t="s">
        <v>1</v>
      </c>
      <c r="F213" s="403" t="s">
        <v>300</v>
      </c>
      <c r="G213" s="400"/>
      <c r="H213" s="404">
        <v>30.45</v>
      </c>
      <c r="I213" s="417"/>
      <c r="J213" s="400"/>
      <c r="K213" s="400"/>
      <c r="L213" s="138"/>
      <c r="M213" s="140"/>
      <c r="N213" s="141"/>
      <c r="O213" s="141"/>
      <c r="P213" s="141"/>
      <c r="Q213" s="141"/>
      <c r="R213" s="141"/>
      <c r="S213" s="141"/>
      <c r="T213" s="142"/>
      <c r="AT213" s="139" t="s">
        <v>140</v>
      </c>
      <c r="AU213" s="139" t="s">
        <v>81</v>
      </c>
      <c r="AV213" s="13" t="s">
        <v>81</v>
      </c>
      <c r="AW213" s="13" t="s">
        <v>27</v>
      </c>
      <c r="AX213" s="13" t="s">
        <v>79</v>
      </c>
      <c r="AY213" s="139" t="s">
        <v>131</v>
      </c>
    </row>
    <row r="214" spans="1:65" s="2" customFormat="1" ht="33" customHeight="1">
      <c r="A214" s="28"/>
      <c r="B214" s="131"/>
      <c r="C214" s="394" t="s">
        <v>332</v>
      </c>
      <c r="D214" s="394" t="s">
        <v>133</v>
      </c>
      <c r="E214" s="395" t="s">
        <v>333</v>
      </c>
      <c r="F214" s="396" t="s">
        <v>334</v>
      </c>
      <c r="G214" s="397" t="s">
        <v>136</v>
      </c>
      <c r="H214" s="398">
        <v>41.412</v>
      </c>
      <c r="I214" s="416"/>
      <c r="J214" s="399">
        <f>ROUND(I214*H214,2)</f>
        <v>0</v>
      </c>
      <c r="K214" s="396" t="s">
        <v>137</v>
      </c>
      <c r="L214" s="29"/>
      <c r="M214" s="132" t="s">
        <v>1</v>
      </c>
      <c r="N214" s="133" t="s">
        <v>36</v>
      </c>
      <c r="O214" s="134">
        <v>0.26</v>
      </c>
      <c r="P214" s="134">
        <f>O214*H214</f>
        <v>10.76712</v>
      </c>
      <c r="Q214" s="134">
        <v>0</v>
      </c>
      <c r="R214" s="134">
        <f>Q214*H214</f>
        <v>0</v>
      </c>
      <c r="S214" s="134">
        <v>0.046</v>
      </c>
      <c r="T214" s="135">
        <f>S214*H214</f>
        <v>1.904952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36" t="s">
        <v>138</v>
      </c>
      <c r="AT214" s="136" t="s">
        <v>133</v>
      </c>
      <c r="AU214" s="136" t="s">
        <v>81</v>
      </c>
      <c r="AY214" s="16" t="s">
        <v>131</v>
      </c>
      <c r="BE214" s="137">
        <f>IF(N214="základní",J214,0)</f>
        <v>0</v>
      </c>
      <c r="BF214" s="137">
        <f>IF(N214="snížená",J214,0)</f>
        <v>0</v>
      </c>
      <c r="BG214" s="137">
        <f>IF(N214="zákl. přenesená",J214,0)</f>
        <v>0</v>
      </c>
      <c r="BH214" s="137">
        <f>IF(N214="sníž. přenesená",J214,0)</f>
        <v>0</v>
      </c>
      <c r="BI214" s="137">
        <f>IF(N214="nulová",J214,0)</f>
        <v>0</v>
      </c>
      <c r="BJ214" s="16" t="s">
        <v>79</v>
      </c>
      <c r="BK214" s="137">
        <f>ROUND(I214*H214,2)</f>
        <v>0</v>
      </c>
      <c r="BL214" s="16" t="s">
        <v>138</v>
      </c>
      <c r="BM214" s="136" t="s">
        <v>335</v>
      </c>
    </row>
    <row r="215" spans="2:51" s="13" customFormat="1" ht="12">
      <c r="B215" s="138"/>
      <c r="C215" s="400"/>
      <c r="D215" s="401" t="s">
        <v>140</v>
      </c>
      <c r="E215" s="402" t="s">
        <v>1</v>
      </c>
      <c r="F215" s="403" t="s">
        <v>336</v>
      </c>
      <c r="G215" s="400"/>
      <c r="H215" s="404">
        <v>41.412</v>
      </c>
      <c r="I215" s="417"/>
      <c r="J215" s="400"/>
      <c r="K215" s="400"/>
      <c r="L215" s="138"/>
      <c r="M215" s="140"/>
      <c r="N215" s="141"/>
      <c r="O215" s="141"/>
      <c r="P215" s="141"/>
      <c r="Q215" s="141"/>
      <c r="R215" s="141"/>
      <c r="S215" s="141"/>
      <c r="T215" s="142"/>
      <c r="AT215" s="139" t="s">
        <v>140</v>
      </c>
      <c r="AU215" s="139" t="s">
        <v>81</v>
      </c>
      <c r="AV215" s="13" t="s">
        <v>81</v>
      </c>
      <c r="AW215" s="13" t="s">
        <v>27</v>
      </c>
      <c r="AX215" s="13" t="s">
        <v>79</v>
      </c>
      <c r="AY215" s="139" t="s">
        <v>131</v>
      </c>
    </row>
    <row r="216" spans="1:65" s="2" customFormat="1" ht="24.2" customHeight="1">
      <c r="A216" s="28"/>
      <c r="B216" s="131"/>
      <c r="C216" s="394" t="s">
        <v>337</v>
      </c>
      <c r="D216" s="394" t="s">
        <v>133</v>
      </c>
      <c r="E216" s="395" t="s">
        <v>338</v>
      </c>
      <c r="F216" s="396" t="s">
        <v>339</v>
      </c>
      <c r="G216" s="397" t="s">
        <v>136</v>
      </c>
      <c r="H216" s="398">
        <v>62.721</v>
      </c>
      <c r="I216" s="416"/>
      <c r="J216" s="399">
        <f>ROUND(I216*H216,2)</f>
        <v>0</v>
      </c>
      <c r="K216" s="396" t="s">
        <v>137</v>
      </c>
      <c r="L216" s="29"/>
      <c r="M216" s="132" t="s">
        <v>1</v>
      </c>
      <c r="N216" s="133" t="s">
        <v>36</v>
      </c>
      <c r="O216" s="134">
        <v>0.3</v>
      </c>
      <c r="P216" s="134">
        <f>O216*H216</f>
        <v>18.8163</v>
      </c>
      <c r="Q216" s="134">
        <v>0</v>
      </c>
      <c r="R216" s="134">
        <f>Q216*H216</f>
        <v>0</v>
      </c>
      <c r="S216" s="134">
        <v>0.068</v>
      </c>
      <c r="T216" s="135">
        <f>S216*H216</f>
        <v>4.265028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36" t="s">
        <v>138</v>
      </c>
      <c r="AT216" s="136" t="s">
        <v>133</v>
      </c>
      <c r="AU216" s="136" t="s">
        <v>81</v>
      </c>
      <c r="AY216" s="16" t="s">
        <v>131</v>
      </c>
      <c r="BE216" s="137">
        <f>IF(N216="základní",J216,0)</f>
        <v>0</v>
      </c>
      <c r="BF216" s="137">
        <f>IF(N216="snížená",J216,0)</f>
        <v>0</v>
      </c>
      <c r="BG216" s="137">
        <f>IF(N216="zákl. přenesená",J216,0)</f>
        <v>0</v>
      </c>
      <c r="BH216" s="137">
        <f>IF(N216="sníž. přenesená",J216,0)</f>
        <v>0</v>
      </c>
      <c r="BI216" s="137">
        <f>IF(N216="nulová",J216,0)</f>
        <v>0</v>
      </c>
      <c r="BJ216" s="16" t="s">
        <v>79</v>
      </c>
      <c r="BK216" s="137">
        <f>ROUND(I216*H216,2)</f>
        <v>0</v>
      </c>
      <c r="BL216" s="16" t="s">
        <v>138</v>
      </c>
      <c r="BM216" s="136" t="s">
        <v>340</v>
      </c>
    </row>
    <row r="217" spans="2:51" s="13" customFormat="1" ht="12">
      <c r="B217" s="138"/>
      <c r="C217" s="400"/>
      <c r="D217" s="401" t="s">
        <v>140</v>
      </c>
      <c r="E217" s="402" t="s">
        <v>1</v>
      </c>
      <c r="F217" s="403" t="s">
        <v>341</v>
      </c>
      <c r="G217" s="400"/>
      <c r="H217" s="404">
        <v>62.721</v>
      </c>
      <c r="I217" s="417"/>
      <c r="J217" s="400"/>
      <c r="K217" s="400"/>
      <c r="L217" s="138"/>
      <c r="M217" s="140"/>
      <c r="N217" s="141"/>
      <c r="O217" s="141"/>
      <c r="P217" s="141"/>
      <c r="Q217" s="141"/>
      <c r="R217" s="141"/>
      <c r="S217" s="141"/>
      <c r="T217" s="142"/>
      <c r="AT217" s="139" t="s">
        <v>140</v>
      </c>
      <c r="AU217" s="139" t="s">
        <v>81</v>
      </c>
      <c r="AV217" s="13" t="s">
        <v>81</v>
      </c>
      <c r="AW217" s="13" t="s">
        <v>27</v>
      </c>
      <c r="AX217" s="13" t="s">
        <v>79</v>
      </c>
      <c r="AY217" s="139" t="s">
        <v>131</v>
      </c>
    </row>
    <row r="218" spans="2:63" s="12" customFormat="1" ht="22.9" customHeight="1">
      <c r="B218" s="123"/>
      <c r="C218" s="388"/>
      <c r="D218" s="389" t="s">
        <v>70</v>
      </c>
      <c r="E218" s="392" t="s">
        <v>342</v>
      </c>
      <c r="F218" s="392" t="s">
        <v>343</v>
      </c>
      <c r="G218" s="388"/>
      <c r="H218" s="388"/>
      <c r="I218" s="418"/>
      <c r="J218" s="393">
        <f>BK218</f>
        <v>0</v>
      </c>
      <c r="K218" s="388"/>
      <c r="L218" s="123"/>
      <c r="M218" s="125"/>
      <c r="N218" s="126"/>
      <c r="O218" s="126"/>
      <c r="P218" s="127">
        <f>SUM(P219:P223)</f>
        <v>72.00323</v>
      </c>
      <c r="Q218" s="126"/>
      <c r="R218" s="127">
        <f>SUM(R219:R223)</f>
        <v>0</v>
      </c>
      <c r="S218" s="126"/>
      <c r="T218" s="128">
        <f>SUM(T219:T223)</f>
        <v>0</v>
      </c>
      <c r="AR218" s="124" t="s">
        <v>79</v>
      </c>
      <c r="AT218" s="129" t="s">
        <v>70</v>
      </c>
      <c r="AU218" s="129" t="s">
        <v>79</v>
      </c>
      <c r="AY218" s="124" t="s">
        <v>131</v>
      </c>
      <c r="BK218" s="130">
        <f>SUM(BK219:BK223)</f>
        <v>0</v>
      </c>
    </row>
    <row r="219" spans="1:65" s="2" customFormat="1" ht="33" customHeight="1">
      <c r="A219" s="28"/>
      <c r="B219" s="131"/>
      <c r="C219" s="394" t="s">
        <v>344</v>
      </c>
      <c r="D219" s="394" t="s">
        <v>133</v>
      </c>
      <c r="E219" s="395" t="s">
        <v>345</v>
      </c>
      <c r="F219" s="396" t="s">
        <v>346</v>
      </c>
      <c r="G219" s="397" t="s">
        <v>226</v>
      </c>
      <c r="H219" s="398">
        <v>34.97</v>
      </c>
      <c r="I219" s="416"/>
      <c r="J219" s="399">
        <f>ROUND(I219*H219,2)</f>
        <v>0</v>
      </c>
      <c r="K219" s="396" t="s">
        <v>137</v>
      </c>
      <c r="L219" s="29"/>
      <c r="M219" s="132" t="s">
        <v>1</v>
      </c>
      <c r="N219" s="133" t="s">
        <v>36</v>
      </c>
      <c r="O219" s="134">
        <v>1.88</v>
      </c>
      <c r="P219" s="134">
        <f>O219*H219</f>
        <v>65.7436</v>
      </c>
      <c r="Q219" s="134">
        <v>0</v>
      </c>
      <c r="R219" s="134">
        <f>Q219*H219</f>
        <v>0</v>
      </c>
      <c r="S219" s="134">
        <v>0</v>
      </c>
      <c r="T219" s="135">
        <f>S219*H219</f>
        <v>0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R219" s="136" t="s">
        <v>138</v>
      </c>
      <c r="AT219" s="136" t="s">
        <v>133</v>
      </c>
      <c r="AU219" s="136" t="s">
        <v>81</v>
      </c>
      <c r="AY219" s="16" t="s">
        <v>131</v>
      </c>
      <c r="BE219" s="137">
        <f>IF(N219="základní",J219,0)</f>
        <v>0</v>
      </c>
      <c r="BF219" s="137">
        <f>IF(N219="snížená",J219,0)</f>
        <v>0</v>
      </c>
      <c r="BG219" s="137">
        <f>IF(N219="zákl. přenesená",J219,0)</f>
        <v>0</v>
      </c>
      <c r="BH219" s="137">
        <f>IF(N219="sníž. přenesená",J219,0)</f>
        <v>0</v>
      </c>
      <c r="BI219" s="137">
        <f>IF(N219="nulová",J219,0)</f>
        <v>0</v>
      </c>
      <c r="BJ219" s="16" t="s">
        <v>79</v>
      </c>
      <c r="BK219" s="137">
        <f>ROUND(I219*H219,2)</f>
        <v>0</v>
      </c>
      <c r="BL219" s="16" t="s">
        <v>138</v>
      </c>
      <c r="BM219" s="136" t="s">
        <v>347</v>
      </c>
    </row>
    <row r="220" spans="1:65" s="2" customFormat="1" ht="24.2" customHeight="1">
      <c r="A220" s="28"/>
      <c r="B220" s="131"/>
      <c r="C220" s="394" t="s">
        <v>348</v>
      </c>
      <c r="D220" s="394" t="s">
        <v>133</v>
      </c>
      <c r="E220" s="395" t="s">
        <v>349</v>
      </c>
      <c r="F220" s="396" t="s">
        <v>350</v>
      </c>
      <c r="G220" s="397" t="s">
        <v>226</v>
      </c>
      <c r="H220" s="398">
        <v>34.97</v>
      </c>
      <c r="I220" s="416"/>
      <c r="J220" s="399">
        <f>ROUND(I220*H220,2)</f>
        <v>0</v>
      </c>
      <c r="K220" s="396" t="s">
        <v>137</v>
      </c>
      <c r="L220" s="29"/>
      <c r="M220" s="132" t="s">
        <v>1</v>
      </c>
      <c r="N220" s="133" t="s">
        <v>36</v>
      </c>
      <c r="O220" s="134">
        <v>0.125</v>
      </c>
      <c r="P220" s="134">
        <f>O220*H220</f>
        <v>4.37125</v>
      </c>
      <c r="Q220" s="134">
        <v>0</v>
      </c>
      <c r="R220" s="134">
        <f>Q220*H220</f>
        <v>0</v>
      </c>
      <c r="S220" s="134">
        <v>0</v>
      </c>
      <c r="T220" s="135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36" t="s">
        <v>138</v>
      </c>
      <c r="AT220" s="136" t="s">
        <v>133</v>
      </c>
      <c r="AU220" s="136" t="s">
        <v>81</v>
      </c>
      <c r="AY220" s="16" t="s">
        <v>131</v>
      </c>
      <c r="BE220" s="137">
        <f>IF(N220="základní",J220,0)</f>
        <v>0</v>
      </c>
      <c r="BF220" s="137">
        <f>IF(N220="snížená",J220,0)</f>
        <v>0</v>
      </c>
      <c r="BG220" s="137">
        <f>IF(N220="zákl. přenesená",J220,0)</f>
        <v>0</v>
      </c>
      <c r="BH220" s="137">
        <f>IF(N220="sníž. přenesená",J220,0)</f>
        <v>0</v>
      </c>
      <c r="BI220" s="137">
        <f>IF(N220="nulová",J220,0)</f>
        <v>0</v>
      </c>
      <c r="BJ220" s="16" t="s">
        <v>79</v>
      </c>
      <c r="BK220" s="137">
        <f>ROUND(I220*H220,2)</f>
        <v>0</v>
      </c>
      <c r="BL220" s="16" t="s">
        <v>138</v>
      </c>
      <c r="BM220" s="136" t="s">
        <v>351</v>
      </c>
    </row>
    <row r="221" spans="1:65" s="2" customFormat="1" ht="24.2" customHeight="1">
      <c r="A221" s="28"/>
      <c r="B221" s="131"/>
      <c r="C221" s="394" t="s">
        <v>352</v>
      </c>
      <c r="D221" s="394" t="s">
        <v>133</v>
      </c>
      <c r="E221" s="395" t="s">
        <v>353</v>
      </c>
      <c r="F221" s="396" t="s">
        <v>354</v>
      </c>
      <c r="G221" s="397" t="s">
        <v>226</v>
      </c>
      <c r="H221" s="398">
        <v>314.73</v>
      </c>
      <c r="I221" s="416"/>
      <c r="J221" s="399">
        <f>ROUND(I221*H221,2)</f>
        <v>0</v>
      </c>
      <c r="K221" s="396" t="s">
        <v>137</v>
      </c>
      <c r="L221" s="29"/>
      <c r="M221" s="132" t="s">
        <v>1</v>
      </c>
      <c r="N221" s="133" t="s">
        <v>36</v>
      </c>
      <c r="O221" s="134">
        <v>0.006</v>
      </c>
      <c r="P221" s="134">
        <f>O221*H221</f>
        <v>1.8883800000000002</v>
      </c>
      <c r="Q221" s="134">
        <v>0</v>
      </c>
      <c r="R221" s="134">
        <f>Q221*H221</f>
        <v>0</v>
      </c>
      <c r="S221" s="134">
        <v>0</v>
      </c>
      <c r="T221" s="135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36" t="s">
        <v>138</v>
      </c>
      <c r="AT221" s="136" t="s">
        <v>133</v>
      </c>
      <c r="AU221" s="136" t="s">
        <v>81</v>
      </c>
      <c r="AY221" s="16" t="s">
        <v>131</v>
      </c>
      <c r="BE221" s="137">
        <f>IF(N221="základní",J221,0)</f>
        <v>0</v>
      </c>
      <c r="BF221" s="137">
        <f>IF(N221="snížená",J221,0)</f>
        <v>0</v>
      </c>
      <c r="BG221" s="137">
        <f>IF(N221="zákl. přenesená",J221,0)</f>
        <v>0</v>
      </c>
      <c r="BH221" s="137">
        <f>IF(N221="sníž. přenesená",J221,0)</f>
        <v>0</v>
      </c>
      <c r="BI221" s="137">
        <f>IF(N221="nulová",J221,0)</f>
        <v>0</v>
      </c>
      <c r="BJ221" s="16" t="s">
        <v>79</v>
      </c>
      <c r="BK221" s="137">
        <f>ROUND(I221*H221,2)</f>
        <v>0</v>
      </c>
      <c r="BL221" s="16" t="s">
        <v>138</v>
      </c>
      <c r="BM221" s="136" t="s">
        <v>355</v>
      </c>
    </row>
    <row r="222" spans="2:51" s="13" customFormat="1" ht="12">
      <c r="B222" s="138"/>
      <c r="C222" s="400"/>
      <c r="D222" s="401" t="s">
        <v>140</v>
      </c>
      <c r="E222" s="402" t="s">
        <v>1</v>
      </c>
      <c r="F222" s="403" t="s">
        <v>356</v>
      </c>
      <c r="G222" s="400"/>
      <c r="H222" s="404">
        <v>314.73</v>
      </c>
      <c r="I222" s="417"/>
      <c r="J222" s="400"/>
      <c r="K222" s="400"/>
      <c r="L222" s="138"/>
      <c r="M222" s="140"/>
      <c r="N222" s="141"/>
      <c r="O222" s="141"/>
      <c r="P222" s="141"/>
      <c r="Q222" s="141"/>
      <c r="R222" s="141"/>
      <c r="S222" s="141"/>
      <c r="T222" s="142"/>
      <c r="AT222" s="139" t="s">
        <v>140</v>
      </c>
      <c r="AU222" s="139" t="s">
        <v>81</v>
      </c>
      <c r="AV222" s="13" t="s">
        <v>81</v>
      </c>
      <c r="AW222" s="13" t="s">
        <v>27</v>
      </c>
      <c r="AX222" s="13" t="s">
        <v>79</v>
      </c>
      <c r="AY222" s="139" t="s">
        <v>131</v>
      </c>
    </row>
    <row r="223" spans="1:65" s="2" customFormat="1" ht="33" customHeight="1">
      <c r="A223" s="28"/>
      <c r="B223" s="131"/>
      <c r="C223" s="394" t="s">
        <v>357</v>
      </c>
      <c r="D223" s="394" t="s">
        <v>133</v>
      </c>
      <c r="E223" s="395" t="s">
        <v>358</v>
      </c>
      <c r="F223" s="396" t="s">
        <v>359</v>
      </c>
      <c r="G223" s="397" t="s">
        <v>226</v>
      </c>
      <c r="H223" s="398">
        <v>34.97</v>
      </c>
      <c r="I223" s="416"/>
      <c r="J223" s="399">
        <f>ROUND(I223*H223,2)</f>
        <v>0</v>
      </c>
      <c r="K223" s="396" t="s">
        <v>137</v>
      </c>
      <c r="L223" s="29"/>
      <c r="M223" s="132" t="s">
        <v>1</v>
      </c>
      <c r="N223" s="133" t="s">
        <v>36</v>
      </c>
      <c r="O223" s="134">
        <v>0</v>
      </c>
      <c r="P223" s="134">
        <f>O223*H223</f>
        <v>0</v>
      </c>
      <c r="Q223" s="134">
        <v>0</v>
      </c>
      <c r="R223" s="134">
        <f>Q223*H223</f>
        <v>0</v>
      </c>
      <c r="S223" s="134">
        <v>0</v>
      </c>
      <c r="T223" s="135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36" t="s">
        <v>138</v>
      </c>
      <c r="AT223" s="136" t="s">
        <v>133</v>
      </c>
      <c r="AU223" s="136" t="s">
        <v>81</v>
      </c>
      <c r="AY223" s="16" t="s">
        <v>131</v>
      </c>
      <c r="BE223" s="137">
        <f>IF(N223="základní",J223,0)</f>
        <v>0</v>
      </c>
      <c r="BF223" s="137">
        <f>IF(N223="snížená",J223,0)</f>
        <v>0</v>
      </c>
      <c r="BG223" s="137">
        <f>IF(N223="zákl. přenesená",J223,0)</f>
        <v>0</v>
      </c>
      <c r="BH223" s="137">
        <f>IF(N223="sníž. přenesená",J223,0)</f>
        <v>0</v>
      </c>
      <c r="BI223" s="137">
        <f>IF(N223="nulová",J223,0)</f>
        <v>0</v>
      </c>
      <c r="BJ223" s="16" t="s">
        <v>79</v>
      </c>
      <c r="BK223" s="137">
        <f>ROUND(I223*H223,2)</f>
        <v>0</v>
      </c>
      <c r="BL223" s="16" t="s">
        <v>138</v>
      </c>
      <c r="BM223" s="136" t="s">
        <v>360</v>
      </c>
    </row>
    <row r="224" spans="2:63" s="12" customFormat="1" ht="22.9" customHeight="1">
      <c r="B224" s="123"/>
      <c r="C224" s="388"/>
      <c r="D224" s="389" t="s">
        <v>70</v>
      </c>
      <c r="E224" s="392" t="s">
        <v>361</v>
      </c>
      <c r="F224" s="392" t="s">
        <v>362</v>
      </c>
      <c r="G224" s="388"/>
      <c r="H224" s="388"/>
      <c r="I224" s="418"/>
      <c r="J224" s="393">
        <f>BK224</f>
        <v>0</v>
      </c>
      <c r="K224" s="388"/>
      <c r="L224" s="123"/>
      <c r="M224" s="125"/>
      <c r="N224" s="126"/>
      <c r="O224" s="126"/>
      <c r="P224" s="127">
        <f>P225</f>
        <v>22.664694</v>
      </c>
      <c r="Q224" s="126"/>
      <c r="R224" s="127">
        <f>R225</f>
        <v>0</v>
      </c>
      <c r="S224" s="126"/>
      <c r="T224" s="128">
        <f>T225</f>
        <v>0</v>
      </c>
      <c r="AR224" s="124" t="s">
        <v>79</v>
      </c>
      <c r="AT224" s="129" t="s">
        <v>70</v>
      </c>
      <c r="AU224" s="129" t="s">
        <v>79</v>
      </c>
      <c r="AY224" s="124" t="s">
        <v>131</v>
      </c>
      <c r="BK224" s="130">
        <f>BK225</f>
        <v>0</v>
      </c>
    </row>
    <row r="225" spans="1:65" s="2" customFormat="1" ht="16.5" customHeight="1">
      <c r="A225" s="28"/>
      <c r="B225" s="131"/>
      <c r="C225" s="394" t="s">
        <v>363</v>
      </c>
      <c r="D225" s="394" t="s">
        <v>133</v>
      </c>
      <c r="E225" s="395" t="s">
        <v>364</v>
      </c>
      <c r="F225" s="396" t="s">
        <v>365</v>
      </c>
      <c r="G225" s="397" t="s">
        <v>226</v>
      </c>
      <c r="H225" s="398">
        <v>27.274</v>
      </c>
      <c r="I225" s="416"/>
      <c r="J225" s="399">
        <f>ROUND(I225*H225,2)</f>
        <v>0</v>
      </c>
      <c r="K225" s="396" t="s">
        <v>137</v>
      </c>
      <c r="L225" s="29"/>
      <c r="M225" s="132" t="s">
        <v>1</v>
      </c>
      <c r="N225" s="133" t="s">
        <v>36</v>
      </c>
      <c r="O225" s="134">
        <v>0.831</v>
      </c>
      <c r="P225" s="134">
        <f>O225*H225</f>
        <v>22.664694</v>
      </c>
      <c r="Q225" s="134">
        <v>0</v>
      </c>
      <c r="R225" s="134">
        <f>Q225*H225</f>
        <v>0</v>
      </c>
      <c r="S225" s="134">
        <v>0</v>
      </c>
      <c r="T225" s="135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36" t="s">
        <v>138</v>
      </c>
      <c r="AT225" s="136" t="s">
        <v>133</v>
      </c>
      <c r="AU225" s="136" t="s">
        <v>81</v>
      </c>
      <c r="AY225" s="16" t="s">
        <v>131</v>
      </c>
      <c r="BE225" s="137">
        <f>IF(N225="základní",J225,0)</f>
        <v>0</v>
      </c>
      <c r="BF225" s="137">
        <f>IF(N225="snížená",J225,0)</f>
        <v>0</v>
      </c>
      <c r="BG225" s="137">
        <f>IF(N225="zákl. přenesená",J225,0)</f>
        <v>0</v>
      </c>
      <c r="BH225" s="137">
        <f>IF(N225="sníž. přenesená",J225,0)</f>
        <v>0</v>
      </c>
      <c r="BI225" s="137">
        <f>IF(N225="nulová",J225,0)</f>
        <v>0</v>
      </c>
      <c r="BJ225" s="16" t="s">
        <v>79</v>
      </c>
      <c r="BK225" s="137">
        <f>ROUND(I225*H225,2)</f>
        <v>0</v>
      </c>
      <c r="BL225" s="16" t="s">
        <v>138</v>
      </c>
      <c r="BM225" s="136" t="s">
        <v>366</v>
      </c>
    </row>
    <row r="226" spans="2:63" s="12" customFormat="1" ht="25.9" customHeight="1">
      <c r="B226" s="123"/>
      <c r="C226" s="388"/>
      <c r="D226" s="389" t="s">
        <v>70</v>
      </c>
      <c r="E226" s="390" t="s">
        <v>367</v>
      </c>
      <c r="F226" s="390" t="s">
        <v>368</v>
      </c>
      <c r="G226" s="388"/>
      <c r="H226" s="388"/>
      <c r="I226" s="418"/>
      <c r="J226" s="391">
        <f>BK226</f>
        <v>0</v>
      </c>
      <c r="K226" s="388"/>
      <c r="L226" s="123"/>
      <c r="M226" s="125"/>
      <c r="N226" s="126"/>
      <c r="O226" s="126"/>
      <c r="P226" s="127">
        <f>P227+P240+P246+P249+P251+P253+P255+P261+P272+P280+P293+P302+P308</f>
        <v>159.493378</v>
      </c>
      <c r="Q226" s="126"/>
      <c r="R226" s="127">
        <f>R227+R240+R246+R249+R251+R253+R255+R261+R272+R280+R293+R302+R308</f>
        <v>2.3069599999999997</v>
      </c>
      <c r="S226" s="126"/>
      <c r="T226" s="128">
        <f>T227+T240+T246+T249+T251+T253+T255+T261+T272+T280+T293+T302+T308</f>
        <v>0.13421924999999998</v>
      </c>
      <c r="AR226" s="124" t="s">
        <v>81</v>
      </c>
      <c r="AT226" s="129" t="s">
        <v>70</v>
      </c>
      <c r="AU226" s="129" t="s">
        <v>71</v>
      </c>
      <c r="AY226" s="124" t="s">
        <v>131</v>
      </c>
      <c r="BK226" s="130">
        <f>BK227+BK240+BK246+BK249+BK251+BK253+BK255+BK261+BK272+BK280+BK293+BK302+BK308</f>
        <v>0</v>
      </c>
    </row>
    <row r="227" spans="2:63" s="12" customFormat="1" ht="22.9" customHeight="1">
      <c r="B227" s="123"/>
      <c r="C227" s="388"/>
      <c r="D227" s="389" t="s">
        <v>70</v>
      </c>
      <c r="E227" s="392" t="s">
        <v>369</v>
      </c>
      <c r="F227" s="392" t="s">
        <v>370</v>
      </c>
      <c r="G227" s="388"/>
      <c r="H227" s="388"/>
      <c r="I227" s="418"/>
      <c r="J227" s="393">
        <f>BK227</f>
        <v>0</v>
      </c>
      <c r="K227" s="388"/>
      <c r="L227" s="123"/>
      <c r="M227" s="125"/>
      <c r="N227" s="126"/>
      <c r="O227" s="126"/>
      <c r="P227" s="127">
        <f>SUM(P228:P239)</f>
        <v>56.185176</v>
      </c>
      <c r="Q227" s="126"/>
      <c r="R227" s="127">
        <f>SUM(R228:R239)</f>
        <v>0.20006899999999997</v>
      </c>
      <c r="S227" s="126"/>
      <c r="T227" s="128">
        <f>SUM(T228:T239)</f>
        <v>0.1218</v>
      </c>
      <c r="AR227" s="124" t="s">
        <v>81</v>
      </c>
      <c r="AT227" s="129" t="s">
        <v>70</v>
      </c>
      <c r="AU227" s="129" t="s">
        <v>79</v>
      </c>
      <c r="AY227" s="124" t="s">
        <v>131</v>
      </c>
      <c r="BK227" s="130">
        <f>SUM(BK228:BK239)</f>
        <v>0</v>
      </c>
    </row>
    <row r="228" spans="1:65" s="2" customFormat="1" ht="24.2" customHeight="1">
      <c r="A228" s="28"/>
      <c r="B228" s="131"/>
      <c r="C228" s="394" t="s">
        <v>371</v>
      </c>
      <c r="D228" s="394" t="s">
        <v>133</v>
      </c>
      <c r="E228" s="395" t="s">
        <v>372</v>
      </c>
      <c r="F228" s="396" t="s">
        <v>373</v>
      </c>
      <c r="G228" s="397" t="s">
        <v>136</v>
      </c>
      <c r="H228" s="398">
        <v>33.495</v>
      </c>
      <c r="I228" s="416"/>
      <c r="J228" s="399">
        <f>ROUND(I228*H228,2)</f>
        <v>0</v>
      </c>
      <c r="K228" s="396" t="s">
        <v>137</v>
      </c>
      <c r="L228" s="29"/>
      <c r="M228" s="132" t="s">
        <v>1</v>
      </c>
      <c r="N228" s="133" t="s">
        <v>36</v>
      </c>
      <c r="O228" s="134">
        <v>0.024</v>
      </c>
      <c r="P228" s="134">
        <f>O228*H228</f>
        <v>0.8038799999999999</v>
      </c>
      <c r="Q228" s="134">
        <v>0</v>
      </c>
      <c r="R228" s="134">
        <f>Q228*H228</f>
        <v>0</v>
      </c>
      <c r="S228" s="134">
        <v>0</v>
      </c>
      <c r="T228" s="135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36" t="s">
        <v>205</v>
      </c>
      <c r="AT228" s="136" t="s">
        <v>133</v>
      </c>
      <c r="AU228" s="136" t="s">
        <v>81</v>
      </c>
      <c r="AY228" s="16" t="s">
        <v>131</v>
      </c>
      <c r="BE228" s="137">
        <f>IF(N228="základní",J228,0)</f>
        <v>0</v>
      </c>
      <c r="BF228" s="137">
        <f>IF(N228="snížená",J228,0)</f>
        <v>0</v>
      </c>
      <c r="BG228" s="137">
        <f>IF(N228="zákl. přenesená",J228,0)</f>
        <v>0</v>
      </c>
      <c r="BH228" s="137">
        <f>IF(N228="sníž. přenesená",J228,0)</f>
        <v>0</v>
      </c>
      <c r="BI228" s="137">
        <f>IF(N228="nulová",J228,0)</f>
        <v>0</v>
      </c>
      <c r="BJ228" s="16" t="s">
        <v>79</v>
      </c>
      <c r="BK228" s="137">
        <f>ROUND(I228*H228,2)</f>
        <v>0</v>
      </c>
      <c r="BL228" s="16" t="s">
        <v>205</v>
      </c>
      <c r="BM228" s="136" t="s">
        <v>374</v>
      </c>
    </row>
    <row r="229" spans="2:51" s="13" customFormat="1" ht="12">
      <c r="B229" s="138"/>
      <c r="C229" s="400"/>
      <c r="D229" s="401" t="s">
        <v>140</v>
      </c>
      <c r="E229" s="402" t="s">
        <v>1</v>
      </c>
      <c r="F229" s="403" t="s">
        <v>375</v>
      </c>
      <c r="G229" s="400"/>
      <c r="H229" s="404">
        <v>33.495</v>
      </c>
      <c r="I229" s="417"/>
      <c r="J229" s="400"/>
      <c r="K229" s="400"/>
      <c r="L229" s="138"/>
      <c r="M229" s="140"/>
      <c r="N229" s="141"/>
      <c r="O229" s="141"/>
      <c r="P229" s="141"/>
      <c r="Q229" s="141"/>
      <c r="R229" s="141"/>
      <c r="S229" s="141"/>
      <c r="T229" s="142"/>
      <c r="AT229" s="139" t="s">
        <v>140</v>
      </c>
      <c r="AU229" s="139" t="s">
        <v>81</v>
      </c>
      <c r="AV229" s="13" t="s">
        <v>81</v>
      </c>
      <c r="AW229" s="13" t="s">
        <v>27</v>
      </c>
      <c r="AX229" s="13" t="s">
        <v>79</v>
      </c>
      <c r="AY229" s="139" t="s">
        <v>131</v>
      </c>
    </row>
    <row r="230" spans="1:65" s="2" customFormat="1" ht="16.5" customHeight="1">
      <c r="A230" s="28"/>
      <c r="B230" s="131"/>
      <c r="C230" s="406" t="s">
        <v>376</v>
      </c>
      <c r="D230" s="406" t="s">
        <v>247</v>
      </c>
      <c r="E230" s="407" t="s">
        <v>377</v>
      </c>
      <c r="F230" s="408" t="s">
        <v>378</v>
      </c>
      <c r="G230" s="409" t="s">
        <v>226</v>
      </c>
      <c r="H230" s="410">
        <v>0.011</v>
      </c>
      <c r="I230" s="419"/>
      <c r="J230" s="411">
        <f>ROUND(I230*H230,2)</f>
        <v>0</v>
      </c>
      <c r="K230" s="408" t="s">
        <v>137</v>
      </c>
      <c r="L230" s="143"/>
      <c r="M230" s="144" t="s">
        <v>1</v>
      </c>
      <c r="N230" s="145" t="s">
        <v>36</v>
      </c>
      <c r="O230" s="134">
        <v>0</v>
      </c>
      <c r="P230" s="134">
        <f>O230*H230</f>
        <v>0</v>
      </c>
      <c r="Q230" s="134">
        <v>1</v>
      </c>
      <c r="R230" s="134">
        <f>Q230*H230</f>
        <v>0.011</v>
      </c>
      <c r="S230" s="134">
        <v>0</v>
      </c>
      <c r="T230" s="135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36" t="s">
        <v>277</v>
      </c>
      <c r="AT230" s="136" t="s">
        <v>247</v>
      </c>
      <c r="AU230" s="136" t="s">
        <v>81</v>
      </c>
      <c r="AY230" s="16" t="s">
        <v>131</v>
      </c>
      <c r="BE230" s="137">
        <f>IF(N230="základní",J230,0)</f>
        <v>0</v>
      </c>
      <c r="BF230" s="137">
        <f>IF(N230="snížená",J230,0)</f>
        <v>0</v>
      </c>
      <c r="BG230" s="137">
        <f>IF(N230="zákl. přenesená",J230,0)</f>
        <v>0</v>
      </c>
      <c r="BH230" s="137">
        <f>IF(N230="sníž. přenesená",J230,0)</f>
        <v>0</v>
      </c>
      <c r="BI230" s="137">
        <f>IF(N230="nulová",J230,0)</f>
        <v>0</v>
      </c>
      <c r="BJ230" s="16" t="s">
        <v>79</v>
      </c>
      <c r="BK230" s="137">
        <f>ROUND(I230*H230,2)</f>
        <v>0</v>
      </c>
      <c r="BL230" s="16" t="s">
        <v>205</v>
      </c>
      <c r="BM230" s="136" t="s">
        <v>379</v>
      </c>
    </row>
    <row r="231" spans="2:51" s="13" customFormat="1" ht="12">
      <c r="B231" s="138"/>
      <c r="C231" s="400"/>
      <c r="D231" s="401" t="s">
        <v>140</v>
      </c>
      <c r="E231" s="400"/>
      <c r="F231" s="403" t="s">
        <v>380</v>
      </c>
      <c r="G231" s="400"/>
      <c r="H231" s="404">
        <v>0.011</v>
      </c>
      <c r="I231" s="417"/>
      <c r="J231" s="400"/>
      <c r="K231" s="400"/>
      <c r="L231" s="138"/>
      <c r="M231" s="140"/>
      <c r="N231" s="141"/>
      <c r="O231" s="141"/>
      <c r="P231" s="141"/>
      <c r="Q231" s="141"/>
      <c r="R231" s="141"/>
      <c r="S231" s="141"/>
      <c r="T231" s="142"/>
      <c r="AT231" s="139" t="s">
        <v>140</v>
      </c>
      <c r="AU231" s="139" t="s">
        <v>81</v>
      </c>
      <c r="AV231" s="13" t="s">
        <v>81</v>
      </c>
      <c r="AW231" s="13" t="s">
        <v>3</v>
      </c>
      <c r="AX231" s="13" t="s">
        <v>79</v>
      </c>
      <c r="AY231" s="139" t="s">
        <v>131</v>
      </c>
    </row>
    <row r="232" spans="1:65" s="2" customFormat="1" ht="16.5" customHeight="1">
      <c r="A232" s="28"/>
      <c r="B232" s="131"/>
      <c r="C232" s="394" t="s">
        <v>381</v>
      </c>
      <c r="D232" s="394" t="s">
        <v>133</v>
      </c>
      <c r="E232" s="395" t="s">
        <v>382</v>
      </c>
      <c r="F232" s="396" t="s">
        <v>383</v>
      </c>
      <c r="G232" s="397" t="s">
        <v>136</v>
      </c>
      <c r="H232" s="398">
        <v>30.45</v>
      </c>
      <c r="I232" s="416"/>
      <c r="J232" s="399">
        <f>ROUND(I232*H232,2)</f>
        <v>0</v>
      </c>
      <c r="K232" s="396" t="s">
        <v>137</v>
      </c>
      <c r="L232" s="29"/>
      <c r="M232" s="132" t="s">
        <v>1</v>
      </c>
      <c r="N232" s="133" t="s">
        <v>36</v>
      </c>
      <c r="O232" s="134">
        <v>0.056</v>
      </c>
      <c r="P232" s="134">
        <f>O232*H232</f>
        <v>1.7052</v>
      </c>
      <c r="Q232" s="134">
        <v>0</v>
      </c>
      <c r="R232" s="134">
        <f>Q232*H232</f>
        <v>0</v>
      </c>
      <c r="S232" s="134">
        <v>0.004</v>
      </c>
      <c r="T232" s="135">
        <f>S232*H232</f>
        <v>0.1218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36" t="s">
        <v>205</v>
      </c>
      <c r="AT232" s="136" t="s">
        <v>133</v>
      </c>
      <c r="AU232" s="136" t="s">
        <v>81</v>
      </c>
      <c r="AY232" s="16" t="s">
        <v>131</v>
      </c>
      <c r="BE232" s="137">
        <f>IF(N232="základní",J232,0)</f>
        <v>0</v>
      </c>
      <c r="BF232" s="137">
        <f>IF(N232="snížená",J232,0)</f>
        <v>0</v>
      </c>
      <c r="BG232" s="137">
        <f>IF(N232="zákl. přenesená",J232,0)</f>
        <v>0</v>
      </c>
      <c r="BH232" s="137">
        <f>IF(N232="sníž. přenesená",J232,0)</f>
        <v>0</v>
      </c>
      <c r="BI232" s="137">
        <f>IF(N232="nulová",J232,0)</f>
        <v>0</v>
      </c>
      <c r="BJ232" s="16" t="s">
        <v>79</v>
      </c>
      <c r="BK232" s="137">
        <f>ROUND(I232*H232,2)</f>
        <v>0</v>
      </c>
      <c r="BL232" s="16" t="s">
        <v>205</v>
      </c>
      <c r="BM232" s="136" t="s">
        <v>384</v>
      </c>
    </row>
    <row r="233" spans="1:65" s="2" customFormat="1" ht="24.2" customHeight="1">
      <c r="A233" s="28"/>
      <c r="B233" s="131"/>
      <c r="C233" s="394" t="s">
        <v>385</v>
      </c>
      <c r="D233" s="394" t="s">
        <v>133</v>
      </c>
      <c r="E233" s="395" t="s">
        <v>386</v>
      </c>
      <c r="F233" s="396" t="s">
        <v>387</v>
      </c>
      <c r="G233" s="397" t="s">
        <v>136</v>
      </c>
      <c r="H233" s="398">
        <v>33.495</v>
      </c>
      <c r="I233" s="416"/>
      <c r="J233" s="399">
        <f>ROUND(I233*H233,2)</f>
        <v>0</v>
      </c>
      <c r="K233" s="396" t="s">
        <v>137</v>
      </c>
      <c r="L233" s="29"/>
      <c r="M233" s="132" t="s">
        <v>1</v>
      </c>
      <c r="N233" s="133" t="s">
        <v>36</v>
      </c>
      <c r="O233" s="134">
        <v>0.222</v>
      </c>
      <c r="P233" s="134">
        <f>O233*H233</f>
        <v>7.43589</v>
      </c>
      <c r="Q233" s="134">
        <v>0.0004</v>
      </c>
      <c r="R233" s="134">
        <f>Q233*H233</f>
        <v>0.013398</v>
      </c>
      <c r="S233" s="134">
        <v>0</v>
      </c>
      <c r="T233" s="135">
        <f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36" t="s">
        <v>205</v>
      </c>
      <c r="AT233" s="136" t="s">
        <v>133</v>
      </c>
      <c r="AU233" s="136" t="s">
        <v>81</v>
      </c>
      <c r="AY233" s="16" t="s">
        <v>131</v>
      </c>
      <c r="BE233" s="137">
        <f>IF(N233="základní",J233,0)</f>
        <v>0</v>
      </c>
      <c r="BF233" s="137">
        <f>IF(N233="snížená",J233,0)</f>
        <v>0</v>
      </c>
      <c r="BG233" s="137">
        <f>IF(N233="zákl. přenesená",J233,0)</f>
        <v>0</v>
      </c>
      <c r="BH233" s="137">
        <f>IF(N233="sníž. přenesená",J233,0)</f>
        <v>0</v>
      </c>
      <c r="BI233" s="137">
        <f>IF(N233="nulová",J233,0)</f>
        <v>0</v>
      </c>
      <c r="BJ233" s="16" t="s">
        <v>79</v>
      </c>
      <c r="BK233" s="137">
        <f>ROUND(I233*H233,2)</f>
        <v>0</v>
      </c>
      <c r="BL233" s="16" t="s">
        <v>205</v>
      </c>
      <c r="BM233" s="136" t="s">
        <v>388</v>
      </c>
    </row>
    <row r="234" spans="1:65" s="2" customFormat="1" ht="55.5" customHeight="1">
      <c r="A234" s="28"/>
      <c r="B234" s="131"/>
      <c r="C234" s="406" t="s">
        <v>389</v>
      </c>
      <c r="D234" s="406" t="s">
        <v>247</v>
      </c>
      <c r="E234" s="407" t="s">
        <v>390</v>
      </c>
      <c r="F234" s="408" t="s">
        <v>391</v>
      </c>
      <c r="G234" s="409" t="s">
        <v>136</v>
      </c>
      <c r="H234" s="410">
        <v>39.038</v>
      </c>
      <c r="I234" s="419"/>
      <c r="J234" s="411">
        <f>ROUND(I234*H234,2)</f>
        <v>0</v>
      </c>
      <c r="K234" s="408" t="s">
        <v>137</v>
      </c>
      <c r="L234" s="143"/>
      <c r="M234" s="144" t="s">
        <v>1</v>
      </c>
      <c r="N234" s="145" t="s">
        <v>36</v>
      </c>
      <c r="O234" s="134">
        <v>0</v>
      </c>
      <c r="P234" s="134">
        <f>O234*H234</f>
        <v>0</v>
      </c>
      <c r="Q234" s="134">
        <v>0.0045</v>
      </c>
      <c r="R234" s="134">
        <f>Q234*H234</f>
        <v>0.17567099999999997</v>
      </c>
      <c r="S234" s="134">
        <v>0</v>
      </c>
      <c r="T234" s="135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36" t="s">
        <v>277</v>
      </c>
      <c r="AT234" s="136" t="s">
        <v>247</v>
      </c>
      <c r="AU234" s="136" t="s">
        <v>81</v>
      </c>
      <c r="AY234" s="16" t="s">
        <v>131</v>
      </c>
      <c r="BE234" s="137">
        <f>IF(N234="základní",J234,0)</f>
        <v>0</v>
      </c>
      <c r="BF234" s="137">
        <f>IF(N234="snížená",J234,0)</f>
        <v>0</v>
      </c>
      <c r="BG234" s="137">
        <f>IF(N234="zákl. přenesená",J234,0)</f>
        <v>0</v>
      </c>
      <c r="BH234" s="137">
        <f>IF(N234="sníž. přenesená",J234,0)</f>
        <v>0</v>
      </c>
      <c r="BI234" s="137">
        <f>IF(N234="nulová",J234,0)</f>
        <v>0</v>
      </c>
      <c r="BJ234" s="16" t="s">
        <v>79</v>
      </c>
      <c r="BK234" s="137">
        <f>ROUND(I234*H234,2)</f>
        <v>0</v>
      </c>
      <c r="BL234" s="16" t="s">
        <v>205</v>
      </c>
      <c r="BM234" s="136" t="s">
        <v>392</v>
      </c>
    </row>
    <row r="235" spans="2:51" s="13" customFormat="1" ht="12">
      <c r="B235" s="138"/>
      <c r="C235" s="400"/>
      <c r="D235" s="401" t="s">
        <v>140</v>
      </c>
      <c r="E235" s="400"/>
      <c r="F235" s="403" t="s">
        <v>393</v>
      </c>
      <c r="G235" s="400"/>
      <c r="H235" s="404">
        <v>39.038</v>
      </c>
      <c r="I235" s="417"/>
      <c r="J235" s="400"/>
      <c r="K235" s="400"/>
      <c r="L235" s="138"/>
      <c r="M235" s="140"/>
      <c r="N235" s="141"/>
      <c r="O235" s="141"/>
      <c r="P235" s="141"/>
      <c r="Q235" s="141"/>
      <c r="R235" s="141"/>
      <c r="S235" s="141"/>
      <c r="T235" s="142"/>
      <c r="AT235" s="139" t="s">
        <v>140</v>
      </c>
      <c r="AU235" s="139" t="s">
        <v>81</v>
      </c>
      <c r="AV235" s="13" t="s">
        <v>81</v>
      </c>
      <c r="AW235" s="13" t="s">
        <v>3</v>
      </c>
      <c r="AX235" s="13" t="s">
        <v>79</v>
      </c>
      <c r="AY235" s="139" t="s">
        <v>131</v>
      </c>
    </row>
    <row r="236" spans="1:65" s="2" customFormat="1" ht="33" customHeight="1">
      <c r="A236" s="28"/>
      <c r="B236" s="131"/>
      <c r="C236" s="394" t="s">
        <v>394</v>
      </c>
      <c r="D236" s="394" t="s">
        <v>133</v>
      </c>
      <c r="E236" s="395" t="s">
        <v>395</v>
      </c>
      <c r="F236" s="396" t="s">
        <v>396</v>
      </c>
      <c r="G236" s="397" t="s">
        <v>136</v>
      </c>
      <c r="H236" s="398">
        <v>30</v>
      </c>
      <c r="I236" s="416"/>
      <c r="J236" s="399">
        <f>ROUND(I236*H236,2)</f>
        <v>0</v>
      </c>
      <c r="K236" s="396" t="s">
        <v>1</v>
      </c>
      <c r="L236" s="29"/>
      <c r="M236" s="132" t="s">
        <v>1</v>
      </c>
      <c r="N236" s="133" t="s">
        <v>36</v>
      </c>
      <c r="O236" s="134">
        <v>0.5</v>
      </c>
      <c r="P236" s="134">
        <f>O236*H236</f>
        <v>15</v>
      </c>
      <c r="Q236" s="134">
        <v>0</v>
      </c>
      <c r="R236" s="134">
        <f>Q236*H236</f>
        <v>0</v>
      </c>
      <c r="S236" s="134">
        <v>0</v>
      </c>
      <c r="T236" s="135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36" t="s">
        <v>205</v>
      </c>
      <c r="AT236" s="136" t="s">
        <v>133</v>
      </c>
      <c r="AU236" s="136" t="s">
        <v>81</v>
      </c>
      <c r="AY236" s="16" t="s">
        <v>131</v>
      </c>
      <c r="BE236" s="137">
        <f>IF(N236="základní",J236,0)</f>
        <v>0</v>
      </c>
      <c r="BF236" s="137">
        <f>IF(N236="snížená",J236,0)</f>
        <v>0</v>
      </c>
      <c r="BG236" s="137">
        <f>IF(N236="zákl. přenesená",J236,0)</f>
        <v>0</v>
      </c>
      <c r="BH236" s="137">
        <f>IF(N236="sníž. přenesená",J236,0)</f>
        <v>0</v>
      </c>
      <c r="BI236" s="137">
        <f>IF(N236="nulová",J236,0)</f>
        <v>0</v>
      </c>
      <c r="BJ236" s="16" t="s">
        <v>79</v>
      </c>
      <c r="BK236" s="137">
        <f>ROUND(I236*H236,2)</f>
        <v>0</v>
      </c>
      <c r="BL236" s="16" t="s">
        <v>205</v>
      </c>
      <c r="BM236" s="136" t="s">
        <v>397</v>
      </c>
    </row>
    <row r="237" spans="2:51" s="13" customFormat="1" ht="12">
      <c r="B237" s="138"/>
      <c r="C237" s="400"/>
      <c r="D237" s="401" t="s">
        <v>140</v>
      </c>
      <c r="E237" s="402" t="s">
        <v>1</v>
      </c>
      <c r="F237" s="403" t="s">
        <v>398</v>
      </c>
      <c r="G237" s="400"/>
      <c r="H237" s="404">
        <v>30</v>
      </c>
      <c r="I237" s="417"/>
      <c r="J237" s="400"/>
      <c r="K237" s="400"/>
      <c r="L237" s="138"/>
      <c r="M237" s="140"/>
      <c r="N237" s="141"/>
      <c r="O237" s="141"/>
      <c r="P237" s="141"/>
      <c r="Q237" s="141"/>
      <c r="R237" s="141"/>
      <c r="S237" s="141"/>
      <c r="T237" s="142"/>
      <c r="AT237" s="139" t="s">
        <v>140</v>
      </c>
      <c r="AU237" s="139" t="s">
        <v>81</v>
      </c>
      <c r="AV237" s="13" t="s">
        <v>81</v>
      </c>
      <c r="AW237" s="13" t="s">
        <v>27</v>
      </c>
      <c r="AX237" s="13" t="s">
        <v>79</v>
      </c>
      <c r="AY237" s="139" t="s">
        <v>131</v>
      </c>
    </row>
    <row r="238" spans="1:65" s="2" customFormat="1" ht="33" customHeight="1">
      <c r="A238" s="28"/>
      <c r="B238" s="131"/>
      <c r="C238" s="394" t="s">
        <v>399</v>
      </c>
      <c r="D238" s="394" t="s">
        <v>133</v>
      </c>
      <c r="E238" s="395" t="s">
        <v>400</v>
      </c>
      <c r="F238" s="396" t="s">
        <v>401</v>
      </c>
      <c r="G238" s="397" t="s">
        <v>136</v>
      </c>
      <c r="H238" s="398">
        <v>46.077</v>
      </c>
      <c r="I238" s="416"/>
      <c r="J238" s="399">
        <f>ROUND(I238*H238,2)</f>
        <v>0</v>
      </c>
      <c r="K238" s="396" t="s">
        <v>1</v>
      </c>
      <c r="L238" s="29"/>
      <c r="M238" s="132" t="s">
        <v>1</v>
      </c>
      <c r="N238" s="133" t="s">
        <v>36</v>
      </c>
      <c r="O238" s="134">
        <v>0.678</v>
      </c>
      <c r="P238" s="134">
        <f>O238*H238</f>
        <v>31.240206</v>
      </c>
      <c r="Q238" s="134">
        <v>0</v>
      </c>
      <c r="R238" s="134">
        <f>Q238*H238</f>
        <v>0</v>
      </c>
      <c r="S238" s="134">
        <v>0</v>
      </c>
      <c r="T238" s="135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36" t="s">
        <v>205</v>
      </c>
      <c r="AT238" s="136" t="s">
        <v>133</v>
      </c>
      <c r="AU238" s="136" t="s">
        <v>81</v>
      </c>
      <c r="AY238" s="16" t="s">
        <v>131</v>
      </c>
      <c r="BE238" s="137">
        <f>IF(N238="základní",J238,0)</f>
        <v>0</v>
      </c>
      <c r="BF238" s="137">
        <f>IF(N238="snížená",J238,0)</f>
        <v>0</v>
      </c>
      <c r="BG238" s="137">
        <f>IF(N238="zákl. přenesená",J238,0)</f>
        <v>0</v>
      </c>
      <c r="BH238" s="137">
        <f>IF(N238="sníž. přenesená",J238,0)</f>
        <v>0</v>
      </c>
      <c r="BI238" s="137">
        <f>IF(N238="nulová",J238,0)</f>
        <v>0</v>
      </c>
      <c r="BJ238" s="16" t="s">
        <v>79</v>
      </c>
      <c r="BK238" s="137">
        <f>ROUND(I238*H238,2)</f>
        <v>0</v>
      </c>
      <c r="BL238" s="16" t="s">
        <v>205</v>
      </c>
      <c r="BM238" s="136" t="s">
        <v>402</v>
      </c>
    </row>
    <row r="239" spans="1:65" s="2" customFormat="1" ht="24.2" customHeight="1">
      <c r="A239" s="28"/>
      <c r="B239" s="131"/>
      <c r="C239" s="394" t="s">
        <v>403</v>
      </c>
      <c r="D239" s="394" t="s">
        <v>133</v>
      </c>
      <c r="E239" s="395" t="s">
        <v>404</v>
      </c>
      <c r="F239" s="396" t="s">
        <v>405</v>
      </c>
      <c r="G239" s="397" t="s">
        <v>406</v>
      </c>
      <c r="H239" s="398">
        <v>412.193</v>
      </c>
      <c r="I239" s="416"/>
      <c r="J239" s="399">
        <f>ROUND(I239*H239,2)</f>
        <v>0</v>
      </c>
      <c r="K239" s="396" t="s">
        <v>137</v>
      </c>
      <c r="L239" s="29"/>
      <c r="M239" s="132" t="s">
        <v>1</v>
      </c>
      <c r="N239" s="133" t="s">
        <v>36</v>
      </c>
      <c r="O239" s="134">
        <v>0</v>
      </c>
      <c r="P239" s="134">
        <f>O239*H239</f>
        <v>0</v>
      </c>
      <c r="Q239" s="134">
        <v>0</v>
      </c>
      <c r="R239" s="134">
        <f>Q239*H239</f>
        <v>0</v>
      </c>
      <c r="S239" s="134">
        <v>0</v>
      </c>
      <c r="T239" s="135">
        <f>S239*H239</f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136" t="s">
        <v>205</v>
      </c>
      <c r="AT239" s="136" t="s">
        <v>133</v>
      </c>
      <c r="AU239" s="136" t="s">
        <v>81</v>
      </c>
      <c r="AY239" s="16" t="s">
        <v>131</v>
      </c>
      <c r="BE239" s="137">
        <f>IF(N239="základní",J239,0)</f>
        <v>0</v>
      </c>
      <c r="BF239" s="137">
        <f>IF(N239="snížená",J239,0)</f>
        <v>0</v>
      </c>
      <c r="BG239" s="137">
        <f>IF(N239="zákl. přenesená",J239,0)</f>
        <v>0</v>
      </c>
      <c r="BH239" s="137">
        <f>IF(N239="sníž. přenesená",J239,0)</f>
        <v>0</v>
      </c>
      <c r="BI239" s="137">
        <f>IF(N239="nulová",J239,0)</f>
        <v>0</v>
      </c>
      <c r="BJ239" s="16" t="s">
        <v>79</v>
      </c>
      <c r="BK239" s="137">
        <f>ROUND(I239*H239,2)</f>
        <v>0</v>
      </c>
      <c r="BL239" s="16" t="s">
        <v>205</v>
      </c>
      <c r="BM239" s="136" t="s">
        <v>407</v>
      </c>
    </row>
    <row r="240" spans="2:63" s="12" customFormat="1" ht="22.9" customHeight="1">
      <c r="B240" s="123"/>
      <c r="C240" s="388"/>
      <c r="D240" s="389" t="s">
        <v>70</v>
      </c>
      <c r="E240" s="392" t="s">
        <v>408</v>
      </c>
      <c r="F240" s="392" t="s">
        <v>409</v>
      </c>
      <c r="G240" s="388"/>
      <c r="H240" s="388"/>
      <c r="I240" s="418"/>
      <c r="J240" s="393">
        <f>BK240</f>
        <v>0</v>
      </c>
      <c r="K240" s="388"/>
      <c r="L240" s="123"/>
      <c r="M240" s="125"/>
      <c r="N240" s="126"/>
      <c r="O240" s="126"/>
      <c r="P240" s="127">
        <f>SUM(P241:P245)</f>
        <v>1.827</v>
      </c>
      <c r="Q240" s="126"/>
      <c r="R240" s="127">
        <f>SUM(R241:R245)</f>
        <v>0.046588500000000005</v>
      </c>
      <c r="S240" s="126"/>
      <c r="T240" s="128">
        <f>SUM(T241:T245)</f>
        <v>0</v>
      </c>
      <c r="AR240" s="124" t="s">
        <v>81</v>
      </c>
      <c r="AT240" s="129" t="s">
        <v>70</v>
      </c>
      <c r="AU240" s="129" t="s">
        <v>79</v>
      </c>
      <c r="AY240" s="124" t="s">
        <v>131</v>
      </c>
      <c r="BK240" s="130">
        <f>SUM(BK241:BK245)</f>
        <v>0</v>
      </c>
    </row>
    <row r="241" spans="1:65" s="2" customFormat="1" ht="24.2" customHeight="1">
      <c r="A241" s="28"/>
      <c r="B241" s="131"/>
      <c r="C241" s="394" t="s">
        <v>410</v>
      </c>
      <c r="D241" s="394" t="s">
        <v>133</v>
      </c>
      <c r="E241" s="395" t="s">
        <v>411</v>
      </c>
      <c r="F241" s="396" t="s">
        <v>412</v>
      </c>
      <c r="G241" s="397" t="s">
        <v>136</v>
      </c>
      <c r="H241" s="398">
        <v>30.45</v>
      </c>
      <c r="I241" s="416"/>
      <c r="J241" s="399">
        <f>ROUND(I241*H241,2)</f>
        <v>0</v>
      </c>
      <c r="K241" s="396" t="s">
        <v>137</v>
      </c>
      <c r="L241" s="29"/>
      <c r="M241" s="132" t="s">
        <v>1</v>
      </c>
      <c r="N241" s="133" t="s">
        <v>36</v>
      </c>
      <c r="O241" s="134">
        <v>0.06</v>
      </c>
      <c r="P241" s="134">
        <f>O241*H241</f>
        <v>1.827</v>
      </c>
      <c r="Q241" s="134">
        <v>0</v>
      </c>
      <c r="R241" s="134">
        <f>Q241*H241</f>
        <v>0</v>
      </c>
      <c r="S241" s="134">
        <v>0</v>
      </c>
      <c r="T241" s="135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36" t="s">
        <v>205</v>
      </c>
      <c r="AT241" s="136" t="s">
        <v>133</v>
      </c>
      <c r="AU241" s="136" t="s">
        <v>81</v>
      </c>
      <c r="AY241" s="16" t="s">
        <v>131</v>
      </c>
      <c r="BE241" s="137">
        <f>IF(N241="základní",J241,0)</f>
        <v>0</v>
      </c>
      <c r="BF241" s="137">
        <f>IF(N241="snížená",J241,0)</f>
        <v>0</v>
      </c>
      <c r="BG241" s="137">
        <f>IF(N241="zákl. přenesená",J241,0)</f>
        <v>0</v>
      </c>
      <c r="BH241" s="137">
        <f>IF(N241="sníž. přenesená",J241,0)</f>
        <v>0</v>
      </c>
      <c r="BI241" s="137">
        <f>IF(N241="nulová",J241,0)</f>
        <v>0</v>
      </c>
      <c r="BJ241" s="16" t="s">
        <v>79</v>
      </c>
      <c r="BK241" s="137">
        <f>ROUND(I241*H241,2)</f>
        <v>0</v>
      </c>
      <c r="BL241" s="16" t="s">
        <v>205</v>
      </c>
      <c r="BM241" s="136" t="s">
        <v>413</v>
      </c>
    </row>
    <row r="242" spans="2:51" s="13" customFormat="1" ht="12">
      <c r="B242" s="138"/>
      <c r="C242" s="400"/>
      <c r="D242" s="401" t="s">
        <v>140</v>
      </c>
      <c r="E242" s="402" t="s">
        <v>1</v>
      </c>
      <c r="F242" s="403" t="s">
        <v>300</v>
      </c>
      <c r="G242" s="400"/>
      <c r="H242" s="404">
        <v>30.45</v>
      </c>
      <c r="I242" s="417"/>
      <c r="J242" s="400"/>
      <c r="K242" s="400"/>
      <c r="L242" s="138"/>
      <c r="M242" s="140"/>
      <c r="N242" s="141"/>
      <c r="O242" s="141"/>
      <c r="P242" s="141"/>
      <c r="Q242" s="141"/>
      <c r="R242" s="141"/>
      <c r="S242" s="141"/>
      <c r="T242" s="142"/>
      <c r="AT242" s="139" t="s">
        <v>140</v>
      </c>
      <c r="AU242" s="139" t="s">
        <v>81</v>
      </c>
      <c r="AV242" s="13" t="s">
        <v>81</v>
      </c>
      <c r="AW242" s="13" t="s">
        <v>27</v>
      </c>
      <c r="AX242" s="13" t="s">
        <v>79</v>
      </c>
      <c r="AY242" s="139" t="s">
        <v>131</v>
      </c>
    </row>
    <row r="243" spans="1:65" s="2" customFormat="1" ht="24.2" customHeight="1">
      <c r="A243" s="28"/>
      <c r="B243" s="131"/>
      <c r="C243" s="406" t="s">
        <v>414</v>
      </c>
      <c r="D243" s="406" t="s">
        <v>247</v>
      </c>
      <c r="E243" s="407" t="s">
        <v>415</v>
      </c>
      <c r="F243" s="408" t="s">
        <v>416</v>
      </c>
      <c r="G243" s="409" t="s">
        <v>136</v>
      </c>
      <c r="H243" s="410">
        <v>31.059</v>
      </c>
      <c r="I243" s="419"/>
      <c r="J243" s="411">
        <f>ROUND(I243*H243,2)</f>
        <v>0</v>
      </c>
      <c r="K243" s="408" t="s">
        <v>137</v>
      </c>
      <c r="L243" s="143"/>
      <c r="M243" s="144" t="s">
        <v>1</v>
      </c>
      <c r="N243" s="145" t="s">
        <v>36</v>
      </c>
      <c r="O243" s="134">
        <v>0</v>
      </c>
      <c r="P243" s="134">
        <f>O243*H243</f>
        <v>0</v>
      </c>
      <c r="Q243" s="134">
        <v>0.0015</v>
      </c>
      <c r="R243" s="134">
        <f>Q243*H243</f>
        <v>0.046588500000000005</v>
      </c>
      <c r="S243" s="134">
        <v>0</v>
      </c>
      <c r="T243" s="135">
        <f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36" t="s">
        <v>277</v>
      </c>
      <c r="AT243" s="136" t="s">
        <v>247</v>
      </c>
      <c r="AU243" s="136" t="s">
        <v>81</v>
      </c>
      <c r="AY243" s="16" t="s">
        <v>131</v>
      </c>
      <c r="BE243" s="137">
        <f>IF(N243="základní",J243,0)</f>
        <v>0</v>
      </c>
      <c r="BF243" s="137">
        <f>IF(N243="snížená",J243,0)</f>
        <v>0</v>
      </c>
      <c r="BG243" s="137">
        <f>IF(N243="zákl. přenesená",J243,0)</f>
        <v>0</v>
      </c>
      <c r="BH243" s="137">
        <f>IF(N243="sníž. přenesená",J243,0)</f>
        <v>0</v>
      </c>
      <c r="BI243" s="137">
        <f>IF(N243="nulová",J243,0)</f>
        <v>0</v>
      </c>
      <c r="BJ243" s="16" t="s">
        <v>79</v>
      </c>
      <c r="BK243" s="137">
        <f>ROUND(I243*H243,2)</f>
        <v>0</v>
      </c>
      <c r="BL243" s="16" t="s">
        <v>205</v>
      </c>
      <c r="BM243" s="136" t="s">
        <v>417</v>
      </c>
    </row>
    <row r="244" spans="2:51" s="13" customFormat="1" ht="12">
      <c r="B244" s="138"/>
      <c r="C244" s="400"/>
      <c r="D244" s="401" t="s">
        <v>140</v>
      </c>
      <c r="E244" s="400"/>
      <c r="F244" s="403" t="s">
        <v>418</v>
      </c>
      <c r="G244" s="400"/>
      <c r="H244" s="404">
        <v>31.059</v>
      </c>
      <c r="I244" s="417"/>
      <c r="J244" s="400"/>
      <c r="K244" s="400"/>
      <c r="L244" s="138"/>
      <c r="M244" s="140"/>
      <c r="N244" s="141"/>
      <c r="O244" s="141"/>
      <c r="P244" s="141"/>
      <c r="Q244" s="141"/>
      <c r="R244" s="141"/>
      <c r="S244" s="141"/>
      <c r="T244" s="142"/>
      <c r="AT244" s="139" t="s">
        <v>140</v>
      </c>
      <c r="AU244" s="139" t="s">
        <v>81</v>
      </c>
      <c r="AV244" s="13" t="s">
        <v>81</v>
      </c>
      <c r="AW244" s="13" t="s">
        <v>3</v>
      </c>
      <c r="AX244" s="13" t="s">
        <v>79</v>
      </c>
      <c r="AY244" s="139" t="s">
        <v>131</v>
      </c>
    </row>
    <row r="245" spans="1:65" s="2" customFormat="1" ht="24.2" customHeight="1">
      <c r="A245" s="28"/>
      <c r="B245" s="131"/>
      <c r="C245" s="394" t="s">
        <v>419</v>
      </c>
      <c r="D245" s="394" t="s">
        <v>133</v>
      </c>
      <c r="E245" s="395" t="s">
        <v>420</v>
      </c>
      <c r="F245" s="396" t="s">
        <v>421</v>
      </c>
      <c r="G245" s="397" t="s">
        <v>406</v>
      </c>
      <c r="H245" s="398">
        <v>58.61</v>
      </c>
      <c r="I245" s="416"/>
      <c r="J245" s="399">
        <f>ROUND(I245*H245,2)</f>
        <v>0</v>
      </c>
      <c r="K245" s="396" t="s">
        <v>137</v>
      </c>
      <c r="L245" s="29"/>
      <c r="M245" s="132" t="s">
        <v>1</v>
      </c>
      <c r="N245" s="133" t="s">
        <v>36</v>
      </c>
      <c r="O245" s="134">
        <v>0</v>
      </c>
      <c r="P245" s="134">
        <f>O245*H245</f>
        <v>0</v>
      </c>
      <c r="Q245" s="134">
        <v>0</v>
      </c>
      <c r="R245" s="134">
        <f>Q245*H245</f>
        <v>0</v>
      </c>
      <c r="S245" s="134">
        <v>0</v>
      </c>
      <c r="T245" s="135">
        <f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36" t="s">
        <v>205</v>
      </c>
      <c r="AT245" s="136" t="s">
        <v>133</v>
      </c>
      <c r="AU245" s="136" t="s">
        <v>81</v>
      </c>
      <c r="AY245" s="16" t="s">
        <v>131</v>
      </c>
      <c r="BE245" s="137">
        <f>IF(N245="základní",J245,0)</f>
        <v>0</v>
      </c>
      <c r="BF245" s="137">
        <f>IF(N245="snížená",J245,0)</f>
        <v>0</v>
      </c>
      <c r="BG245" s="137">
        <f>IF(N245="zákl. přenesená",J245,0)</f>
        <v>0</v>
      </c>
      <c r="BH245" s="137">
        <f>IF(N245="sníž. přenesená",J245,0)</f>
        <v>0</v>
      </c>
      <c r="BI245" s="137">
        <f>IF(N245="nulová",J245,0)</f>
        <v>0</v>
      </c>
      <c r="BJ245" s="16" t="s">
        <v>79</v>
      </c>
      <c r="BK245" s="137">
        <f>ROUND(I245*H245,2)</f>
        <v>0</v>
      </c>
      <c r="BL245" s="16" t="s">
        <v>205</v>
      </c>
      <c r="BM245" s="136" t="s">
        <v>422</v>
      </c>
    </row>
    <row r="246" spans="2:63" s="12" customFormat="1" ht="22.9" customHeight="1">
      <c r="B246" s="123"/>
      <c r="C246" s="388"/>
      <c r="D246" s="389" t="s">
        <v>70</v>
      </c>
      <c r="E246" s="392" t="s">
        <v>423</v>
      </c>
      <c r="F246" s="392" t="s">
        <v>424</v>
      </c>
      <c r="G246" s="388"/>
      <c r="H246" s="388"/>
      <c r="I246" s="418"/>
      <c r="J246" s="393">
        <f>BK246</f>
        <v>0</v>
      </c>
      <c r="K246" s="388"/>
      <c r="L246" s="123"/>
      <c r="M246" s="125"/>
      <c r="N246" s="126"/>
      <c r="O246" s="126"/>
      <c r="P246" s="127">
        <f>SUM(P247:P248)</f>
        <v>0</v>
      </c>
      <c r="Q246" s="126"/>
      <c r="R246" s="127">
        <f>SUM(R247:R248)</f>
        <v>0</v>
      </c>
      <c r="S246" s="126"/>
      <c r="T246" s="128">
        <f>SUM(T247:T248)</f>
        <v>0</v>
      </c>
      <c r="AR246" s="124" t="s">
        <v>81</v>
      </c>
      <c r="AT246" s="129" t="s">
        <v>70</v>
      </c>
      <c r="AU246" s="129" t="s">
        <v>79</v>
      </c>
      <c r="AY246" s="124" t="s">
        <v>131</v>
      </c>
      <c r="BK246" s="130">
        <f>SUM(BK247:BK248)</f>
        <v>0</v>
      </c>
    </row>
    <row r="247" spans="1:65" s="2" customFormat="1" ht="21.75" customHeight="1">
      <c r="A247" s="28"/>
      <c r="B247" s="131"/>
      <c r="C247" s="394" t="s">
        <v>425</v>
      </c>
      <c r="D247" s="394" t="s">
        <v>133</v>
      </c>
      <c r="E247" s="395" t="s">
        <v>426</v>
      </c>
      <c r="F247" s="396" t="s">
        <v>427</v>
      </c>
      <c r="G247" s="397" t="s">
        <v>428</v>
      </c>
      <c r="H247" s="398">
        <v>1</v>
      </c>
      <c r="I247" s="416"/>
      <c r="J247" s="399">
        <f>ROUND(I247*H247,2)</f>
        <v>0</v>
      </c>
      <c r="K247" s="396" t="s">
        <v>1</v>
      </c>
      <c r="L247" s="29"/>
      <c r="M247" s="132" t="s">
        <v>1</v>
      </c>
      <c r="N247" s="133" t="s">
        <v>36</v>
      </c>
      <c r="O247" s="134">
        <v>0</v>
      </c>
      <c r="P247" s="134">
        <f>O247*H247</f>
        <v>0</v>
      </c>
      <c r="Q247" s="134">
        <v>0</v>
      </c>
      <c r="R247" s="134">
        <f>Q247*H247</f>
        <v>0</v>
      </c>
      <c r="S247" s="134">
        <v>0</v>
      </c>
      <c r="T247" s="135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36" t="s">
        <v>205</v>
      </c>
      <c r="AT247" s="136" t="s">
        <v>133</v>
      </c>
      <c r="AU247" s="136" t="s">
        <v>81</v>
      </c>
      <c r="AY247" s="16" t="s">
        <v>131</v>
      </c>
      <c r="BE247" s="137">
        <f>IF(N247="základní",J247,0)</f>
        <v>0</v>
      </c>
      <c r="BF247" s="137">
        <f>IF(N247="snížená",J247,0)</f>
        <v>0</v>
      </c>
      <c r="BG247" s="137">
        <f>IF(N247="zákl. přenesená",J247,0)</f>
        <v>0</v>
      </c>
      <c r="BH247" s="137">
        <f>IF(N247="sníž. přenesená",J247,0)</f>
        <v>0</v>
      </c>
      <c r="BI247" s="137">
        <f>IF(N247="nulová",J247,0)</f>
        <v>0</v>
      </c>
      <c r="BJ247" s="16" t="s">
        <v>79</v>
      </c>
      <c r="BK247" s="137">
        <f>ROUND(I247*H247,2)</f>
        <v>0</v>
      </c>
      <c r="BL247" s="16" t="s">
        <v>205</v>
      </c>
      <c r="BM247" s="136" t="s">
        <v>429</v>
      </c>
    </row>
    <row r="248" spans="1:65" s="2" customFormat="1" ht="16.5" customHeight="1">
      <c r="A248" s="28"/>
      <c r="B248" s="131"/>
      <c r="C248" s="394" t="s">
        <v>430</v>
      </c>
      <c r="D248" s="394" t="s">
        <v>133</v>
      </c>
      <c r="E248" s="395" t="s">
        <v>431</v>
      </c>
      <c r="F248" s="396" t="s">
        <v>432</v>
      </c>
      <c r="G248" s="397" t="s">
        <v>428</v>
      </c>
      <c r="H248" s="398">
        <v>1</v>
      </c>
      <c r="I248" s="416"/>
      <c r="J248" s="399">
        <f>ROUND(I248*H248,2)</f>
        <v>0</v>
      </c>
      <c r="K248" s="396" t="s">
        <v>1</v>
      </c>
      <c r="L248" s="29"/>
      <c r="M248" s="132" t="s">
        <v>1</v>
      </c>
      <c r="N248" s="133" t="s">
        <v>36</v>
      </c>
      <c r="O248" s="134">
        <v>0</v>
      </c>
      <c r="P248" s="134">
        <f>O248*H248</f>
        <v>0</v>
      </c>
      <c r="Q248" s="134">
        <v>0</v>
      </c>
      <c r="R248" s="134">
        <f>Q248*H248</f>
        <v>0</v>
      </c>
      <c r="S248" s="134">
        <v>0</v>
      </c>
      <c r="T248" s="135">
        <f>S248*H248</f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36" t="s">
        <v>205</v>
      </c>
      <c r="AT248" s="136" t="s">
        <v>133</v>
      </c>
      <c r="AU248" s="136" t="s">
        <v>81</v>
      </c>
      <c r="AY248" s="16" t="s">
        <v>131</v>
      </c>
      <c r="BE248" s="137">
        <f>IF(N248="základní",J248,0)</f>
        <v>0</v>
      </c>
      <c r="BF248" s="137">
        <f>IF(N248="snížená",J248,0)</f>
        <v>0</v>
      </c>
      <c r="BG248" s="137">
        <f>IF(N248="zákl. přenesená",J248,0)</f>
        <v>0</v>
      </c>
      <c r="BH248" s="137">
        <f>IF(N248="sníž. přenesená",J248,0)</f>
        <v>0</v>
      </c>
      <c r="BI248" s="137">
        <f>IF(N248="nulová",J248,0)</f>
        <v>0</v>
      </c>
      <c r="BJ248" s="16" t="s">
        <v>79</v>
      </c>
      <c r="BK248" s="137">
        <f>ROUND(I248*H248,2)</f>
        <v>0</v>
      </c>
      <c r="BL248" s="16" t="s">
        <v>205</v>
      </c>
      <c r="BM248" s="136" t="s">
        <v>433</v>
      </c>
    </row>
    <row r="249" spans="2:63" s="12" customFormat="1" ht="22.9" customHeight="1">
      <c r="B249" s="123"/>
      <c r="C249" s="388"/>
      <c r="D249" s="389" t="s">
        <v>70</v>
      </c>
      <c r="E249" s="392" t="s">
        <v>434</v>
      </c>
      <c r="F249" s="392" t="s">
        <v>435</v>
      </c>
      <c r="G249" s="388"/>
      <c r="H249" s="388"/>
      <c r="I249" s="418"/>
      <c r="J249" s="393">
        <f>BK249</f>
        <v>0</v>
      </c>
      <c r="K249" s="388"/>
      <c r="L249" s="123"/>
      <c r="M249" s="125"/>
      <c r="N249" s="126"/>
      <c r="O249" s="126"/>
      <c r="P249" s="127">
        <f>P250</f>
        <v>0</v>
      </c>
      <c r="Q249" s="126"/>
      <c r="R249" s="127">
        <f>R250</f>
        <v>0</v>
      </c>
      <c r="S249" s="126"/>
      <c r="T249" s="128">
        <f>T250</f>
        <v>0</v>
      </c>
      <c r="AR249" s="124" t="s">
        <v>81</v>
      </c>
      <c r="AT249" s="129" t="s">
        <v>70</v>
      </c>
      <c r="AU249" s="129" t="s">
        <v>79</v>
      </c>
      <c r="AY249" s="124" t="s">
        <v>131</v>
      </c>
      <c r="BK249" s="130">
        <f>BK250</f>
        <v>0</v>
      </c>
    </row>
    <row r="250" spans="1:65" s="2" customFormat="1" ht="16.5" customHeight="1">
      <c r="A250" s="28"/>
      <c r="B250" s="131"/>
      <c r="C250" s="394" t="s">
        <v>436</v>
      </c>
      <c r="D250" s="394" t="s">
        <v>133</v>
      </c>
      <c r="E250" s="395" t="s">
        <v>437</v>
      </c>
      <c r="F250" s="396" t="s">
        <v>438</v>
      </c>
      <c r="G250" s="397" t="s">
        <v>428</v>
      </c>
      <c r="H250" s="398">
        <v>1</v>
      </c>
      <c r="I250" s="416"/>
      <c r="J250" s="399">
        <f>ROUND(I250*H250,2)</f>
        <v>0</v>
      </c>
      <c r="K250" s="396" t="s">
        <v>1</v>
      </c>
      <c r="L250" s="29"/>
      <c r="M250" s="132" t="s">
        <v>1</v>
      </c>
      <c r="N250" s="133" t="s">
        <v>36</v>
      </c>
      <c r="O250" s="134">
        <v>0</v>
      </c>
      <c r="P250" s="134">
        <f>O250*H250</f>
        <v>0</v>
      </c>
      <c r="Q250" s="134">
        <v>0</v>
      </c>
      <c r="R250" s="134">
        <f>Q250*H250</f>
        <v>0</v>
      </c>
      <c r="S250" s="134">
        <v>0</v>
      </c>
      <c r="T250" s="135">
        <f>S250*H250</f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36" t="s">
        <v>205</v>
      </c>
      <c r="AT250" s="136" t="s">
        <v>133</v>
      </c>
      <c r="AU250" s="136" t="s">
        <v>81</v>
      </c>
      <c r="AY250" s="16" t="s">
        <v>131</v>
      </c>
      <c r="BE250" s="137">
        <f>IF(N250="základní",J250,0)</f>
        <v>0</v>
      </c>
      <c r="BF250" s="137">
        <f>IF(N250="snížená",J250,0)</f>
        <v>0</v>
      </c>
      <c r="BG250" s="137">
        <f>IF(N250="zákl. přenesená",J250,0)</f>
        <v>0</v>
      </c>
      <c r="BH250" s="137">
        <f>IF(N250="sníž. přenesená",J250,0)</f>
        <v>0</v>
      </c>
      <c r="BI250" s="137">
        <f>IF(N250="nulová",J250,0)</f>
        <v>0</v>
      </c>
      <c r="BJ250" s="16" t="s">
        <v>79</v>
      </c>
      <c r="BK250" s="137">
        <f>ROUND(I250*H250,2)</f>
        <v>0</v>
      </c>
      <c r="BL250" s="16" t="s">
        <v>205</v>
      </c>
      <c r="BM250" s="136" t="s">
        <v>439</v>
      </c>
    </row>
    <row r="251" spans="2:63" s="12" customFormat="1" ht="22.9" customHeight="1">
      <c r="B251" s="123"/>
      <c r="C251" s="388"/>
      <c r="D251" s="389" t="s">
        <v>70</v>
      </c>
      <c r="E251" s="392" t="s">
        <v>440</v>
      </c>
      <c r="F251" s="392" t="s">
        <v>441</v>
      </c>
      <c r="G251" s="388"/>
      <c r="H251" s="388"/>
      <c r="I251" s="418"/>
      <c r="J251" s="393">
        <f>BK251</f>
        <v>0</v>
      </c>
      <c r="K251" s="388"/>
      <c r="L251" s="123"/>
      <c r="M251" s="125"/>
      <c r="N251" s="126"/>
      <c r="O251" s="126"/>
      <c r="P251" s="127">
        <f>P252</f>
        <v>0</v>
      </c>
      <c r="Q251" s="126"/>
      <c r="R251" s="127">
        <f>R252</f>
        <v>0</v>
      </c>
      <c r="S251" s="126"/>
      <c r="T251" s="128">
        <f>T252</f>
        <v>0</v>
      </c>
      <c r="AR251" s="124" t="s">
        <v>81</v>
      </c>
      <c r="AT251" s="129" t="s">
        <v>70</v>
      </c>
      <c r="AU251" s="129" t="s">
        <v>79</v>
      </c>
      <c r="AY251" s="124" t="s">
        <v>131</v>
      </c>
      <c r="BK251" s="130">
        <f>BK252</f>
        <v>0</v>
      </c>
    </row>
    <row r="252" spans="1:65" s="2" customFormat="1" ht="16.5" customHeight="1">
      <c r="A252" s="28"/>
      <c r="B252" s="131"/>
      <c r="C252" s="394" t="s">
        <v>442</v>
      </c>
      <c r="D252" s="394" t="s">
        <v>133</v>
      </c>
      <c r="E252" s="395" t="s">
        <v>443</v>
      </c>
      <c r="F252" s="396" t="s">
        <v>444</v>
      </c>
      <c r="G252" s="397" t="s">
        <v>428</v>
      </c>
      <c r="H252" s="398">
        <v>1</v>
      </c>
      <c r="I252" s="416"/>
      <c r="J252" s="399">
        <f>ROUND(I252*H252,2)</f>
        <v>0</v>
      </c>
      <c r="K252" s="396" t="s">
        <v>1</v>
      </c>
      <c r="L252" s="29"/>
      <c r="M252" s="132" t="s">
        <v>1</v>
      </c>
      <c r="N252" s="133" t="s">
        <v>36</v>
      </c>
      <c r="O252" s="134">
        <v>0</v>
      </c>
      <c r="P252" s="134">
        <f>O252*H252</f>
        <v>0</v>
      </c>
      <c r="Q252" s="134">
        <v>0</v>
      </c>
      <c r="R252" s="134">
        <f>Q252*H252</f>
        <v>0</v>
      </c>
      <c r="S252" s="134">
        <v>0</v>
      </c>
      <c r="T252" s="135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36" t="s">
        <v>205</v>
      </c>
      <c r="AT252" s="136" t="s">
        <v>133</v>
      </c>
      <c r="AU252" s="136" t="s">
        <v>81</v>
      </c>
      <c r="AY252" s="16" t="s">
        <v>131</v>
      </c>
      <c r="BE252" s="137">
        <f>IF(N252="základní",J252,0)</f>
        <v>0</v>
      </c>
      <c r="BF252" s="137">
        <f>IF(N252="snížená",J252,0)</f>
        <v>0</v>
      </c>
      <c r="BG252" s="137">
        <f>IF(N252="zákl. přenesená",J252,0)</f>
        <v>0</v>
      </c>
      <c r="BH252" s="137">
        <f>IF(N252="sníž. přenesená",J252,0)</f>
        <v>0</v>
      </c>
      <c r="BI252" s="137">
        <f>IF(N252="nulová",J252,0)</f>
        <v>0</v>
      </c>
      <c r="BJ252" s="16" t="s">
        <v>79</v>
      </c>
      <c r="BK252" s="137">
        <f>ROUND(I252*H252,2)</f>
        <v>0</v>
      </c>
      <c r="BL252" s="16" t="s">
        <v>205</v>
      </c>
      <c r="BM252" s="136" t="s">
        <v>445</v>
      </c>
    </row>
    <row r="253" spans="2:63" s="12" customFormat="1" ht="22.9" customHeight="1">
      <c r="B253" s="123"/>
      <c r="C253" s="388"/>
      <c r="D253" s="389" t="s">
        <v>70</v>
      </c>
      <c r="E253" s="392" t="s">
        <v>446</v>
      </c>
      <c r="F253" s="392" t="s">
        <v>447</v>
      </c>
      <c r="G253" s="388"/>
      <c r="H253" s="388"/>
      <c r="I253" s="418"/>
      <c r="J253" s="393">
        <f>BK253</f>
        <v>0</v>
      </c>
      <c r="K253" s="388"/>
      <c r="L253" s="123"/>
      <c r="M253" s="125"/>
      <c r="N253" s="126"/>
      <c r="O253" s="126"/>
      <c r="P253" s="127">
        <f>P254</f>
        <v>0</v>
      </c>
      <c r="Q253" s="126"/>
      <c r="R253" s="127">
        <f>R254</f>
        <v>0</v>
      </c>
      <c r="S253" s="126"/>
      <c r="T253" s="128">
        <f>T254</f>
        <v>0</v>
      </c>
      <c r="AR253" s="124" t="s">
        <v>81</v>
      </c>
      <c r="AT253" s="129" t="s">
        <v>70</v>
      </c>
      <c r="AU253" s="129" t="s">
        <v>79</v>
      </c>
      <c r="AY253" s="124" t="s">
        <v>131</v>
      </c>
      <c r="BK253" s="130">
        <f>BK254</f>
        <v>0</v>
      </c>
    </row>
    <row r="254" spans="1:65" s="2" customFormat="1" ht="16.5" customHeight="1">
      <c r="A254" s="28"/>
      <c r="B254" s="131"/>
      <c r="C254" s="394" t="s">
        <v>448</v>
      </c>
      <c r="D254" s="394" t="s">
        <v>133</v>
      </c>
      <c r="E254" s="395" t="s">
        <v>449</v>
      </c>
      <c r="F254" s="396" t="s">
        <v>926</v>
      </c>
      <c r="G254" s="397" t="s">
        <v>428</v>
      </c>
      <c r="H254" s="398">
        <v>1</v>
      </c>
      <c r="I254" s="416"/>
      <c r="J254" s="399">
        <f>ROUND(I254*H254,2)</f>
        <v>0</v>
      </c>
      <c r="K254" s="396" t="s">
        <v>1</v>
      </c>
      <c r="L254" s="29"/>
      <c r="M254" s="132" t="s">
        <v>1</v>
      </c>
      <c r="N254" s="133" t="s">
        <v>36</v>
      </c>
      <c r="O254" s="134">
        <v>0</v>
      </c>
      <c r="P254" s="134">
        <f>O254*H254</f>
        <v>0</v>
      </c>
      <c r="Q254" s="134">
        <v>0</v>
      </c>
      <c r="R254" s="134">
        <f>Q254*H254</f>
        <v>0</v>
      </c>
      <c r="S254" s="134">
        <v>0</v>
      </c>
      <c r="T254" s="135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36" t="s">
        <v>205</v>
      </c>
      <c r="AT254" s="136" t="s">
        <v>133</v>
      </c>
      <c r="AU254" s="136" t="s">
        <v>81</v>
      </c>
      <c r="AY254" s="16" t="s">
        <v>131</v>
      </c>
      <c r="BE254" s="137">
        <f>IF(N254="základní",J254,0)</f>
        <v>0</v>
      </c>
      <c r="BF254" s="137">
        <f>IF(N254="snížená",J254,0)</f>
        <v>0</v>
      </c>
      <c r="BG254" s="137">
        <f>IF(N254="zákl. přenesená",J254,0)</f>
        <v>0</v>
      </c>
      <c r="BH254" s="137">
        <f>IF(N254="sníž. přenesená",J254,0)</f>
        <v>0</v>
      </c>
      <c r="BI254" s="137">
        <f>IF(N254="nulová",J254,0)</f>
        <v>0</v>
      </c>
      <c r="BJ254" s="16" t="s">
        <v>79</v>
      </c>
      <c r="BK254" s="137">
        <f>ROUND(I254*H254,2)</f>
        <v>0</v>
      </c>
      <c r="BL254" s="16" t="s">
        <v>205</v>
      </c>
      <c r="BM254" s="136" t="s">
        <v>450</v>
      </c>
    </row>
    <row r="255" spans="2:63" s="12" customFormat="1" ht="22.9" customHeight="1">
      <c r="B255" s="123"/>
      <c r="C255" s="388"/>
      <c r="D255" s="389" t="s">
        <v>70</v>
      </c>
      <c r="E255" s="392" t="s">
        <v>451</v>
      </c>
      <c r="F255" s="392" t="s">
        <v>452</v>
      </c>
      <c r="G255" s="388"/>
      <c r="H255" s="388"/>
      <c r="I255" s="418"/>
      <c r="J255" s="393">
        <f>BK255</f>
        <v>0</v>
      </c>
      <c r="K255" s="388"/>
      <c r="L255" s="123"/>
      <c r="M255" s="125"/>
      <c r="N255" s="126"/>
      <c r="O255" s="126"/>
      <c r="P255" s="127">
        <f>SUM(P256:P260)</f>
        <v>1.86924</v>
      </c>
      <c r="Q255" s="126"/>
      <c r="R255" s="127">
        <f>SUM(R256:R260)</f>
        <v>0.0140712</v>
      </c>
      <c r="S255" s="126"/>
      <c r="T255" s="128">
        <f>SUM(T256:T260)</f>
        <v>0.0058116</v>
      </c>
      <c r="AR255" s="124" t="s">
        <v>81</v>
      </c>
      <c r="AT255" s="129" t="s">
        <v>70</v>
      </c>
      <c r="AU255" s="129" t="s">
        <v>79</v>
      </c>
      <c r="AY255" s="124" t="s">
        <v>131</v>
      </c>
      <c r="BK255" s="130">
        <f>SUM(BK256:BK260)</f>
        <v>0</v>
      </c>
    </row>
    <row r="256" spans="1:65" s="2" customFormat="1" ht="16.5" customHeight="1">
      <c r="A256" s="28"/>
      <c r="B256" s="131"/>
      <c r="C256" s="394" t="s">
        <v>453</v>
      </c>
      <c r="D256" s="394" t="s">
        <v>133</v>
      </c>
      <c r="E256" s="395" t="s">
        <v>454</v>
      </c>
      <c r="F256" s="396" t="s">
        <v>455</v>
      </c>
      <c r="G256" s="397" t="s">
        <v>199</v>
      </c>
      <c r="H256" s="398">
        <v>3.48</v>
      </c>
      <c r="I256" s="416"/>
      <c r="J256" s="399">
        <f>ROUND(I256*H256,2)</f>
        <v>0</v>
      </c>
      <c r="K256" s="396" t="s">
        <v>137</v>
      </c>
      <c r="L256" s="29"/>
      <c r="M256" s="132" t="s">
        <v>1</v>
      </c>
      <c r="N256" s="133" t="s">
        <v>36</v>
      </c>
      <c r="O256" s="134">
        <v>0.195</v>
      </c>
      <c r="P256" s="134">
        <f>O256*H256</f>
        <v>0.6786</v>
      </c>
      <c r="Q256" s="134">
        <v>0</v>
      </c>
      <c r="R256" s="134">
        <f>Q256*H256</f>
        <v>0</v>
      </c>
      <c r="S256" s="134">
        <v>0.00167</v>
      </c>
      <c r="T256" s="135">
        <f>S256*H256</f>
        <v>0.0058116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36" t="s">
        <v>205</v>
      </c>
      <c r="AT256" s="136" t="s">
        <v>133</v>
      </c>
      <c r="AU256" s="136" t="s">
        <v>81</v>
      </c>
      <c r="AY256" s="16" t="s">
        <v>131</v>
      </c>
      <c r="BE256" s="137">
        <f>IF(N256="základní",J256,0)</f>
        <v>0</v>
      </c>
      <c r="BF256" s="137">
        <f>IF(N256="snížená",J256,0)</f>
        <v>0</v>
      </c>
      <c r="BG256" s="137">
        <f>IF(N256="zákl. přenesená",J256,0)</f>
        <v>0</v>
      </c>
      <c r="BH256" s="137">
        <f>IF(N256="sníž. přenesená",J256,0)</f>
        <v>0</v>
      </c>
      <c r="BI256" s="137">
        <f>IF(N256="nulová",J256,0)</f>
        <v>0</v>
      </c>
      <c r="BJ256" s="16" t="s">
        <v>79</v>
      </c>
      <c r="BK256" s="137">
        <f>ROUND(I256*H256,2)</f>
        <v>0</v>
      </c>
      <c r="BL256" s="16" t="s">
        <v>205</v>
      </c>
      <c r="BM256" s="136" t="s">
        <v>456</v>
      </c>
    </row>
    <row r="257" spans="2:51" s="13" customFormat="1" ht="12">
      <c r="B257" s="138"/>
      <c r="C257" s="400"/>
      <c r="D257" s="401" t="s">
        <v>140</v>
      </c>
      <c r="E257" s="402" t="s">
        <v>1</v>
      </c>
      <c r="F257" s="403" t="s">
        <v>457</v>
      </c>
      <c r="G257" s="400"/>
      <c r="H257" s="404">
        <v>3.48</v>
      </c>
      <c r="I257" s="417"/>
      <c r="J257" s="400"/>
      <c r="K257" s="400"/>
      <c r="L257" s="138"/>
      <c r="M257" s="140"/>
      <c r="N257" s="141"/>
      <c r="O257" s="141"/>
      <c r="P257" s="141"/>
      <c r="Q257" s="141"/>
      <c r="R257" s="141"/>
      <c r="S257" s="141"/>
      <c r="T257" s="142"/>
      <c r="AT257" s="139" t="s">
        <v>140</v>
      </c>
      <c r="AU257" s="139" t="s">
        <v>81</v>
      </c>
      <c r="AV257" s="13" t="s">
        <v>81</v>
      </c>
      <c r="AW257" s="13" t="s">
        <v>27</v>
      </c>
      <c r="AX257" s="13" t="s">
        <v>79</v>
      </c>
      <c r="AY257" s="139" t="s">
        <v>131</v>
      </c>
    </row>
    <row r="258" spans="1:65" s="2" customFormat="1" ht="24.2" customHeight="1">
      <c r="A258" s="28"/>
      <c r="B258" s="131"/>
      <c r="C258" s="394" t="s">
        <v>458</v>
      </c>
      <c r="D258" s="394" t="s">
        <v>133</v>
      </c>
      <c r="E258" s="395" t="s">
        <v>459</v>
      </c>
      <c r="F258" s="396" t="s">
        <v>460</v>
      </c>
      <c r="G258" s="397" t="s">
        <v>199</v>
      </c>
      <c r="H258" s="398">
        <v>3.28</v>
      </c>
      <c r="I258" s="416"/>
      <c r="J258" s="399">
        <f>ROUND(I258*H258,2)</f>
        <v>0</v>
      </c>
      <c r="K258" s="396" t="s">
        <v>137</v>
      </c>
      <c r="L258" s="29"/>
      <c r="M258" s="132" t="s">
        <v>1</v>
      </c>
      <c r="N258" s="133" t="s">
        <v>36</v>
      </c>
      <c r="O258" s="134">
        <v>0.363</v>
      </c>
      <c r="P258" s="134">
        <f>O258*H258</f>
        <v>1.19064</v>
      </c>
      <c r="Q258" s="134">
        <v>0.00429</v>
      </c>
      <c r="R258" s="134">
        <f>Q258*H258</f>
        <v>0.0140712</v>
      </c>
      <c r="S258" s="134">
        <v>0</v>
      </c>
      <c r="T258" s="135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36" t="s">
        <v>205</v>
      </c>
      <c r="AT258" s="136" t="s">
        <v>133</v>
      </c>
      <c r="AU258" s="136" t="s">
        <v>81</v>
      </c>
      <c r="AY258" s="16" t="s">
        <v>131</v>
      </c>
      <c r="BE258" s="137">
        <f>IF(N258="základní",J258,0)</f>
        <v>0</v>
      </c>
      <c r="BF258" s="137">
        <f>IF(N258="snížená",J258,0)</f>
        <v>0</v>
      </c>
      <c r="BG258" s="137">
        <f>IF(N258="zákl. přenesená",J258,0)</f>
        <v>0</v>
      </c>
      <c r="BH258" s="137">
        <f>IF(N258="sníž. přenesená",J258,0)</f>
        <v>0</v>
      </c>
      <c r="BI258" s="137">
        <f>IF(N258="nulová",J258,0)</f>
        <v>0</v>
      </c>
      <c r="BJ258" s="16" t="s">
        <v>79</v>
      </c>
      <c r="BK258" s="137">
        <f>ROUND(I258*H258,2)</f>
        <v>0</v>
      </c>
      <c r="BL258" s="16" t="s">
        <v>205</v>
      </c>
      <c r="BM258" s="136" t="s">
        <v>461</v>
      </c>
    </row>
    <row r="259" spans="2:51" s="13" customFormat="1" ht="12">
      <c r="B259" s="138"/>
      <c r="C259" s="400"/>
      <c r="D259" s="401" t="s">
        <v>140</v>
      </c>
      <c r="E259" s="402" t="s">
        <v>1</v>
      </c>
      <c r="F259" s="403" t="s">
        <v>462</v>
      </c>
      <c r="G259" s="400"/>
      <c r="H259" s="404">
        <v>3.28</v>
      </c>
      <c r="I259" s="417"/>
      <c r="J259" s="400"/>
      <c r="K259" s="400"/>
      <c r="L259" s="138"/>
      <c r="M259" s="140"/>
      <c r="N259" s="141"/>
      <c r="O259" s="141"/>
      <c r="P259" s="141"/>
      <c r="Q259" s="141"/>
      <c r="R259" s="141"/>
      <c r="S259" s="141"/>
      <c r="T259" s="142"/>
      <c r="AT259" s="139" t="s">
        <v>140</v>
      </c>
      <c r="AU259" s="139" t="s">
        <v>81</v>
      </c>
      <c r="AV259" s="13" t="s">
        <v>81</v>
      </c>
      <c r="AW259" s="13" t="s">
        <v>27</v>
      </c>
      <c r="AX259" s="13" t="s">
        <v>79</v>
      </c>
      <c r="AY259" s="139" t="s">
        <v>131</v>
      </c>
    </row>
    <row r="260" spans="1:65" s="2" customFormat="1" ht="24.2" customHeight="1">
      <c r="A260" s="28"/>
      <c r="B260" s="131"/>
      <c r="C260" s="394" t="s">
        <v>463</v>
      </c>
      <c r="D260" s="394" t="s">
        <v>133</v>
      </c>
      <c r="E260" s="395" t="s">
        <v>464</v>
      </c>
      <c r="F260" s="396" t="s">
        <v>465</v>
      </c>
      <c r="G260" s="397" t="s">
        <v>406</v>
      </c>
      <c r="H260" s="398">
        <v>27.242</v>
      </c>
      <c r="I260" s="416"/>
      <c r="J260" s="399">
        <f>ROUND(I260*H260,2)</f>
        <v>0</v>
      </c>
      <c r="K260" s="396" t="s">
        <v>137</v>
      </c>
      <c r="L260" s="29"/>
      <c r="M260" s="132" t="s">
        <v>1</v>
      </c>
      <c r="N260" s="133" t="s">
        <v>36</v>
      </c>
      <c r="O260" s="134">
        <v>0</v>
      </c>
      <c r="P260" s="134">
        <f>O260*H260</f>
        <v>0</v>
      </c>
      <c r="Q260" s="134">
        <v>0</v>
      </c>
      <c r="R260" s="134">
        <f>Q260*H260</f>
        <v>0</v>
      </c>
      <c r="S260" s="134">
        <v>0</v>
      </c>
      <c r="T260" s="135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36" t="s">
        <v>205</v>
      </c>
      <c r="AT260" s="136" t="s">
        <v>133</v>
      </c>
      <c r="AU260" s="136" t="s">
        <v>81</v>
      </c>
      <c r="AY260" s="16" t="s">
        <v>131</v>
      </c>
      <c r="BE260" s="137">
        <f>IF(N260="základní",J260,0)</f>
        <v>0</v>
      </c>
      <c r="BF260" s="137">
        <f>IF(N260="snížená",J260,0)</f>
        <v>0</v>
      </c>
      <c r="BG260" s="137">
        <f>IF(N260="zákl. přenesená",J260,0)</f>
        <v>0</v>
      </c>
      <c r="BH260" s="137">
        <f>IF(N260="sníž. přenesená",J260,0)</f>
        <v>0</v>
      </c>
      <c r="BI260" s="137">
        <f>IF(N260="nulová",J260,0)</f>
        <v>0</v>
      </c>
      <c r="BJ260" s="16" t="s">
        <v>79</v>
      </c>
      <c r="BK260" s="137">
        <f>ROUND(I260*H260,2)</f>
        <v>0</v>
      </c>
      <c r="BL260" s="16" t="s">
        <v>205</v>
      </c>
      <c r="BM260" s="136" t="s">
        <v>466</v>
      </c>
    </row>
    <row r="261" spans="2:63" s="12" customFormat="1" ht="22.9" customHeight="1">
      <c r="B261" s="123"/>
      <c r="C261" s="388"/>
      <c r="D261" s="389" t="s">
        <v>70</v>
      </c>
      <c r="E261" s="392" t="s">
        <v>467</v>
      </c>
      <c r="F261" s="392" t="s">
        <v>468</v>
      </c>
      <c r="G261" s="388"/>
      <c r="H261" s="388"/>
      <c r="I261" s="418"/>
      <c r="J261" s="393">
        <f>BK261</f>
        <v>0</v>
      </c>
      <c r="K261" s="388"/>
      <c r="L261" s="123"/>
      <c r="M261" s="125"/>
      <c r="N261" s="126"/>
      <c r="O261" s="126"/>
      <c r="P261" s="127">
        <f>SUM(P262:P271)</f>
        <v>0.63</v>
      </c>
      <c r="Q261" s="126"/>
      <c r="R261" s="127">
        <f>SUM(R262:R271)</f>
        <v>0.00656</v>
      </c>
      <c r="S261" s="126"/>
      <c r="T261" s="128">
        <f>SUM(T262:T271)</f>
        <v>0</v>
      </c>
      <c r="AR261" s="124" t="s">
        <v>81</v>
      </c>
      <c r="AT261" s="129" t="s">
        <v>70</v>
      </c>
      <c r="AU261" s="129" t="s">
        <v>79</v>
      </c>
      <c r="AY261" s="124" t="s">
        <v>131</v>
      </c>
      <c r="BK261" s="130">
        <f>SUM(BK262:BK271)</f>
        <v>0</v>
      </c>
    </row>
    <row r="262" spans="1:65" s="2" customFormat="1" ht="24.2" customHeight="1">
      <c r="A262" s="28"/>
      <c r="B262" s="131"/>
      <c r="C262" s="394" t="s">
        <v>469</v>
      </c>
      <c r="D262" s="394" t="s">
        <v>133</v>
      </c>
      <c r="E262" s="395" t="s">
        <v>470</v>
      </c>
      <c r="F262" s="396" t="s">
        <v>924</v>
      </c>
      <c r="G262" s="397" t="s">
        <v>265</v>
      </c>
      <c r="H262" s="398">
        <v>3</v>
      </c>
      <c r="I262" s="416"/>
      <c r="J262" s="399">
        <f>ROUND(I262*H262,2)</f>
        <v>0</v>
      </c>
      <c r="K262" s="396" t="s">
        <v>1</v>
      </c>
      <c r="L262" s="29"/>
      <c r="M262" s="132" t="s">
        <v>1</v>
      </c>
      <c r="N262" s="133" t="s">
        <v>36</v>
      </c>
      <c r="O262" s="134">
        <v>0</v>
      </c>
      <c r="P262" s="134">
        <f>O262*H262</f>
        <v>0</v>
      </c>
      <c r="Q262" s="134">
        <v>0</v>
      </c>
      <c r="R262" s="134">
        <f>Q262*H262</f>
        <v>0</v>
      </c>
      <c r="S262" s="134">
        <v>0</v>
      </c>
      <c r="T262" s="135">
        <f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36" t="s">
        <v>205</v>
      </c>
      <c r="AT262" s="136" t="s">
        <v>133</v>
      </c>
      <c r="AU262" s="136" t="s">
        <v>81</v>
      </c>
      <c r="AY262" s="16" t="s">
        <v>131</v>
      </c>
      <c r="BE262" s="137">
        <f>IF(N262="základní",J262,0)</f>
        <v>0</v>
      </c>
      <c r="BF262" s="137">
        <f>IF(N262="snížená",J262,0)</f>
        <v>0</v>
      </c>
      <c r="BG262" s="137">
        <f>IF(N262="zákl. přenesená",J262,0)</f>
        <v>0</v>
      </c>
      <c r="BH262" s="137">
        <f>IF(N262="sníž. přenesená",J262,0)</f>
        <v>0</v>
      </c>
      <c r="BI262" s="137">
        <f>IF(N262="nulová",J262,0)</f>
        <v>0</v>
      </c>
      <c r="BJ262" s="16" t="s">
        <v>79</v>
      </c>
      <c r="BK262" s="137">
        <f>ROUND(I262*H262,2)</f>
        <v>0</v>
      </c>
      <c r="BL262" s="16" t="s">
        <v>205</v>
      </c>
      <c r="BM262" s="136" t="s">
        <v>471</v>
      </c>
    </row>
    <row r="263" spans="2:51" s="13" customFormat="1" ht="12">
      <c r="B263" s="138"/>
      <c r="C263" s="400"/>
      <c r="D263" s="401" t="s">
        <v>140</v>
      </c>
      <c r="E263" s="402" t="s">
        <v>1</v>
      </c>
      <c r="F263" s="403" t="s">
        <v>472</v>
      </c>
      <c r="G263" s="400"/>
      <c r="H263" s="404">
        <v>3</v>
      </c>
      <c r="I263" s="417"/>
      <c r="J263" s="400"/>
      <c r="K263" s="400"/>
      <c r="L263" s="138"/>
      <c r="M263" s="140"/>
      <c r="N263" s="141"/>
      <c r="O263" s="141"/>
      <c r="P263" s="141"/>
      <c r="Q263" s="141"/>
      <c r="R263" s="141"/>
      <c r="S263" s="141"/>
      <c r="T263" s="142"/>
      <c r="AT263" s="139" t="s">
        <v>140</v>
      </c>
      <c r="AU263" s="139" t="s">
        <v>81</v>
      </c>
      <c r="AV263" s="13" t="s">
        <v>81</v>
      </c>
      <c r="AW263" s="13" t="s">
        <v>27</v>
      </c>
      <c r="AX263" s="13" t="s">
        <v>79</v>
      </c>
      <c r="AY263" s="139" t="s">
        <v>131</v>
      </c>
    </row>
    <row r="264" spans="1:65" s="2" customFormat="1" ht="30" customHeight="1">
      <c r="A264" s="28"/>
      <c r="B264" s="131"/>
      <c r="C264" s="394" t="s">
        <v>473</v>
      </c>
      <c r="D264" s="394" t="s">
        <v>133</v>
      </c>
      <c r="E264" s="395" t="s">
        <v>474</v>
      </c>
      <c r="F264" s="396" t="s">
        <v>925</v>
      </c>
      <c r="G264" s="397" t="s">
        <v>265</v>
      </c>
      <c r="H264" s="398">
        <v>4</v>
      </c>
      <c r="I264" s="416"/>
      <c r="J264" s="399">
        <f>ROUND(I264*H264,2)</f>
        <v>0</v>
      </c>
      <c r="K264" s="396" t="s">
        <v>1</v>
      </c>
      <c r="L264" s="29"/>
      <c r="M264" s="132" t="s">
        <v>1</v>
      </c>
      <c r="N264" s="133" t="s">
        <v>36</v>
      </c>
      <c r="O264" s="134">
        <v>0</v>
      </c>
      <c r="P264" s="134">
        <f>O264*H264</f>
        <v>0</v>
      </c>
      <c r="Q264" s="134">
        <v>0</v>
      </c>
      <c r="R264" s="134">
        <f>Q264*H264</f>
        <v>0</v>
      </c>
      <c r="S264" s="134">
        <v>0</v>
      </c>
      <c r="T264" s="135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36" t="s">
        <v>205</v>
      </c>
      <c r="AT264" s="136" t="s">
        <v>133</v>
      </c>
      <c r="AU264" s="136" t="s">
        <v>81</v>
      </c>
      <c r="AY264" s="16" t="s">
        <v>131</v>
      </c>
      <c r="BE264" s="137">
        <f>IF(N264="základní",J264,0)</f>
        <v>0</v>
      </c>
      <c r="BF264" s="137">
        <f>IF(N264="snížená",J264,0)</f>
        <v>0</v>
      </c>
      <c r="BG264" s="137">
        <f>IF(N264="zákl. přenesená",J264,0)</f>
        <v>0</v>
      </c>
      <c r="BH264" s="137">
        <f>IF(N264="sníž. přenesená",J264,0)</f>
        <v>0</v>
      </c>
      <c r="BI264" s="137">
        <f>IF(N264="nulová",J264,0)</f>
        <v>0</v>
      </c>
      <c r="BJ264" s="16" t="s">
        <v>79</v>
      </c>
      <c r="BK264" s="137">
        <f>ROUND(I264*H264,2)</f>
        <v>0</v>
      </c>
      <c r="BL264" s="16" t="s">
        <v>205</v>
      </c>
      <c r="BM264" s="136" t="s">
        <v>475</v>
      </c>
    </row>
    <row r="265" spans="2:51" s="13" customFormat="1" ht="12">
      <c r="B265" s="138"/>
      <c r="C265" s="400"/>
      <c r="D265" s="401" t="s">
        <v>140</v>
      </c>
      <c r="E265" s="402" t="s">
        <v>1</v>
      </c>
      <c r="F265" s="403" t="s">
        <v>476</v>
      </c>
      <c r="G265" s="400"/>
      <c r="H265" s="404">
        <v>4</v>
      </c>
      <c r="I265" s="417"/>
      <c r="J265" s="400"/>
      <c r="K265" s="400"/>
      <c r="L265" s="138"/>
      <c r="M265" s="140"/>
      <c r="N265" s="141"/>
      <c r="O265" s="141"/>
      <c r="P265" s="141"/>
      <c r="Q265" s="141"/>
      <c r="R265" s="141"/>
      <c r="S265" s="141"/>
      <c r="T265" s="142"/>
      <c r="AT265" s="139" t="s">
        <v>140</v>
      </c>
      <c r="AU265" s="139" t="s">
        <v>81</v>
      </c>
      <c r="AV265" s="13" t="s">
        <v>81</v>
      </c>
      <c r="AW265" s="13" t="s">
        <v>27</v>
      </c>
      <c r="AX265" s="13" t="s">
        <v>79</v>
      </c>
      <c r="AY265" s="139" t="s">
        <v>131</v>
      </c>
    </row>
    <row r="266" spans="1:65" s="2" customFormat="1" ht="37.9" customHeight="1">
      <c r="A266" s="28"/>
      <c r="B266" s="131"/>
      <c r="C266" s="394" t="s">
        <v>477</v>
      </c>
      <c r="D266" s="394" t="s">
        <v>133</v>
      </c>
      <c r="E266" s="395" t="s">
        <v>478</v>
      </c>
      <c r="F266" s="396" t="s">
        <v>479</v>
      </c>
      <c r="G266" s="397" t="s">
        <v>265</v>
      </c>
      <c r="H266" s="398">
        <v>2</v>
      </c>
      <c r="I266" s="416"/>
      <c r="J266" s="399">
        <f>ROUND(I266*H266,2)</f>
        <v>0</v>
      </c>
      <c r="K266" s="396" t="s">
        <v>1</v>
      </c>
      <c r="L266" s="29"/>
      <c r="M266" s="132" t="s">
        <v>1</v>
      </c>
      <c r="N266" s="133" t="s">
        <v>36</v>
      </c>
      <c r="O266" s="134">
        <v>0</v>
      </c>
      <c r="P266" s="134">
        <f>O266*H266</f>
        <v>0</v>
      </c>
      <c r="Q266" s="134">
        <v>0</v>
      </c>
      <c r="R266" s="134">
        <f>Q266*H266</f>
        <v>0</v>
      </c>
      <c r="S266" s="134">
        <v>0</v>
      </c>
      <c r="T266" s="135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36" t="s">
        <v>205</v>
      </c>
      <c r="AT266" s="136" t="s">
        <v>133</v>
      </c>
      <c r="AU266" s="136" t="s">
        <v>81</v>
      </c>
      <c r="AY266" s="16" t="s">
        <v>131</v>
      </c>
      <c r="BE266" s="137">
        <f>IF(N266="základní",J266,0)</f>
        <v>0</v>
      </c>
      <c r="BF266" s="137">
        <f>IF(N266="snížená",J266,0)</f>
        <v>0</v>
      </c>
      <c r="BG266" s="137">
        <f>IF(N266="zákl. přenesená",J266,0)</f>
        <v>0</v>
      </c>
      <c r="BH266" s="137">
        <f>IF(N266="sníž. přenesená",J266,0)</f>
        <v>0</v>
      </c>
      <c r="BI266" s="137">
        <f>IF(N266="nulová",J266,0)</f>
        <v>0</v>
      </c>
      <c r="BJ266" s="16" t="s">
        <v>79</v>
      </c>
      <c r="BK266" s="137">
        <f>ROUND(I266*H266,2)</f>
        <v>0</v>
      </c>
      <c r="BL266" s="16" t="s">
        <v>205</v>
      </c>
      <c r="BM266" s="136" t="s">
        <v>480</v>
      </c>
    </row>
    <row r="267" spans="2:51" s="13" customFormat="1" ht="12">
      <c r="B267" s="138"/>
      <c r="C267" s="400"/>
      <c r="D267" s="401" t="s">
        <v>140</v>
      </c>
      <c r="E267" s="402" t="s">
        <v>1</v>
      </c>
      <c r="F267" s="403" t="s">
        <v>481</v>
      </c>
      <c r="G267" s="400"/>
      <c r="H267" s="404">
        <v>2</v>
      </c>
      <c r="I267" s="417"/>
      <c r="J267" s="400"/>
      <c r="K267" s="400"/>
      <c r="L267" s="138"/>
      <c r="M267" s="140"/>
      <c r="N267" s="141"/>
      <c r="O267" s="141"/>
      <c r="P267" s="141"/>
      <c r="Q267" s="141"/>
      <c r="R267" s="141"/>
      <c r="S267" s="141"/>
      <c r="T267" s="142"/>
      <c r="AT267" s="139" t="s">
        <v>140</v>
      </c>
      <c r="AU267" s="139" t="s">
        <v>81</v>
      </c>
      <c r="AV267" s="13" t="s">
        <v>81</v>
      </c>
      <c r="AW267" s="13" t="s">
        <v>27</v>
      </c>
      <c r="AX267" s="13" t="s">
        <v>79</v>
      </c>
      <c r="AY267" s="139" t="s">
        <v>131</v>
      </c>
    </row>
    <row r="268" spans="1:65" s="2" customFormat="1" ht="24.2" customHeight="1">
      <c r="A268" s="28"/>
      <c r="B268" s="131"/>
      <c r="C268" s="394" t="s">
        <v>482</v>
      </c>
      <c r="D268" s="394" t="s">
        <v>133</v>
      </c>
      <c r="E268" s="395" t="s">
        <v>483</v>
      </c>
      <c r="F268" s="396" t="s">
        <v>484</v>
      </c>
      <c r="G268" s="397" t="s">
        <v>243</v>
      </c>
      <c r="H268" s="398">
        <v>1</v>
      </c>
      <c r="I268" s="416"/>
      <c r="J268" s="399">
        <f>ROUND(I268*H268,2)</f>
        <v>0</v>
      </c>
      <c r="K268" s="396" t="s">
        <v>137</v>
      </c>
      <c r="L268" s="29"/>
      <c r="M268" s="132" t="s">
        <v>1</v>
      </c>
      <c r="N268" s="133" t="s">
        <v>36</v>
      </c>
      <c r="O268" s="134">
        <v>0.63</v>
      </c>
      <c r="P268" s="134">
        <f>O268*H268</f>
        <v>0.63</v>
      </c>
      <c r="Q268" s="134">
        <v>0</v>
      </c>
      <c r="R268" s="134">
        <f>Q268*H268</f>
        <v>0</v>
      </c>
      <c r="S268" s="134">
        <v>0</v>
      </c>
      <c r="T268" s="135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36" t="s">
        <v>205</v>
      </c>
      <c r="AT268" s="136" t="s">
        <v>133</v>
      </c>
      <c r="AU268" s="136" t="s">
        <v>81</v>
      </c>
      <c r="AY268" s="16" t="s">
        <v>131</v>
      </c>
      <c r="BE268" s="137">
        <f>IF(N268="základní",J268,0)</f>
        <v>0</v>
      </c>
      <c r="BF268" s="137">
        <f>IF(N268="snížená",J268,0)</f>
        <v>0</v>
      </c>
      <c r="BG268" s="137">
        <f>IF(N268="zákl. přenesená",J268,0)</f>
        <v>0</v>
      </c>
      <c r="BH268" s="137">
        <f>IF(N268="sníž. přenesená",J268,0)</f>
        <v>0</v>
      </c>
      <c r="BI268" s="137">
        <f>IF(N268="nulová",J268,0)</f>
        <v>0</v>
      </c>
      <c r="BJ268" s="16" t="s">
        <v>79</v>
      </c>
      <c r="BK268" s="137">
        <f>ROUND(I268*H268,2)</f>
        <v>0</v>
      </c>
      <c r="BL268" s="16" t="s">
        <v>205</v>
      </c>
      <c r="BM268" s="136" t="s">
        <v>485</v>
      </c>
    </row>
    <row r="269" spans="2:51" s="13" customFormat="1" ht="12">
      <c r="B269" s="138"/>
      <c r="C269" s="400"/>
      <c r="D269" s="401" t="s">
        <v>140</v>
      </c>
      <c r="E269" s="402" t="s">
        <v>1</v>
      </c>
      <c r="F269" s="403" t="s">
        <v>486</v>
      </c>
      <c r="G269" s="400"/>
      <c r="H269" s="404">
        <v>1</v>
      </c>
      <c r="I269" s="417"/>
      <c r="J269" s="400"/>
      <c r="K269" s="400"/>
      <c r="L269" s="138"/>
      <c r="M269" s="140"/>
      <c r="N269" s="141"/>
      <c r="O269" s="141"/>
      <c r="P269" s="141"/>
      <c r="Q269" s="141"/>
      <c r="R269" s="141"/>
      <c r="S269" s="141"/>
      <c r="T269" s="142"/>
      <c r="AT269" s="139" t="s">
        <v>140</v>
      </c>
      <c r="AU269" s="139" t="s">
        <v>81</v>
      </c>
      <c r="AV269" s="13" t="s">
        <v>81</v>
      </c>
      <c r="AW269" s="13" t="s">
        <v>27</v>
      </c>
      <c r="AX269" s="13" t="s">
        <v>79</v>
      </c>
      <c r="AY269" s="139" t="s">
        <v>131</v>
      </c>
    </row>
    <row r="270" spans="1:65" s="2" customFormat="1" ht="24.2" customHeight="1">
      <c r="A270" s="28"/>
      <c r="B270" s="131"/>
      <c r="C270" s="406" t="s">
        <v>487</v>
      </c>
      <c r="D270" s="406" t="s">
        <v>247</v>
      </c>
      <c r="E270" s="407" t="s">
        <v>488</v>
      </c>
      <c r="F270" s="408" t="s">
        <v>489</v>
      </c>
      <c r="G270" s="409" t="s">
        <v>199</v>
      </c>
      <c r="H270" s="410">
        <v>1.64</v>
      </c>
      <c r="I270" s="419"/>
      <c r="J270" s="411">
        <f>ROUND(I270*H270,2)</f>
        <v>0</v>
      </c>
      <c r="K270" s="408" t="s">
        <v>137</v>
      </c>
      <c r="L270" s="143"/>
      <c r="M270" s="144" t="s">
        <v>1</v>
      </c>
      <c r="N270" s="145" t="s">
        <v>36</v>
      </c>
      <c r="O270" s="134">
        <v>0</v>
      </c>
      <c r="P270" s="134">
        <f>O270*H270</f>
        <v>0</v>
      </c>
      <c r="Q270" s="134">
        <v>0.004</v>
      </c>
      <c r="R270" s="134">
        <f>Q270*H270</f>
        <v>0.00656</v>
      </c>
      <c r="S270" s="134">
        <v>0</v>
      </c>
      <c r="T270" s="135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36" t="s">
        <v>277</v>
      </c>
      <c r="AT270" s="136" t="s">
        <v>247</v>
      </c>
      <c r="AU270" s="136" t="s">
        <v>81</v>
      </c>
      <c r="AY270" s="16" t="s">
        <v>131</v>
      </c>
      <c r="BE270" s="137">
        <f>IF(N270="základní",J270,0)</f>
        <v>0</v>
      </c>
      <c r="BF270" s="137">
        <f>IF(N270="snížená",J270,0)</f>
        <v>0</v>
      </c>
      <c r="BG270" s="137">
        <f>IF(N270="zákl. přenesená",J270,0)</f>
        <v>0</v>
      </c>
      <c r="BH270" s="137">
        <f>IF(N270="sníž. přenesená",J270,0)</f>
        <v>0</v>
      </c>
      <c r="BI270" s="137">
        <f>IF(N270="nulová",J270,0)</f>
        <v>0</v>
      </c>
      <c r="BJ270" s="16" t="s">
        <v>79</v>
      </c>
      <c r="BK270" s="137">
        <f>ROUND(I270*H270,2)</f>
        <v>0</v>
      </c>
      <c r="BL270" s="16" t="s">
        <v>205</v>
      </c>
      <c r="BM270" s="136" t="s">
        <v>490</v>
      </c>
    </row>
    <row r="271" spans="1:65" s="2" customFormat="1" ht="24.2" customHeight="1">
      <c r="A271" s="28"/>
      <c r="B271" s="131"/>
      <c r="C271" s="394" t="s">
        <v>491</v>
      </c>
      <c r="D271" s="394" t="s">
        <v>133</v>
      </c>
      <c r="E271" s="395" t="s">
        <v>492</v>
      </c>
      <c r="F271" s="396" t="s">
        <v>493</v>
      </c>
      <c r="G271" s="397" t="s">
        <v>406</v>
      </c>
      <c r="H271" s="398">
        <v>606.336</v>
      </c>
      <c r="I271" s="416"/>
      <c r="J271" s="399">
        <f>ROUND(I271*H271,2)</f>
        <v>0</v>
      </c>
      <c r="K271" s="396" t="s">
        <v>137</v>
      </c>
      <c r="L271" s="29"/>
      <c r="M271" s="132" t="s">
        <v>1</v>
      </c>
      <c r="N271" s="133" t="s">
        <v>36</v>
      </c>
      <c r="O271" s="134">
        <v>0</v>
      </c>
      <c r="P271" s="134">
        <f>O271*H271</f>
        <v>0</v>
      </c>
      <c r="Q271" s="134">
        <v>0</v>
      </c>
      <c r="R271" s="134">
        <f>Q271*H271</f>
        <v>0</v>
      </c>
      <c r="S271" s="134">
        <v>0</v>
      </c>
      <c r="T271" s="135">
        <f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36" t="s">
        <v>205</v>
      </c>
      <c r="AT271" s="136" t="s">
        <v>133</v>
      </c>
      <c r="AU271" s="136" t="s">
        <v>81</v>
      </c>
      <c r="AY271" s="16" t="s">
        <v>131</v>
      </c>
      <c r="BE271" s="137">
        <f>IF(N271="základní",J271,0)</f>
        <v>0</v>
      </c>
      <c r="BF271" s="137">
        <f>IF(N271="snížená",J271,0)</f>
        <v>0</v>
      </c>
      <c r="BG271" s="137">
        <f>IF(N271="zákl. přenesená",J271,0)</f>
        <v>0</v>
      </c>
      <c r="BH271" s="137">
        <f>IF(N271="sníž. přenesená",J271,0)</f>
        <v>0</v>
      </c>
      <c r="BI271" s="137">
        <f>IF(N271="nulová",J271,0)</f>
        <v>0</v>
      </c>
      <c r="BJ271" s="16" t="s">
        <v>79</v>
      </c>
      <c r="BK271" s="137">
        <f>ROUND(I271*H271,2)</f>
        <v>0</v>
      </c>
      <c r="BL271" s="16" t="s">
        <v>205</v>
      </c>
      <c r="BM271" s="136" t="s">
        <v>494</v>
      </c>
    </row>
    <row r="272" spans="2:63" s="12" customFormat="1" ht="22.9" customHeight="1">
      <c r="B272" s="123"/>
      <c r="C272" s="388"/>
      <c r="D272" s="389" t="s">
        <v>70</v>
      </c>
      <c r="E272" s="392" t="s">
        <v>495</v>
      </c>
      <c r="F272" s="392" t="s">
        <v>496</v>
      </c>
      <c r="G272" s="388"/>
      <c r="H272" s="388"/>
      <c r="I272" s="418"/>
      <c r="J272" s="393">
        <f>BK272</f>
        <v>0</v>
      </c>
      <c r="K272" s="388"/>
      <c r="L272" s="123"/>
      <c r="M272" s="125"/>
      <c r="N272" s="126"/>
      <c r="O272" s="126"/>
      <c r="P272" s="127">
        <f>SUM(P273:P279)</f>
        <v>27.918</v>
      </c>
      <c r="Q272" s="126"/>
      <c r="R272" s="127">
        <f>SUM(R273:R279)</f>
        <v>1.02135</v>
      </c>
      <c r="S272" s="126"/>
      <c r="T272" s="128">
        <f>SUM(T273:T279)</f>
        <v>0</v>
      </c>
      <c r="AR272" s="124" t="s">
        <v>81</v>
      </c>
      <c r="AT272" s="129" t="s">
        <v>70</v>
      </c>
      <c r="AU272" s="129" t="s">
        <v>79</v>
      </c>
      <c r="AY272" s="124" t="s">
        <v>131</v>
      </c>
      <c r="BK272" s="130">
        <f>SUM(BK273:BK279)</f>
        <v>0</v>
      </c>
    </row>
    <row r="273" spans="1:65" s="2" customFormat="1" ht="16.5" customHeight="1">
      <c r="A273" s="28"/>
      <c r="B273" s="131"/>
      <c r="C273" s="394" t="s">
        <v>497</v>
      </c>
      <c r="D273" s="394" t="s">
        <v>133</v>
      </c>
      <c r="E273" s="395" t="s">
        <v>498</v>
      </c>
      <c r="F273" s="396" t="s">
        <v>499</v>
      </c>
      <c r="G273" s="397" t="s">
        <v>136</v>
      </c>
      <c r="H273" s="398">
        <v>33</v>
      </c>
      <c r="I273" s="416"/>
      <c r="J273" s="399">
        <f>ROUND(I273*H273,2)</f>
        <v>0</v>
      </c>
      <c r="K273" s="396" t="s">
        <v>137</v>
      </c>
      <c r="L273" s="29"/>
      <c r="M273" s="132" t="s">
        <v>1</v>
      </c>
      <c r="N273" s="133" t="s">
        <v>36</v>
      </c>
      <c r="O273" s="134">
        <v>0.044</v>
      </c>
      <c r="P273" s="134">
        <f>O273*H273</f>
        <v>1.452</v>
      </c>
      <c r="Q273" s="134">
        <v>0.0003</v>
      </c>
      <c r="R273" s="134">
        <f>Q273*H273</f>
        <v>0.009899999999999999</v>
      </c>
      <c r="S273" s="134">
        <v>0</v>
      </c>
      <c r="T273" s="135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36" t="s">
        <v>205</v>
      </c>
      <c r="AT273" s="136" t="s">
        <v>133</v>
      </c>
      <c r="AU273" s="136" t="s">
        <v>81</v>
      </c>
      <c r="AY273" s="16" t="s">
        <v>131</v>
      </c>
      <c r="BE273" s="137">
        <f>IF(N273="základní",J273,0)</f>
        <v>0</v>
      </c>
      <c r="BF273" s="137">
        <f>IF(N273="snížená",J273,0)</f>
        <v>0</v>
      </c>
      <c r="BG273" s="137">
        <f>IF(N273="zákl. přenesená",J273,0)</f>
        <v>0</v>
      </c>
      <c r="BH273" s="137">
        <f>IF(N273="sníž. přenesená",J273,0)</f>
        <v>0</v>
      </c>
      <c r="BI273" s="137">
        <f>IF(N273="nulová",J273,0)</f>
        <v>0</v>
      </c>
      <c r="BJ273" s="16" t="s">
        <v>79</v>
      </c>
      <c r="BK273" s="137">
        <f>ROUND(I273*H273,2)</f>
        <v>0</v>
      </c>
      <c r="BL273" s="16" t="s">
        <v>205</v>
      </c>
      <c r="BM273" s="136" t="s">
        <v>500</v>
      </c>
    </row>
    <row r="274" spans="2:51" s="13" customFormat="1" ht="12">
      <c r="B274" s="138"/>
      <c r="C274" s="400"/>
      <c r="D274" s="401" t="s">
        <v>140</v>
      </c>
      <c r="E274" s="402" t="s">
        <v>1</v>
      </c>
      <c r="F274" s="403" t="s">
        <v>501</v>
      </c>
      <c r="G274" s="400"/>
      <c r="H274" s="404">
        <v>33</v>
      </c>
      <c r="I274" s="417"/>
      <c r="J274" s="400"/>
      <c r="K274" s="400"/>
      <c r="L274" s="138"/>
      <c r="M274" s="140"/>
      <c r="N274" s="141"/>
      <c r="O274" s="141"/>
      <c r="P274" s="141"/>
      <c r="Q274" s="141"/>
      <c r="R274" s="141"/>
      <c r="S274" s="141"/>
      <c r="T274" s="142"/>
      <c r="AT274" s="139" t="s">
        <v>140</v>
      </c>
      <c r="AU274" s="139" t="s">
        <v>81</v>
      </c>
      <c r="AV274" s="13" t="s">
        <v>81</v>
      </c>
      <c r="AW274" s="13" t="s">
        <v>27</v>
      </c>
      <c r="AX274" s="13" t="s">
        <v>79</v>
      </c>
      <c r="AY274" s="139" t="s">
        <v>131</v>
      </c>
    </row>
    <row r="275" spans="1:65" s="2" customFormat="1" ht="21.75" customHeight="1">
      <c r="A275" s="28"/>
      <c r="B275" s="131"/>
      <c r="C275" s="394" t="s">
        <v>502</v>
      </c>
      <c r="D275" s="394" t="s">
        <v>133</v>
      </c>
      <c r="E275" s="395" t="s">
        <v>503</v>
      </c>
      <c r="F275" s="396" t="s">
        <v>504</v>
      </c>
      <c r="G275" s="397" t="s">
        <v>136</v>
      </c>
      <c r="H275" s="398">
        <v>33</v>
      </c>
      <c r="I275" s="416"/>
      <c r="J275" s="399">
        <f>ROUND(I275*H275,2)</f>
        <v>0</v>
      </c>
      <c r="K275" s="396" t="s">
        <v>137</v>
      </c>
      <c r="L275" s="29"/>
      <c r="M275" s="132" t="s">
        <v>1</v>
      </c>
      <c r="N275" s="133" t="s">
        <v>36</v>
      </c>
      <c r="O275" s="134">
        <v>0.192</v>
      </c>
      <c r="P275" s="134">
        <f>O275*H275</f>
        <v>6.336</v>
      </c>
      <c r="Q275" s="134">
        <v>0.00455</v>
      </c>
      <c r="R275" s="134">
        <f>Q275*H275</f>
        <v>0.15015</v>
      </c>
      <c r="S275" s="134">
        <v>0</v>
      </c>
      <c r="T275" s="135">
        <f>S275*H275</f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36" t="s">
        <v>205</v>
      </c>
      <c r="AT275" s="136" t="s">
        <v>133</v>
      </c>
      <c r="AU275" s="136" t="s">
        <v>81</v>
      </c>
      <c r="AY275" s="16" t="s">
        <v>131</v>
      </c>
      <c r="BE275" s="137">
        <f>IF(N275="základní",J275,0)</f>
        <v>0</v>
      </c>
      <c r="BF275" s="137">
        <f>IF(N275="snížená",J275,0)</f>
        <v>0</v>
      </c>
      <c r="BG275" s="137">
        <f>IF(N275="zákl. přenesená",J275,0)</f>
        <v>0</v>
      </c>
      <c r="BH275" s="137">
        <f>IF(N275="sníž. přenesená",J275,0)</f>
        <v>0</v>
      </c>
      <c r="BI275" s="137">
        <f>IF(N275="nulová",J275,0)</f>
        <v>0</v>
      </c>
      <c r="BJ275" s="16" t="s">
        <v>79</v>
      </c>
      <c r="BK275" s="137">
        <f>ROUND(I275*H275,2)</f>
        <v>0</v>
      </c>
      <c r="BL275" s="16" t="s">
        <v>205</v>
      </c>
      <c r="BM275" s="136" t="s">
        <v>505</v>
      </c>
    </row>
    <row r="276" spans="1:65" s="2" customFormat="1" ht="24.2" customHeight="1">
      <c r="A276" s="28"/>
      <c r="B276" s="131"/>
      <c r="C276" s="394" t="s">
        <v>506</v>
      </c>
      <c r="D276" s="394" t="s">
        <v>133</v>
      </c>
      <c r="E276" s="395" t="s">
        <v>507</v>
      </c>
      <c r="F276" s="396" t="s">
        <v>508</v>
      </c>
      <c r="G276" s="397" t="s">
        <v>136</v>
      </c>
      <c r="H276" s="398">
        <v>33</v>
      </c>
      <c r="I276" s="416"/>
      <c r="J276" s="399">
        <f>ROUND(I276*H276,2)</f>
        <v>0</v>
      </c>
      <c r="K276" s="396" t="s">
        <v>137</v>
      </c>
      <c r="L276" s="29"/>
      <c r="M276" s="132" t="s">
        <v>1</v>
      </c>
      <c r="N276" s="133" t="s">
        <v>36</v>
      </c>
      <c r="O276" s="134">
        <v>0.61</v>
      </c>
      <c r="P276" s="134">
        <f>O276*H276</f>
        <v>20.13</v>
      </c>
      <c r="Q276" s="134">
        <v>0.0063</v>
      </c>
      <c r="R276" s="134">
        <f>Q276*H276</f>
        <v>0.2079</v>
      </c>
      <c r="S276" s="134">
        <v>0</v>
      </c>
      <c r="T276" s="135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36" t="s">
        <v>205</v>
      </c>
      <c r="AT276" s="136" t="s">
        <v>133</v>
      </c>
      <c r="AU276" s="136" t="s">
        <v>81</v>
      </c>
      <c r="AY276" s="16" t="s">
        <v>131</v>
      </c>
      <c r="BE276" s="137">
        <f>IF(N276="základní",J276,0)</f>
        <v>0</v>
      </c>
      <c r="BF276" s="137">
        <f>IF(N276="snížená",J276,0)</f>
        <v>0</v>
      </c>
      <c r="BG276" s="137">
        <f>IF(N276="zákl. přenesená",J276,0)</f>
        <v>0</v>
      </c>
      <c r="BH276" s="137">
        <f>IF(N276="sníž. přenesená",J276,0)</f>
        <v>0</v>
      </c>
      <c r="BI276" s="137">
        <f>IF(N276="nulová",J276,0)</f>
        <v>0</v>
      </c>
      <c r="BJ276" s="16" t="s">
        <v>79</v>
      </c>
      <c r="BK276" s="137">
        <f>ROUND(I276*H276,2)</f>
        <v>0</v>
      </c>
      <c r="BL276" s="16" t="s">
        <v>205</v>
      </c>
      <c r="BM276" s="136" t="s">
        <v>509</v>
      </c>
    </row>
    <row r="277" spans="1:65" s="2" customFormat="1" ht="24.2" customHeight="1">
      <c r="A277" s="28"/>
      <c r="B277" s="131"/>
      <c r="C277" s="406" t="s">
        <v>510</v>
      </c>
      <c r="D277" s="406" t="s">
        <v>247</v>
      </c>
      <c r="E277" s="407" t="s">
        <v>511</v>
      </c>
      <c r="F277" s="408" t="s">
        <v>512</v>
      </c>
      <c r="G277" s="409" t="s">
        <v>136</v>
      </c>
      <c r="H277" s="410">
        <v>36.3</v>
      </c>
      <c r="I277" s="419"/>
      <c r="J277" s="411">
        <f>ROUND(I277*H277,2)</f>
        <v>0</v>
      </c>
      <c r="K277" s="408" t="s">
        <v>137</v>
      </c>
      <c r="L277" s="143"/>
      <c r="M277" s="144" t="s">
        <v>1</v>
      </c>
      <c r="N277" s="145" t="s">
        <v>36</v>
      </c>
      <c r="O277" s="134">
        <v>0</v>
      </c>
      <c r="P277" s="134">
        <f>O277*H277</f>
        <v>0</v>
      </c>
      <c r="Q277" s="134">
        <v>0.018</v>
      </c>
      <c r="R277" s="134">
        <f>Q277*H277</f>
        <v>0.6533999999999999</v>
      </c>
      <c r="S277" s="134">
        <v>0</v>
      </c>
      <c r="T277" s="135">
        <f>S277*H277</f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36" t="s">
        <v>277</v>
      </c>
      <c r="AT277" s="136" t="s">
        <v>247</v>
      </c>
      <c r="AU277" s="136" t="s">
        <v>81</v>
      </c>
      <c r="AY277" s="16" t="s">
        <v>131</v>
      </c>
      <c r="BE277" s="137">
        <f>IF(N277="základní",J277,0)</f>
        <v>0</v>
      </c>
      <c r="BF277" s="137">
        <f>IF(N277="snížená",J277,0)</f>
        <v>0</v>
      </c>
      <c r="BG277" s="137">
        <f>IF(N277="zákl. přenesená",J277,0)</f>
        <v>0</v>
      </c>
      <c r="BH277" s="137">
        <f>IF(N277="sníž. přenesená",J277,0)</f>
        <v>0</v>
      </c>
      <c r="BI277" s="137">
        <f>IF(N277="nulová",J277,0)</f>
        <v>0</v>
      </c>
      <c r="BJ277" s="16" t="s">
        <v>79</v>
      </c>
      <c r="BK277" s="137">
        <f>ROUND(I277*H277,2)</f>
        <v>0</v>
      </c>
      <c r="BL277" s="16" t="s">
        <v>205</v>
      </c>
      <c r="BM277" s="136" t="s">
        <v>513</v>
      </c>
    </row>
    <row r="278" spans="2:51" s="13" customFormat="1" ht="12">
      <c r="B278" s="138"/>
      <c r="C278" s="400"/>
      <c r="D278" s="401" t="s">
        <v>140</v>
      </c>
      <c r="E278" s="400"/>
      <c r="F278" s="403" t="s">
        <v>514</v>
      </c>
      <c r="G278" s="400"/>
      <c r="H278" s="404">
        <v>36.3</v>
      </c>
      <c r="I278" s="417"/>
      <c r="J278" s="400"/>
      <c r="K278" s="400"/>
      <c r="L278" s="138"/>
      <c r="M278" s="140"/>
      <c r="N278" s="141"/>
      <c r="O278" s="141"/>
      <c r="P278" s="141"/>
      <c r="Q278" s="141"/>
      <c r="R278" s="141"/>
      <c r="S278" s="141"/>
      <c r="T278" s="142"/>
      <c r="AT278" s="139" t="s">
        <v>140</v>
      </c>
      <c r="AU278" s="139" t="s">
        <v>81</v>
      </c>
      <c r="AV278" s="13" t="s">
        <v>81</v>
      </c>
      <c r="AW278" s="13" t="s">
        <v>3</v>
      </c>
      <c r="AX278" s="13" t="s">
        <v>79</v>
      </c>
      <c r="AY278" s="139" t="s">
        <v>131</v>
      </c>
    </row>
    <row r="279" spans="1:65" s="2" customFormat="1" ht="24.2" customHeight="1">
      <c r="A279" s="28"/>
      <c r="B279" s="131"/>
      <c r="C279" s="394" t="s">
        <v>515</v>
      </c>
      <c r="D279" s="394" t="s">
        <v>133</v>
      </c>
      <c r="E279" s="395" t="s">
        <v>516</v>
      </c>
      <c r="F279" s="396" t="s">
        <v>517</v>
      </c>
      <c r="G279" s="397" t="s">
        <v>406</v>
      </c>
      <c r="H279" s="398">
        <v>418.176</v>
      </c>
      <c r="I279" s="416"/>
      <c r="J279" s="399">
        <f>ROUND(I279*H279,2)</f>
        <v>0</v>
      </c>
      <c r="K279" s="396" t="s">
        <v>137</v>
      </c>
      <c r="L279" s="29"/>
      <c r="M279" s="132" t="s">
        <v>1</v>
      </c>
      <c r="N279" s="133" t="s">
        <v>36</v>
      </c>
      <c r="O279" s="134">
        <v>0</v>
      </c>
      <c r="P279" s="134">
        <f>O279*H279</f>
        <v>0</v>
      </c>
      <c r="Q279" s="134">
        <v>0</v>
      </c>
      <c r="R279" s="134">
        <f>Q279*H279</f>
        <v>0</v>
      </c>
      <c r="S279" s="134">
        <v>0</v>
      </c>
      <c r="T279" s="135">
        <f>S279*H279</f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36" t="s">
        <v>205</v>
      </c>
      <c r="AT279" s="136" t="s">
        <v>133</v>
      </c>
      <c r="AU279" s="136" t="s">
        <v>81</v>
      </c>
      <c r="AY279" s="16" t="s">
        <v>131</v>
      </c>
      <c r="BE279" s="137">
        <f>IF(N279="základní",J279,0)</f>
        <v>0</v>
      </c>
      <c r="BF279" s="137">
        <f>IF(N279="snížená",J279,0)</f>
        <v>0</v>
      </c>
      <c r="BG279" s="137">
        <f>IF(N279="zákl. přenesená",J279,0)</f>
        <v>0</v>
      </c>
      <c r="BH279" s="137">
        <f>IF(N279="sníž. přenesená",J279,0)</f>
        <v>0</v>
      </c>
      <c r="BI279" s="137">
        <f>IF(N279="nulová",J279,0)</f>
        <v>0</v>
      </c>
      <c r="BJ279" s="16" t="s">
        <v>79</v>
      </c>
      <c r="BK279" s="137">
        <f>ROUND(I279*H279,2)</f>
        <v>0</v>
      </c>
      <c r="BL279" s="16" t="s">
        <v>205</v>
      </c>
      <c r="BM279" s="136" t="s">
        <v>518</v>
      </c>
    </row>
    <row r="280" spans="2:63" s="12" customFormat="1" ht="22.9" customHeight="1">
      <c r="B280" s="123"/>
      <c r="C280" s="388"/>
      <c r="D280" s="389" t="s">
        <v>70</v>
      </c>
      <c r="E280" s="392" t="s">
        <v>519</v>
      </c>
      <c r="F280" s="392" t="s">
        <v>520</v>
      </c>
      <c r="G280" s="388"/>
      <c r="H280" s="388"/>
      <c r="I280" s="418"/>
      <c r="J280" s="393">
        <f>BK280</f>
        <v>0</v>
      </c>
      <c r="K280" s="388"/>
      <c r="L280" s="123"/>
      <c r="M280" s="125"/>
      <c r="N280" s="126"/>
      <c r="O280" s="126"/>
      <c r="P280" s="127">
        <f>SUM(P281:P292)</f>
        <v>36.484021999999996</v>
      </c>
      <c r="Q280" s="126"/>
      <c r="R280" s="127">
        <f>SUM(R281:R292)</f>
        <v>0.9036031</v>
      </c>
      <c r="S280" s="126"/>
      <c r="T280" s="128">
        <f>SUM(T281:T292)</f>
        <v>0</v>
      </c>
      <c r="AR280" s="124" t="s">
        <v>81</v>
      </c>
      <c r="AT280" s="129" t="s">
        <v>70</v>
      </c>
      <c r="AU280" s="129" t="s">
        <v>79</v>
      </c>
      <c r="AY280" s="124" t="s">
        <v>131</v>
      </c>
      <c r="BK280" s="130">
        <f>SUM(BK281:BK292)</f>
        <v>0</v>
      </c>
    </row>
    <row r="281" spans="1:65" s="2" customFormat="1" ht="16.5" customHeight="1">
      <c r="A281" s="28"/>
      <c r="B281" s="131"/>
      <c r="C281" s="394" t="s">
        <v>521</v>
      </c>
      <c r="D281" s="394" t="s">
        <v>133</v>
      </c>
      <c r="E281" s="395" t="s">
        <v>522</v>
      </c>
      <c r="F281" s="396" t="s">
        <v>523</v>
      </c>
      <c r="G281" s="397" t="s">
        <v>136</v>
      </c>
      <c r="H281" s="398">
        <v>46.077</v>
      </c>
      <c r="I281" s="416"/>
      <c r="J281" s="399">
        <f>ROUND(I281*H281,2)</f>
        <v>0</v>
      </c>
      <c r="K281" s="396" t="s">
        <v>137</v>
      </c>
      <c r="L281" s="29"/>
      <c r="M281" s="132" t="s">
        <v>1</v>
      </c>
      <c r="N281" s="133" t="s">
        <v>36</v>
      </c>
      <c r="O281" s="134">
        <v>0.044</v>
      </c>
      <c r="P281" s="134">
        <f>O281*H281</f>
        <v>2.0273879999999997</v>
      </c>
      <c r="Q281" s="134">
        <v>0.0003</v>
      </c>
      <c r="R281" s="134">
        <f>Q281*H281</f>
        <v>0.013823099999999998</v>
      </c>
      <c r="S281" s="134">
        <v>0</v>
      </c>
      <c r="T281" s="135">
        <f>S281*H281</f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36" t="s">
        <v>205</v>
      </c>
      <c r="AT281" s="136" t="s">
        <v>133</v>
      </c>
      <c r="AU281" s="136" t="s">
        <v>81</v>
      </c>
      <c r="AY281" s="16" t="s">
        <v>131</v>
      </c>
      <c r="BE281" s="137">
        <f>IF(N281="základní",J281,0)</f>
        <v>0</v>
      </c>
      <c r="BF281" s="137">
        <f>IF(N281="snížená",J281,0)</f>
        <v>0</v>
      </c>
      <c r="BG281" s="137">
        <f>IF(N281="zákl. přenesená",J281,0)</f>
        <v>0</v>
      </c>
      <c r="BH281" s="137">
        <f>IF(N281="sníž. přenesená",J281,0)</f>
        <v>0</v>
      </c>
      <c r="BI281" s="137">
        <f>IF(N281="nulová",J281,0)</f>
        <v>0</v>
      </c>
      <c r="BJ281" s="16" t="s">
        <v>79</v>
      </c>
      <c r="BK281" s="137">
        <f>ROUND(I281*H281,2)</f>
        <v>0</v>
      </c>
      <c r="BL281" s="16" t="s">
        <v>205</v>
      </c>
      <c r="BM281" s="136" t="s">
        <v>524</v>
      </c>
    </row>
    <row r="282" spans="2:51" s="13" customFormat="1" ht="12">
      <c r="B282" s="138"/>
      <c r="C282" s="400"/>
      <c r="D282" s="401" t="s">
        <v>140</v>
      </c>
      <c r="E282" s="402" t="s">
        <v>1</v>
      </c>
      <c r="F282" s="403" t="s">
        <v>525</v>
      </c>
      <c r="G282" s="400"/>
      <c r="H282" s="404">
        <v>7.425</v>
      </c>
      <c r="I282" s="417"/>
      <c r="J282" s="400"/>
      <c r="K282" s="400"/>
      <c r="L282" s="138"/>
      <c r="M282" s="140"/>
      <c r="N282" s="141"/>
      <c r="O282" s="141"/>
      <c r="P282" s="141"/>
      <c r="Q282" s="141"/>
      <c r="R282" s="141"/>
      <c r="S282" s="141"/>
      <c r="T282" s="142"/>
      <c r="AT282" s="139" t="s">
        <v>140</v>
      </c>
      <c r="AU282" s="139" t="s">
        <v>81</v>
      </c>
      <c r="AV282" s="13" t="s">
        <v>81</v>
      </c>
      <c r="AW282" s="13" t="s">
        <v>27</v>
      </c>
      <c r="AX282" s="13" t="s">
        <v>71</v>
      </c>
      <c r="AY282" s="139" t="s">
        <v>131</v>
      </c>
    </row>
    <row r="283" spans="2:51" s="13" customFormat="1" ht="22.5">
      <c r="B283" s="138"/>
      <c r="C283" s="400"/>
      <c r="D283" s="401" t="s">
        <v>140</v>
      </c>
      <c r="E283" s="402" t="s">
        <v>1</v>
      </c>
      <c r="F283" s="403" t="s">
        <v>526</v>
      </c>
      <c r="G283" s="400"/>
      <c r="H283" s="404">
        <v>27.102</v>
      </c>
      <c r="I283" s="417"/>
      <c r="J283" s="400"/>
      <c r="K283" s="400"/>
      <c r="L283" s="138"/>
      <c r="M283" s="140"/>
      <c r="N283" s="141"/>
      <c r="O283" s="141"/>
      <c r="P283" s="141"/>
      <c r="Q283" s="141"/>
      <c r="R283" s="141"/>
      <c r="S283" s="141"/>
      <c r="T283" s="142"/>
      <c r="AT283" s="139" t="s">
        <v>140</v>
      </c>
      <c r="AU283" s="139" t="s">
        <v>81</v>
      </c>
      <c r="AV283" s="13" t="s">
        <v>81</v>
      </c>
      <c r="AW283" s="13" t="s">
        <v>27</v>
      </c>
      <c r="AX283" s="13" t="s">
        <v>71</v>
      </c>
      <c r="AY283" s="139" t="s">
        <v>131</v>
      </c>
    </row>
    <row r="284" spans="2:51" s="13" customFormat="1" ht="12">
      <c r="B284" s="138"/>
      <c r="C284" s="400"/>
      <c r="D284" s="401" t="s">
        <v>140</v>
      </c>
      <c r="E284" s="402" t="s">
        <v>1</v>
      </c>
      <c r="F284" s="403" t="s">
        <v>527</v>
      </c>
      <c r="G284" s="400"/>
      <c r="H284" s="404">
        <v>6.225</v>
      </c>
      <c r="I284" s="417"/>
      <c r="J284" s="400"/>
      <c r="K284" s="400"/>
      <c r="L284" s="138"/>
      <c r="M284" s="140"/>
      <c r="N284" s="141"/>
      <c r="O284" s="141"/>
      <c r="P284" s="141"/>
      <c r="Q284" s="141"/>
      <c r="R284" s="141"/>
      <c r="S284" s="141"/>
      <c r="T284" s="142"/>
      <c r="AT284" s="139" t="s">
        <v>140</v>
      </c>
      <c r="AU284" s="139" t="s">
        <v>81</v>
      </c>
      <c r="AV284" s="13" t="s">
        <v>81</v>
      </c>
      <c r="AW284" s="13" t="s">
        <v>27</v>
      </c>
      <c r="AX284" s="13" t="s">
        <v>71</v>
      </c>
      <c r="AY284" s="139" t="s">
        <v>131</v>
      </c>
    </row>
    <row r="285" spans="2:51" s="13" customFormat="1" ht="12">
      <c r="B285" s="138"/>
      <c r="C285" s="400"/>
      <c r="D285" s="401" t="s">
        <v>140</v>
      </c>
      <c r="E285" s="402" t="s">
        <v>1</v>
      </c>
      <c r="F285" s="403" t="s">
        <v>528</v>
      </c>
      <c r="G285" s="400"/>
      <c r="H285" s="404">
        <v>5.325</v>
      </c>
      <c r="I285" s="417"/>
      <c r="J285" s="400"/>
      <c r="K285" s="400"/>
      <c r="L285" s="138"/>
      <c r="M285" s="140"/>
      <c r="N285" s="141"/>
      <c r="O285" s="141"/>
      <c r="P285" s="141"/>
      <c r="Q285" s="141"/>
      <c r="R285" s="141"/>
      <c r="S285" s="141"/>
      <c r="T285" s="142"/>
      <c r="AT285" s="139" t="s">
        <v>140</v>
      </c>
      <c r="AU285" s="139" t="s">
        <v>81</v>
      </c>
      <c r="AV285" s="13" t="s">
        <v>81</v>
      </c>
      <c r="AW285" s="13" t="s">
        <v>27</v>
      </c>
      <c r="AX285" s="13" t="s">
        <v>71</v>
      </c>
      <c r="AY285" s="139" t="s">
        <v>131</v>
      </c>
    </row>
    <row r="286" spans="2:51" s="14" customFormat="1" ht="12">
      <c r="B286" s="146"/>
      <c r="C286" s="412"/>
      <c r="D286" s="401" t="s">
        <v>140</v>
      </c>
      <c r="E286" s="413" t="s">
        <v>1</v>
      </c>
      <c r="F286" s="414" t="s">
        <v>529</v>
      </c>
      <c r="G286" s="412"/>
      <c r="H286" s="415">
        <v>46.077000000000005</v>
      </c>
      <c r="I286" s="420"/>
      <c r="J286" s="412"/>
      <c r="K286" s="412"/>
      <c r="L286" s="146"/>
      <c r="M286" s="148"/>
      <c r="N286" s="149"/>
      <c r="O286" s="149"/>
      <c r="P286" s="149"/>
      <c r="Q286" s="149"/>
      <c r="R286" s="149"/>
      <c r="S286" s="149"/>
      <c r="T286" s="150"/>
      <c r="AT286" s="147" t="s">
        <v>140</v>
      </c>
      <c r="AU286" s="147" t="s">
        <v>81</v>
      </c>
      <c r="AV286" s="14" t="s">
        <v>138</v>
      </c>
      <c r="AW286" s="14" t="s">
        <v>27</v>
      </c>
      <c r="AX286" s="14" t="s">
        <v>79</v>
      </c>
      <c r="AY286" s="147" t="s">
        <v>131</v>
      </c>
    </row>
    <row r="287" spans="1:65" s="2" customFormat="1" ht="24.2" customHeight="1">
      <c r="A287" s="28"/>
      <c r="B287" s="131"/>
      <c r="C287" s="394" t="s">
        <v>530</v>
      </c>
      <c r="D287" s="394" t="s">
        <v>133</v>
      </c>
      <c r="E287" s="395" t="s">
        <v>531</v>
      </c>
      <c r="F287" s="396" t="s">
        <v>532</v>
      </c>
      <c r="G287" s="397" t="s">
        <v>136</v>
      </c>
      <c r="H287" s="398">
        <v>46.077</v>
      </c>
      <c r="I287" s="416"/>
      <c r="J287" s="399">
        <f>ROUND(I287*H287,2)</f>
        <v>0</v>
      </c>
      <c r="K287" s="396" t="s">
        <v>137</v>
      </c>
      <c r="L287" s="29"/>
      <c r="M287" s="132" t="s">
        <v>1</v>
      </c>
      <c r="N287" s="133" t="s">
        <v>36</v>
      </c>
      <c r="O287" s="134">
        <v>0.642</v>
      </c>
      <c r="P287" s="134">
        <f>O287*H287</f>
        <v>29.581433999999998</v>
      </c>
      <c r="Q287" s="134">
        <v>0.006</v>
      </c>
      <c r="R287" s="134">
        <f>Q287*H287</f>
        <v>0.276462</v>
      </c>
      <c r="S287" s="134">
        <v>0</v>
      </c>
      <c r="T287" s="135">
        <f>S287*H287</f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36" t="s">
        <v>205</v>
      </c>
      <c r="AT287" s="136" t="s">
        <v>133</v>
      </c>
      <c r="AU287" s="136" t="s">
        <v>81</v>
      </c>
      <c r="AY287" s="16" t="s">
        <v>131</v>
      </c>
      <c r="BE287" s="137">
        <f>IF(N287="základní",J287,0)</f>
        <v>0</v>
      </c>
      <c r="BF287" s="137">
        <f>IF(N287="snížená",J287,0)</f>
        <v>0</v>
      </c>
      <c r="BG287" s="137">
        <f>IF(N287="zákl. přenesená",J287,0)</f>
        <v>0</v>
      </c>
      <c r="BH287" s="137">
        <f>IF(N287="sníž. přenesená",J287,0)</f>
        <v>0</v>
      </c>
      <c r="BI287" s="137">
        <f>IF(N287="nulová",J287,0)</f>
        <v>0</v>
      </c>
      <c r="BJ287" s="16" t="s">
        <v>79</v>
      </c>
      <c r="BK287" s="137">
        <f>ROUND(I287*H287,2)</f>
        <v>0</v>
      </c>
      <c r="BL287" s="16" t="s">
        <v>205</v>
      </c>
      <c r="BM287" s="136" t="s">
        <v>533</v>
      </c>
    </row>
    <row r="288" spans="1:65" s="2" customFormat="1" ht="16.5" customHeight="1">
      <c r="A288" s="28"/>
      <c r="B288" s="131"/>
      <c r="C288" s="406" t="s">
        <v>534</v>
      </c>
      <c r="D288" s="406" t="s">
        <v>247</v>
      </c>
      <c r="E288" s="407" t="s">
        <v>535</v>
      </c>
      <c r="F288" s="408" t="s">
        <v>536</v>
      </c>
      <c r="G288" s="409" t="s">
        <v>136</v>
      </c>
      <c r="H288" s="410">
        <v>50.685</v>
      </c>
      <c r="I288" s="419"/>
      <c r="J288" s="411">
        <f>ROUND(I288*H288,2)</f>
        <v>0</v>
      </c>
      <c r="K288" s="408" t="s">
        <v>137</v>
      </c>
      <c r="L288" s="143"/>
      <c r="M288" s="144" t="s">
        <v>1</v>
      </c>
      <c r="N288" s="145" t="s">
        <v>36</v>
      </c>
      <c r="O288" s="134">
        <v>0</v>
      </c>
      <c r="P288" s="134">
        <f>O288*H288</f>
        <v>0</v>
      </c>
      <c r="Q288" s="134">
        <v>0.0118</v>
      </c>
      <c r="R288" s="134">
        <f>Q288*H288</f>
        <v>0.598083</v>
      </c>
      <c r="S288" s="134">
        <v>0</v>
      </c>
      <c r="T288" s="135">
        <f>S288*H288</f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36" t="s">
        <v>277</v>
      </c>
      <c r="AT288" s="136" t="s">
        <v>247</v>
      </c>
      <c r="AU288" s="136" t="s">
        <v>81</v>
      </c>
      <c r="AY288" s="16" t="s">
        <v>131</v>
      </c>
      <c r="BE288" s="137">
        <f>IF(N288="základní",J288,0)</f>
        <v>0</v>
      </c>
      <c r="BF288" s="137">
        <f>IF(N288="snížená",J288,0)</f>
        <v>0</v>
      </c>
      <c r="BG288" s="137">
        <f>IF(N288="zákl. přenesená",J288,0)</f>
        <v>0</v>
      </c>
      <c r="BH288" s="137">
        <f>IF(N288="sníž. přenesená",J288,0)</f>
        <v>0</v>
      </c>
      <c r="BI288" s="137">
        <f>IF(N288="nulová",J288,0)</f>
        <v>0</v>
      </c>
      <c r="BJ288" s="16" t="s">
        <v>79</v>
      </c>
      <c r="BK288" s="137">
        <f>ROUND(I288*H288,2)</f>
        <v>0</v>
      </c>
      <c r="BL288" s="16" t="s">
        <v>205</v>
      </c>
      <c r="BM288" s="136" t="s">
        <v>537</v>
      </c>
    </row>
    <row r="289" spans="2:51" s="13" customFormat="1" ht="12">
      <c r="B289" s="138"/>
      <c r="C289" s="400"/>
      <c r="D289" s="401" t="s">
        <v>140</v>
      </c>
      <c r="E289" s="400"/>
      <c r="F289" s="403" t="s">
        <v>538</v>
      </c>
      <c r="G289" s="400"/>
      <c r="H289" s="404">
        <v>50.685</v>
      </c>
      <c r="I289" s="417"/>
      <c r="J289" s="400"/>
      <c r="K289" s="400"/>
      <c r="L289" s="138"/>
      <c r="M289" s="140"/>
      <c r="N289" s="141"/>
      <c r="O289" s="141"/>
      <c r="P289" s="141"/>
      <c r="Q289" s="141"/>
      <c r="R289" s="141"/>
      <c r="S289" s="141"/>
      <c r="T289" s="142"/>
      <c r="AT289" s="139" t="s">
        <v>140</v>
      </c>
      <c r="AU289" s="139" t="s">
        <v>81</v>
      </c>
      <c r="AV289" s="13" t="s">
        <v>81</v>
      </c>
      <c r="AW289" s="13" t="s">
        <v>3</v>
      </c>
      <c r="AX289" s="13" t="s">
        <v>79</v>
      </c>
      <c r="AY289" s="139" t="s">
        <v>131</v>
      </c>
    </row>
    <row r="290" spans="1:65" s="2" customFormat="1" ht="21.75" customHeight="1">
      <c r="A290" s="28"/>
      <c r="B290" s="131"/>
      <c r="C290" s="394" t="s">
        <v>539</v>
      </c>
      <c r="D290" s="394" t="s">
        <v>133</v>
      </c>
      <c r="E290" s="395" t="s">
        <v>540</v>
      </c>
      <c r="F290" s="396" t="s">
        <v>541</v>
      </c>
      <c r="G290" s="397" t="s">
        <v>199</v>
      </c>
      <c r="H290" s="398">
        <v>30.47</v>
      </c>
      <c r="I290" s="416"/>
      <c r="J290" s="399">
        <f>ROUND(I290*H290,2)</f>
        <v>0</v>
      </c>
      <c r="K290" s="396" t="s">
        <v>137</v>
      </c>
      <c r="L290" s="29"/>
      <c r="M290" s="132" t="s">
        <v>1</v>
      </c>
      <c r="N290" s="133" t="s">
        <v>36</v>
      </c>
      <c r="O290" s="134">
        <v>0.16</v>
      </c>
      <c r="P290" s="134">
        <f>O290*H290</f>
        <v>4.8751999999999995</v>
      </c>
      <c r="Q290" s="134">
        <v>0.0005</v>
      </c>
      <c r="R290" s="134">
        <f>Q290*H290</f>
        <v>0.015235</v>
      </c>
      <c r="S290" s="134">
        <v>0</v>
      </c>
      <c r="T290" s="135">
        <f>S290*H290</f>
        <v>0</v>
      </c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R290" s="136" t="s">
        <v>205</v>
      </c>
      <c r="AT290" s="136" t="s">
        <v>133</v>
      </c>
      <c r="AU290" s="136" t="s">
        <v>81</v>
      </c>
      <c r="AY290" s="16" t="s">
        <v>131</v>
      </c>
      <c r="BE290" s="137">
        <f>IF(N290="základní",J290,0)</f>
        <v>0</v>
      </c>
      <c r="BF290" s="137">
        <f>IF(N290="snížená",J290,0)</f>
        <v>0</v>
      </c>
      <c r="BG290" s="137">
        <f>IF(N290="zákl. přenesená",J290,0)</f>
        <v>0</v>
      </c>
      <c r="BH290" s="137">
        <f>IF(N290="sníž. přenesená",J290,0)</f>
        <v>0</v>
      </c>
      <c r="BI290" s="137">
        <f>IF(N290="nulová",J290,0)</f>
        <v>0</v>
      </c>
      <c r="BJ290" s="16" t="s">
        <v>79</v>
      </c>
      <c r="BK290" s="137">
        <f>ROUND(I290*H290,2)</f>
        <v>0</v>
      </c>
      <c r="BL290" s="16" t="s">
        <v>205</v>
      </c>
      <c r="BM290" s="136" t="s">
        <v>542</v>
      </c>
    </row>
    <row r="291" spans="2:51" s="13" customFormat="1" ht="22.5">
      <c r="B291" s="138"/>
      <c r="C291" s="400"/>
      <c r="D291" s="401" t="s">
        <v>140</v>
      </c>
      <c r="E291" s="402" t="s">
        <v>1</v>
      </c>
      <c r="F291" s="403" t="s">
        <v>543</v>
      </c>
      <c r="G291" s="400"/>
      <c r="H291" s="404">
        <v>30.47</v>
      </c>
      <c r="I291" s="417"/>
      <c r="J291" s="400"/>
      <c r="K291" s="400"/>
      <c r="L291" s="138"/>
      <c r="M291" s="140"/>
      <c r="N291" s="141"/>
      <c r="O291" s="141"/>
      <c r="P291" s="141"/>
      <c r="Q291" s="141"/>
      <c r="R291" s="141"/>
      <c r="S291" s="141"/>
      <c r="T291" s="142"/>
      <c r="AT291" s="139" t="s">
        <v>140</v>
      </c>
      <c r="AU291" s="139" t="s">
        <v>81</v>
      </c>
      <c r="AV291" s="13" t="s">
        <v>81</v>
      </c>
      <c r="AW291" s="13" t="s">
        <v>27</v>
      </c>
      <c r="AX291" s="13" t="s">
        <v>79</v>
      </c>
      <c r="AY291" s="139" t="s">
        <v>131</v>
      </c>
    </row>
    <row r="292" spans="1:65" s="2" customFormat="1" ht="24.2" customHeight="1">
      <c r="A292" s="28"/>
      <c r="B292" s="131"/>
      <c r="C292" s="394" t="s">
        <v>544</v>
      </c>
      <c r="D292" s="394" t="s">
        <v>133</v>
      </c>
      <c r="E292" s="395" t="s">
        <v>545</v>
      </c>
      <c r="F292" s="396" t="s">
        <v>546</v>
      </c>
      <c r="G292" s="397" t="s">
        <v>406</v>
      </c>
      <c r="H292" s="398">
        <v>531.52</v>
      </c>
      <c r="I292" s="416"/>
      <c r="J292" s="399">
        <f>ROUND(I292*H292,2)</f>
        <v>0</v>
      </c>
      <c r="K292" s="396" t="s">
        <v>137</v>
      </c>
      <c r="L292" s="29"/>
      <c r="M292" s="132" t="s">
        <v>1</v>
      </c>
      <c r="N292" s="133" t="s">
        <v>36</v>
      </c>
      <c r="O292" s="134">
        <v>0</v>
      </c>
      <c r="P292" s="134">
        <f>O292*H292</f>
        <v>0</v>
      </c>
      <c r="Q292" s="134">
        <v>0</v>
      </c>
      <c r="R292" s="134">
        <f>Q292*H292</f>
        <v>0</v>
      </c>
      <c r="S292" s="134">
        <v>0</v>
      </c>
      <c r="T292" s="135">
        <f>S292*H292</f>
        <v>0</v>
      </c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R292" s="136" t="s">
        <v>205</v>
      </c>
      <c r="AT292" s="136" t="s">
        <v>133</v>
      </c>
      <c r="AU292" s="136" t="s">
        <v>81</v>
      </c>
      <c r="AY292" s="16" t="s">
        <v>131</v>
      </c>
      <c r="BE292" s="137">
        <f>IF(N292="základní",J292,0)</f>
        <v>0</v>
      </c>
      <c r="BF292" s="137">
        <f>IF(N292="snížená",J292,0)</f>
        <v>0</v>
      </c>
      <c r="BG292" s="137">
        <f>IF(N292="zákl. přenesená",J292,0)</f>
        <v>0</v>
      </c>
      <c r="BH292" s="137">
        <f>IF(N292="sníž. přenesená",J292,0)</f>
        <v>0</v>
      </c>
      <c r="BI292" s="137">
        <f>IF(N292="nulová",J292,0)</f>
        <v>0</v>
      </c>
      <c r="BJ292" s="16" t="s">
        <v>79</v>
      </c>
      <c r="BK292" s="137">
        <f>ROUND(I292*H292,2)</f>
        <v>0</v>
      </c>
      <c r="BL292" s="16" t="s">
        <v>205</v>
      </c>
      <c r="BM292" s="136" t="s">
        <v>547</v>
      </c>
    </row>
    <row r="293" spans="2:63" s="12" customFormat="1" ht="22.9" customHeight="1">
      <c r="B293" s="123"/>
      <c r="C293" s="388"/>
      <c r="D293" s="389" t="s">
        <v>70</v>
      </c>
      <c r="E293" s="392" t="s">
        <v>548</v>
      </c>
      <c r="F293" s="392" t="s">
        <v>549</v>
      </c>
      <c r="G293" s="388"/>
      <c r="H293" s="388"/>
      <c r="I293" s="418"/>
      <c r="J293" s="393">
        <f>BK293</f>
        <v>0</v>
      </c>
      <c r="K293" s="388"/>
      <c r="L293" s="123"/>
      <c r="M293" s="125"/>
      <c r="N293" s="126"/>
      <c r="O293" s="126"/>
      <c r="P293" s="127">
        <f>SUM(P294:P301)</f>
        <v>14.459039999999998</v>
      </c>
      <c r="Q293" s="126"/>
      <c r="R293" s="127">
        <f>SUM(R294:R301)</f>
        <v>0.0269784</v>
      </c>
      <c r="S293" s="126"/>
      <c r="T293" s="128">
        <f>SUM(T294:T301)</f>
        <v>0</v>
      </c>
      <c r="AR293" s="124" t="s">
        <v>81</v>
      </c>
      <c r="AT293" s="129" t="s">
        <v>70</v>
      </c>
      <c r="AU293" s="129" t="s">
        <v>79</v>
      </c>
      <c r="AY293" s="124" t="s">
        <v>131</v>
      </c>
      <c r="BK293" s="130">
        <f>SUM(BK294:BK301)</f>
        <v>0</v>
      </c>
    </row>
    <row r="294" spans="1:65" s="2" customFormat="1" ht="24.2" customHeight="1">
      <c r="A294" s="28"/>
      <c r="B294" s="131"/>
      <c r="C294" s="394" t="s">
        <v>550</v>
      </c>
      <c r="D294" s="394" t="s">
        <v>133</v>
      </c>
      <c r="E294" s="395" t="s">
        <v>551</v>
      </c>
      <c r="F294" s="396" t="s">
        <v>552</v>
      </c>
      <c r="G294" s="397" t="s">
        <v>136</v>
      </c>
      <c r="H294" s="398">
        <v>8.4</v>
      </c>
      <c r="I294" s="416"/>
      <c r="J294" s="399">
        <f>ROUND(I294*H294,2)</f>
        <v>0</v>
      </c>
      <c r="K294" s="396" t="s">
        <v>137</v>
      </c>
      <c r="L294" s="29"/>
      <c r="M294" s="132" t="s">
        <v>1</v>
      </c>
      <c r="N294" s="133" t="s">
        <v>36</v>
      </c>
      <c r="O294" s="134">
        <v>0.184</v>
      </c>
      <c r="P294" s="134">
        <f>O294*H294</f>
        <v>1.5456</v>
      </c>
      <c r="Q294" s="134">
        <v>0.00014</v>
      </c>
      <c r="R294" s="134">
        <f>Q294*H294</f>
        <v>0.001176</v>
      </c>
      <c r="S294" s="134">
        <v>0</v>
      </c>
      <c r="T294" s="135">
        <f>S294*H294</f>
        <v>0</v>
      </c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R294" s="136" t="s">
        <v>205</v>
      </c>
      <c r="AT294" s="136" t="s">
        <v>133</v>
      </c>
      <c r="AU294" s="136" t="s">
        <v>81</v>
      </c>
      <c r="AY294" s="16" t="s">
        <v>131</v>
      </c>
      <c r="BE294" s="137">
        <f>IF(N294="základní",J294,0)</f>
        <v>0</v>
      </c>
      <c r="BF294" s="137">
        <f>IF(N294="snížená",J294,0)</f>
        <v>0</v>
      </c>
      <c r="BG294" s="137">
        <f>IF(N294="zákl. přenesená",J294,0)</f>
        <v>0</v>
      </c>
      <c r="BH294" s="137">
        <f>IF(N294="sníž. přenesená",J294,0)</f>
        <v>0</v>
      </c>
      <c r="BI294" s="137">
        <f>IF(N294="nulová",J294,0)</f>
        <v>0</v>
      </c>
      <c r="BJ294" s="16" t="s">
        <v>79</v>
      </c>
      <c r="BK294" s="137">
        <f>ROUND(I294*H294,2)</f>
        <v>0</v>
      </c>
      <c r="BL294" s="16" t="s">
        <v>205</v>
      </c>
      <c r="BM294" s="136" t="s">
        <v>553</v>
      </c>
    </row>
    <row r="295" spans="2:51" s="13" customFormat="1" ht="12">
      <c r="B295" s="138"/>
      <c r="C295" s="400"/>
      <c r="D295" s="401" t="s">
        <v>140</v>
      </c>
      <c r="E295" s="402" t="s">
        <v>1</v>
      </c>
      <c r="F295" s="403" t="s">
        <v>554</v>
      </c>
      <c r="G295" s="400"/>
      <c r="H295" s="404">
        <v>8.4</v>
      </c>
      <c r="I295" s="417"/>
      <c r="J295" s="400"/>
      <c r="K295" s="400"/>
      <c r="L295" s="138"/>
      <c r="M295" s="140"/>
      <c r="N295" s="141"/>
      <c r="O295" s="141"/>
      <c r="P295" s="141"/>
      <c r="Q295" s="141"/>
      <c r="R295" s="141"/>
      <c r="S295" s="141"/>
      <c r="T295" s="142"/>
      <c r="AT295" s="139" t="s">
        <v>140</v>
      </c>
      <c r="AU295" s="139" t="s">
        <v>81</v>
      </c>
      <c r="AV295" s="13" t="s">
        <v>81</v>
      </c>
      <c r="AW295" s="13" t="s">
        <v>27</v>
      </c>
      <c r="AX295" s="13" t="s">
        <v>79</v>
      </c>
      <c r="AY295" s="139" t="s">
        <v>131</v>
      </c>
    </row>
    <row r="296" spans="1:65" s="2" customFormat="1" ht="24.2" customHeight="1">
      <c r="A296" s="28"/>
      <c r="B296" s="131"/>
      <c r="C296" s="394" t="s">
        <v>555</v>
      </c>
      <c r="D296" s="394" t="s">
        <v>133</v>
      </c>
      <c r="E296" s="395" t="s">
        <v>556</v>
      </c>
      <c r="F296" s="396" t="s">
        <v>557</v>
      </c>
      <c r="G296" s="397" t="s">
        <v>136</v>
      </c>
      <c r="H296" s="398">
        <v>8.4</v>
      </c>
      <c r="I296" s="416"/>
      <c r="J296" s="399">
        <f>ROUND(I296*H296,2)</f>
        <v>0</v>
      </c>
      <c r="K296" s="396" t="s">
        <v>137</v>
      </c>
      <c r="L296" s="29"/>
      <c r="M296" s="132" t="s">
        <v>1</v>
      </c>
      <c r="N296" s="133" t="s">
        <v>36</v>
      </c>
      <c r="O296" s="134">
        <v>0.166</v>
      </c>
      <c r="P296" s="134">
        <f>O296*H296</f>
        <v>1.3944</v>
      </c>
      <c r="Q296" s="134">
        <v>0.00012</v>
      </c>
      <c r="R296" s="134">
        <f>Q296*H296</f>
        <v>0.001008</v>
      </c>
      <c r="S296" s="134">
        <v>0</v>
      </c>
      <c r="T296" s="135">
        <f>S296*H296</f>
        <v>0</v>
      </c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R296" s="136" t="s">
        <v>205</v>
      </c>
      <c r="AT296" s="136" t="s">
        <v>133</v>
      </c>
      <c r="AU296" s="136" t="s">
        <v>81</v>
      </c>
      <c r="AY296" s="16" t="s">
        <v>131</v>
      </c>
      <c r="BE296" s="137">
        <f>IF(N296="základní",J296,0)</f>
        <v>0</v>
      </c>
      <c r="BF296" s="137">
        <f>IF(N296="snížená",J296,0)</f>
        <v>0</v>
      </c>
      <c r="BG296" s="137">
        <f>IF(N296="zákl. přenesená",J296,0)</f>
        <v>0</v>
      </c>
      <c r="BH296" s="137">
        <f>IF(N296="sníž. přenesená",J296,0)</f>
        <v>0</v>
      </c>
      <c r="BI296" s="137">
        <f>IF(N296="nulová",J296,0)</f>
        <v>0</v>
      </c>
      <c r="BJ296" s="16" t="s">
        <v>79</v>
      </c>
      <c r="BK296" s="137">
        <f>ROUND(I296*H296,2)</f>
        <v>0</v>
      </c>
      <c r="BL296" s="16" t="s">
        <v>205</v>
      </c>
      <c r="BM296" s="136" t="s">
        <v>558</v>
      </c>
    </row>
    <row r="297" spans="1:65" s="2" customFormat="1" ht="24.2" customHeight="1">
      <c r="A297" s="28"/>
      <c r="B297" s="131"/>
      <c r="C297" s="394" t="s">
        <v>559</v>
      </c>
      <c r="D297" s="394" t="s">
        <v>133</v>
      </c>
      <c r="E297" s="395" t="s">
        <v>560</v>
      </c>
      <c r="F297" s="396" t="s">
        <v>561</v>
      </c>
      <c r="G297" s="397" t="s">
        <v>136</v>
      </c>
      <c r="H297" s="398">
        <v>8.4</v>
      </c>
      <c r="I297" s="416"/>
      <c r="J297" s="399">
        <f>ROUND(I297*H297,2)</f>
        <v>0</v>
      </c>
      <c r="K297" s="396" t="s">
        <v>137</v>
      </c>
      <c r="L297" s="29"/>
      <c r="M297" s="132" t="s">
        <v>1</v>
      </c>
      <c r="N297" s="133" t="s">
        <v>36</v>
      </c>
      <c r="O297" s="134">
        <v>0.172</v>
      </c>
      <c r="P297" s="134">
        <f>O297*H297</f>
        <v>1.4447999999999999</v>
      </c>
      <c r="Q297" s="134">
        <v>0.00012</v>
      </c>
      <c r="R297" s="134">
        <f>Q297*H297</f>
        <v>0.001008</v>
      </c>
      <c r="S297" s="134">
        <v>0</v>
      </c>
      <c r="T297" s="135">
        <f>S297*H297</f>
        <v>0</v>
      </c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R297" s="136" t="s">
        <v>205</v>
      </c>
      <c r="AT297" s="136" t="s">
        <v>133</v>
      </c>
      <c r="AU297" s="136" t="s">
        <v>81</v>
      </c>
      <c r="AY297" s="16" t="s">
        <v>131</v>
      </c>
      <c r="BE297" s="137">
        <f>IF(N297="základní",J297,0)</f>
        <v>0</v>
      </c>
      <c r="BF297" s="137">
        <f>IF(N297="snížená",J297,0)</f>
        <v>0</v>
      </c>
      <c r="BG297" s="137">
        <f>IF(N297="zákl. přenesená",J297,0)</f>
        <v>0</v>
      </c>
      <c r="BH297" s="137">
        <f>IF(N297="sníž. přenesená",J297,0)</f>
        <v>0</v>
      </c>
      <c r="BI297" s="137">
        <f>IF(N297="nulová",J297,0)</f>
        <v>0</v>
      </c>
      <c r="BJ297" s="16" t="s">
        <v>79</v>
      </c>
      <c r="BK297" s="137">
        <f>ROUND(I297*H297,2)</f>
        <v>0</v>
      </c>
      <c r="BL297" s="16" t="s">
        <v>205</v>
      </c>
      <c r="BM297" s="136" t="s">
        <v>562</v>
      </c>
    </row>
    <row r="298" spans="1:65" s="2" customFormat="1" ht="24.2" customHeight="1">
      <c r="A298" s="28"/>
      <c r="B298" s="131"/>
      <c r="C298" s="394" t="s">
        <v>563</v>
      </c>
      <c r="D298" s="394" t="s">
        <v>133</v>
      </c>
      <c r="E298" s="395" t="s">
        <v>564</v>
      </c>
      <c r="F298" s="396" t="s">
        <v>565</v>
      </c>
      <c r="G298" s="397" t="s">
        <v>136</v>
      </c>
      <c r="H298" s="398">
        <v>34.98</v>
      </c>
      <c r="I298" s="416"/>
      <c r="J298" s="399">
        <f>ROUND(I298*H298,2)</f>
        <v>0</v>
      </c>
      <c r="K298" s="396" t="s">
        <v>137</v>
      </c>
      <c r="L298" s="29"/>
      <c r="M298" s="132" t="s">
        <v>1</v>
      </c>
      <c r="N298" s="133" t="s">
        <v>36</v>
      </c>
      <c r="O298" s="134">
        <v>0.288</v>
      </c>
      <c r="P298" s="134">
        <f>O298*H298</f>
        <v>10.074239999999998</v>
      </c>
      <c r="Q298" s="134">
        <v>0.00068</v>
      </c>
      <c r="R298" s="134">
        <f>Q298*H298</f>
        <v>0.0237864</v>
      </c>
      <c r="S298" s="134">
        <v>0</v>
      </c>
      <c r="T298" s="135">
        <f>S298*H298</f>
        <v>0</v>
      </c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R298" s="136" t="s">
        <v>205</v>
      </c>
      <c r="AT298" s="136" t="s">
        <v>133</v>
      </c>
      <c r="AU298" s="136" t="s">
        <v>81</v>
      </c>
      <c r="AY298" s="16" t="s">
        <v>131</v>
      </c>
      <c r="BE298" s="137">
        <f>IF(N298="základní",J298,0)</f>
        <v>0</v>
      </c>
      <c r="BF298" s="137">
        <f>IF(N298="snížená",J298,0)</f>
        <v>0</v>
      </c>
      <c r="BG298" s="137">
        <f>IF(N298="zákl. přenesená",J298,0)</f>
        <v>0</v>
      </c>
      <c r="BH298" s="137">
        <f>IF(N298="sníž. přenesená",J298,0)</f>
        <v>0</v>
      </c>
      <c r="BI298" s="137">
        <f>IF(N298="nulová",J298,0)</f>
        <v>0</v>
      </c>
      <c r="BJ298" s="16" t="s">
        <v>79</v>
      </c>
      <c r="BK298" s="137">
        <f>ROUND(I298*H298,2)</f>
        <v>0</v>
      </c>
      <c r="BL298" s="16" t="s">
        <v>205</v>
      </c>
      <c r="BM298" s="136" t="s">
        <v>566</v>
      </c>
    </row>
    <row r="299" spans="2:51" s="13" customFormat="1" ht="12">
      <c r="B299" s="138"/>
      <c r="C299" s="400"/>
      <c r="D299" s="401" t="s">
        <v>140</v>
      </c>
      <c r="E299" s="402" t="s">
        <v>1</v>
      </c>
      <c r="F299" s="403" t="s">
        <v>567</v>
      </c>
      <c r="G299" s="400"/>
      <c r="H299" s="404">
        <v>11.85</v>
      </c>
      <c r="I299" s="417"/>
      <c r="J299" s="400"/>
      <c r="K299" s="400"/>
      <c r="L299" s="138"/>
      <c r="M299" s="140"/>
      <c r="N299" s="141"/>
      <c r="O299" s="141"/>
      <c r="P299" s="141"/>
      <c r="Q299" s="141"/>
      <c r="R299" s="141"/>
      <c r="S299" s="141"/>
      <c r="T299" s="142"/>
      <c r="AT299" s="139" t="s">
        <v>140</v>
      </c>
      <c r="AU299" s="139" t="s">
        <v>81</v>
      </c>
      <c r="AV299" s="13" t="s">
        <v>81</v>
      </c>
      <c r="AW299" s="13" t="s">
        <v>27</v>
      </c>
      <c r="AX299" s="13" t="s">
        <v>71</v>
      </c>
      <c r="AY299" s="139" t="s">
        <v>131</v>
      </c>
    </row>
    <row r="300" spans="2:51" s="13" customFormat="1" ht="12">
      <c r="B300" s="138"/>
      <c r="C300" s="400"/>
      <c r="D300" s="401" t="s">
        <v>140</v>
      </c>
      <c r="E300" s="402" t="s">
        <v>1</v>
      </c>
      <c r="F300" s="403" t="s">
        <v>568</v>
      </c>
      <c r="G300" s="400"/>
      <c r="H300" s="404">
        <v>23.13</v>
      </c>
      <c r="I300" s="417"/>
      <c r="J300" s="400"/>
      <c r="K300" s="400"/>
      <c r="L300" s="138"/>
      <c r="M300" s="140"/>
      <c r="N300" s="141"/>
      <c r="O300" s="141"/>
      <c r="P300" s="141"/>
      <c r="Q300" s="141"/>
      <c r="R300" s="141"/>
      <c r="S300" s="141"/>
      <c r="T300" s="142"/>
      <c r="AT300" s="139" t="s">
        <v>140</v>
      </c>
      <c r="AU300" s="139" t="s">
        <v>81</v>
      </c>
      <c r="AV300" s="13" t="s">
        <v>81</v>
      </c>
      <c r="AW300" s="13" t="s">
        <v>27</v>
      </c>
      <c r="AX300" s="13" t="s">
        <v>71</v>
      </c>
      <c r="AY300" s="139" t="s">
        <v>131</v>
      </c>
    </row>
    <row r="301" spans="2:51" s="14" customFormat="1" ht="12">
      <c r="B301" s="146"/>
      <c r="C301" s="412"/>
      <c r="D301" s="401" t="s">
        <v>140</v>
      </c>
      <c r="E301" s="413" t="s">
        <v>1</v>
      </c>
      <c r="F301" s="414" t="s">
        <v>529</v>
      </c>
      <c r="G301" s="412"/>
      <c r="H301" s="415">
        <v>34.98</v>
      </c>
      <c r="I301" s="420"/>
      <c r="J301" s="412"/>
      <c r="K301" s="412"/>
      <c r="L301" s="146"/>
      <c r="M301" s="148"/>
      <c r="N301" s="149"/>
      <c r="O301" s="149"/>
      <c r="P301" s="149"/>
      <c r="Q301" s="149"/>
      <c r="R301" s="149"/>
      <c r="S301" s="149"/>
      <c r="T301" s="150"/>
      <c r="AT301" s="147" t="s">
        <v>140</v>
      </c>
      <c r="AU301" s="147" t="s">
        <v>81</v>
      </c>
      <c r="AV301" s="14" t="s">
        <v>138</v>
      </c>
      <c r="AW301" s="14" t="s">
        <v>27</v>
      </c>
      <c r="AX301" s="14" t="s">
        <v>79</v>
      </c>
      <c r="AY301" s="147" t="s">
        <v>131</v>
      </c>
    </row>
    <row r="302" spans="2:63" s="12" customFormat="1" ht="22.9" customHeight="1">
      <c r="B302" s="123"/>
      <c r="C302" s="388"/>
      <c r="D302" s="389" t="s">
        <v>70</v>
      </c>
      <c r="E302" s="392" t="s">
        <v>569</v>
      </c>
      <c r="F302" s="392" t="s">
        <v>570</v>
      </c>
      <c r="G302" s="388"/>
      <c r="H302" s="388"/>
      <c r="I302" s="418"/>
      <c r="J302" s="393">
        <f>BK302</f>
        <v>0</v>
      </c>
      <c r="K302" s="388"/>
      <c r="L302" s="123"/>
      <c r="M302" s="125"/>
      <c r="N302" s="126"/>
      <c r="O302" s="126"/>
      <c r="P302" s="127">
        <f>SUM(P303:P307)</f>
        <v>20.1209</v>
      </c>
      <c r="Q302" s="126"/>
      <c r="R302" s="127">
        <f>SUM(R303:R307)</f>
        <v>0.08773979999999999</v>
      </c>
      <c r="S302" s="126"/>
      <c r="T302" s="128">
        <f>SUM(T303:T307)</f>
        <v>0.0066076500000000005</v>
      </c>
      <c r="AR302" s="124" t="s">
        <v>81</v>
      </c>
      <c r="AT302" s="129" t="s">
        <v>70</v>
      </c>
      <c r="AU302" s="129" t="s">
        <v>79</v>
      </c>
      <c r="AY302" s="124" t="s">
        <v>131</v>
      </c>
      <c r="BK302" s="130">
        <f>SUM(BK303:BK307)</f>
        <v>0</v>
      </c>
    </row>
    <row r="303" spans="1:65" s="2" customFormat="1" ht="16.5" customHeight="1">
      <c r="A303" s="28"/>
      <c r="B303" s="131"/>
      <c r="C303" s="394" t="s">
        <v>571</v>
      </c>
      <c r="D303" s="394" t="s">
        <v>133</v>
      </c>
      <c r="E303" s="395" t="s">
        <v>572</v>
      </c>
      <c r="F303" s="396" t="s">
        <v>573</v>
      </c>
      <c r="G303" s="397" t="s">
        <v>136</v>
      </c>
      <c r="H303" s="398">
        <v>21.315</v>
      </c>
      <c r="I303" s="416"/>
      <c r="J303" s="399">
        <f>ROUND(I303*H303,2)</f>
        <v>0</v>
      </c>
      <c r="K303" s="396" t="s">
        <v>137</v>
      </c>
      <c r="L303" s="29"/>
      <c r="M303" s="132" t="s">
        <v>1</v>
      </c>
      <c r="N303" s="133" t="s">
        <v>36</v>
      </c>
      <c r="O303" s="134">
        <v>0.074</v>
      </c>
      <c r="P303" s="134">
        <f>O303*H303</f>
        <v>1.57731</v>
      </c>
      <c r="Q303" s="134">
        <v>0.001</v>
      </c>
      <c r="R303" s="134">
        <f>Q303*H303</f>
        <v>0.021315</v>
      </c>
      <c r="S303" s="134">
        <v>0.00031</v>
      </c>
      <c r="T303" s="135">
        <f>S303*H303</f>
        <v>0.0066076500000000005</v>
      </c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R303" s="136" t="s">
        <v>205</v>
      </c>
      <c r="AT303" s="136" t="s">
        <v>133</v>
      </c>
      <c r="AU303" s="136" t="s">
        <v>81</v>
      </c>
      <c r="AY303" s="16" t="s">
        <v>131</v>
      </c>
      <c r="BE303" s="137">
        <f>IF(N303="základní",J303,0)</f>
        <v>0</v>
      </c>
      <c r="BF303" s="137">
        <f>IF(N303="snížená",J303,0)</f>
        <v>0</v>
      </c>
      <c r="BG303" s="137">
        <f>IF(N303="zákl. přenesená",J303,0)</f>
        <v>0</v>
      </c>
      <c r="BH303" s="137">
        <f>IF(N303="sníž. přenesená",J303,0)</f>
        <v>0</v>
      </c>
      <c r="BI303" s="137">
        <f>IF(N303="nulová",J303,0)</f>
        <v>0</v>
      </c>
      <c r="BJ303" s="16" t="s">
        <v>79</v>
      </c>
      <c r="BK303" s="137">
        <f>ROUND(I303*H303,2)</f>
        <v>0</v>
      </c>
      <c r="BL303" s="16" t="s">
        <v>205</v>
      </c>
      <c r="BM303" s="136" t="s">
        <v>574</v>
      </c>
    </row>
    <row r="304" spans="2:51" s="13" customFormat="1" ht="12">
      <c r="B304" s="138"/>
      <c r="C304" s="400"/>
      <c r="D304" s="401" t="s">
        <v>140</v>
      </c>
      <c r="E304" s="402" t="s">
        <v>1</v>
      </c>
      <c r="F304" s="403" t="s">
        <v>575</v>
      </c>
      <c r="G304" s="400"/>
      <c r="H304" s="404">
        <v>21.315</v>
      </c>
      <c r="I304" s="417"/>
      <c r="J304" s="400"/>
      <c r="K304" s="400"/>
      <c r="L304" s="138"/>
      <c r="M304" s="140"/>
      <c r="N304" s="141"/>
      <c r="O304" s="141"/>
      <c r="P304" s="141"/>
      <c r="Q304" s="141"/>
      <c r="R304" s="141"/>
      <c r="S304" s="141"/>
      <c r="T304" s="142"/>
      <c r="AT304" s="139" t="s">
        <v>140</v>
      </c>
      <c r="AU304" s="139" t="s">
        <v>81</v>
      </c>
      <c r="AV304" s="13" t="s">
        <v>81</v>
      </c>
      <c r="AW304" s="13" t="s">
        <v>27</v>
      </c>
      <c r="AX304" s="13" t="s">
        <v>79</v>
      </c>
      <c r="AY304" s="139" t="s">
        <v>131</v>
      </c>
    </row>
    <row r="305" spans="1:65" s="2" customFormat="1" ht="33" customHeight="1">
      <c r="A305" s="28"/>
      <c r="B305" s="131"/>
      <c r="C305" s="394" t="s">
        <v>576</v>
      </c>
      <c r="D305" s="394" t="s">
        <v>133</v>
      </c>
      <c r="E305" s="395" t="s">
        <v>577</v>
      </c>
      <c r="F305" s="396" t="s">
        <v>578</v>
      </c>
      <c r="G305" s="397" t="s">
        <v>136</v>
      </c>
      <c r="H305" s="398">
        <v>138.385</v>
      </c>
      <c r="I305" s="416"/>
      <c r="J305" s="399">
        <f>ROUND(I305*H305,2)</f>
        <v>0</v>
      </c>
      <c r="K305" s="396" t="s">
        <v>137</v>
      </c>
      <c r="L305" s="29"/>
      <c r="M305" s="132" t="s">
        <v>1</v>
      </c>
      <c r="N305" s="133" t="s">
        <v>36</v>
      </c>
      <c r="O305" s="134">
        <v>0.033</v>
      </c>
      <c r="P305" s="134">
        <f>O305*H305</f>
        <v>4.566705</v>
      </c>
      <c r="Q305" s="134">
        <v>0.0002</v>
      </c>
      <c r="R305" s="134">
        <f>Q305*H305</f>
        <v>0.027677</v>
      </c>
      <c r="S305" s="134">
        <v>0</v>
      </c>
      <c r="T305" s="135">
        <f>S305*H305</f>
        <v>0</v>
      </c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R305" s="136" t="s">
        <v>205</v>
      </c>
      <c r="AT305" s="136" t="s">
        <v>133</v>
      </c>
      <c r="AU305" s="136" t="s">
        <v>81</v>
      </c>
      <c r="AY305" s="16" t="s">
        <v>131</v>
      </c>
      <c r="BE305" s="137">
        <f>IF(N305="základní",J305,0)</f>
        <v>0</v>
      </c>
      <c r="BF305" s="137">
        <f>IF(N305="snížená",J305,0)</f>
        <v>0</v>
      </c>
      <c r="BG305" s="137">
        <f>IF(N305="zákl. přenesená",J305,0)</f>
        <v>0</v>
      </c>
      <c r="BH305" s="137">
        <f>IF(N305="sníž. přenesená",J305,0)</f>
        <v>0</v>
      </c>
      <c r="BI305" s="137">
        <f>IF(N305="nulová",J305,0)</f>
        <v>0</v>
      </c>
      <c r="BJ305" s="16" t="s">
        <v>79</v>
      </c>
      <c r="BK305" s="137">
        <f>ROUND(I305*H305,2)</f>
        <v>0</v>
      </c>
      <c r="BL305" s="16" t="s">
        <v>205</v>
      </c>
      <c r="BM305" s="136" t="s">
        <v>579</v>
      </c>
    </row>
    <row r="306" spans="2:51" s="13" customFormat="1" ht="12">
      <c r="B306" s="138"/>
      <c r="C306" s="400"/>
      <c r="D306" s="401" t="s">
        <v>140</v>
      </c>
      <c r="E306" s="402" t="s">
        <v>1</v>
      </c>
      <c r="F306" s="403" t="s">
        <v>580</v>
      </c>
      <c r="G306" s="400"/>
      <c r="H306" s="404">
        <v>138.385</v>
      </c>
      <c r="I306" s="417"/>
      <c r="J306" s="400"/>
      <c r="K306" s="400"/>
      <c r="L306" s="138"/>
      <c r="M306" s="140"/>
      <c r="N306" s="141"/>
      <c r="O306" s="141"/>
      <c r="P306" s="141"/>
      <c r="Q306" s="141"/>
      <c r="R306" s="141"/>
      <c r="S306" s="141"/>
      <c r="T306" s="142"/>
      <c r="AT306" s="139" t="s">
        <v>140</v>
      </c>
      <c r="AU306" s="139" t="s">
        <v>81</v>
      </c>
      <c r="AV306" s="13" t="s">
        <v>81</v>
      </c>
      <c r="AW306" s="13" t="s">
        <v>27</v>
      </c>
      <c r="AX306" s="13" t="s">
        <v>79</v>
      </c>
      <c r="AY306" s="139" t="s">
        <v>131</v>
      </c>
    </row>
    <row r="307" spans="1:65" s="2" customFormat="1" ht="33" customHeight="1">
      <c r="A307" s="28"/>
      <c r="B307" s="131"/>
      <c r="C307" s="394" t="s">
        <v>581</v>
      </c>
      <c r="D307" s="394" t="s">
        <v>133</v>
      </c>
      <c r="E307" s="395" t="s">
        <v>582</v>
      </c>
      <c r="F307" s="396" t="s">
        <v>583</v>
      </c>
      <c r="G307" s="397" t="s">
        <v>136</v>
      </c>
      <c r="H307" s="398">
        <v>138.385</v>
      </c>
      <c r="I307" s="416"/>
      <c r="J307" s="399">
        <f>ROUND(I307*H307,2)</f>
        <v>0</v>
      </c>
      <c r="K307" s="396" t="s">
        <v>137</v>
      </c>
      <c r="L307" s="29"/>
      <c r="M307" s="132" t="s">
        <v>1</v>
      </c>
      <c r="N307" s="133" t="s">
        <v>36</v>
      </c>
      <c r="O307" s="134">
        <v>0.101</v>
      </c>
      <c r="P307" s="134">
        <f>O307*H307</f>
        <v>13.976885</v>
      </c>
      <c r="Q307" s="134">
        <v>0.00028</v>
      </c>
      <c r="R307" s="134">
        <f>Q307*H307</f>
        <v>0.03874779999999999</v>
      </c>
      <c r="S307" s="134">
        <v>0</v>
      </c>
      <c r="T307" s="135">
        <f>S307*H307</f>
        <v>0</v>
      </c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R307" s="136" t="s">
        <v>205</v>
      </c>
      <c r="AT307" s="136" t="s">
        <v>133</v>
      </c>
      <c r="AU307" s="136" t="s">
        <v>81</v>
      </c>
      <c r="AY307" s="16" t="s">
        <v>131</v>
      </c>
      <c r="BE307" s="137">
        <f>IF(N307="základní",J307,0)</f>
        <v>0</v>
      </c>
      <c r="BF307" s="137">
        <f>IF(N307="snížená",J307,0)</f>
        <v>0</v>
      </c>
      <c r="BG307" s="137">
        <f>IF(N307="zákl. přenesená",J307,0)</f>
        <v>0</v>
      </c>
      <c r="BH307" s="137">
        <f>IF(N307="sníž. přenesená",J307,0)</f>
        <v>0</v>
      </c>
      <c r="BI307" s="137">
        <f>IF(N307="nulová",J307,0)</f>
        <v>0</v>
      </c>
      <c r="BJ307" s="16" t="s">
        <v>79</v>
      </c>
      <c r="BK307" s="137">
        <f>ROUND(I307*H307,2)</f>
        <v>0</v>
      </c>
      <c r="BL307" s="16" t="s">
        <v>205</v>
      </c>
      <c r="BM307" s="136" t="s">
        <v>584</v>
      </c>
    </row>
    <row r="308" spans="2:63" s="12" customFormat="1" ht="22.9" customHeight="1">
      <c r="B308" s="123"/>
      <c r="C308" s="388"/>
      <c r="D308" s="389" t="s">
        <v>70</v>
      </c>
      <c r="E308" s="392" t="s">
        <v>585</v>
      </c>
      <c r="F308" s="392" t="s">
        <v>586</v>
      </c>
      <c r="G308" s="388"/>
      <c r="H308" s="388"/>
      <c r="I308" s="418"/>
      <c r="J308" s="393">
        <f>BK308</f>
        <v>0</v>
      </c>
      <c r="K308" s="388"/>
      <c r="L308" s="123"/>
      <c r="M308" s="125"/>
      <c r="N308" s="126"/>
      <c r="O308" s="126"/>
      <c r="P308" s="127">
        <f>SUM(P309:P316)</f>
        <v>0</v>
      </c>
      <c r="Q308" s="126"/>
      <c r="R308" s="127">
        <f>SUM(R309:R316)</f>
        <v>0</v>
      </c>
      <c r="S308" s="126"/>
      <c r="T308" s="128">
        <f>SUM(T309:T316)</f>
        <v>0</v>
      </c>
      <c r="AR308" s="124" t="s">
        <v>81</v>
      </c>
      <c r="AT308" s="129" t="s">
        <v>70</v>
      </c>
      <c r="AU308" s="129" t="s">
        <v>79</v>
      </c>
      <c r="AY308" s="124" t="s">
        <v>131</v>
      </c>
      <c r="BK308" s="130">
        <f>SUM(BK309:BK316)</f>
        <v>0</v>
      </c>
    </row>
    <row r="309" spans="1:65" s="2" customFormat="1" ht="37.9" customHeight="1">
      <c r="A309" s="28"/>
      <c r="B309" s="131"/>
      <c r="C309" s="394" t="s">
        <v>587</v>
      </c>
      <c r="D309" s="394" t="s">
        <v>133</v>
      </c>
      <c r="E309" s="395" t="s">
        <v>588</v>
      </c>
      <c r="F309" s="396" t="s">
        <v>589</v>
      </c>
      <c r="G309" s="397" t="s">
        <v>428</v>
      </c>
      <c r="H309" s="398">
        <v>1</v>
      </c>
      <c r="I309" s="416"/>
      <c r="J309" s="399">
        <f>ROUND(I309*H309,2)</f>
        <v>0</v>
      </c>
      <c r="K309" s="396" t="s">
        <v>1</v>
      </c>
      <c r="L309" s="29"/>
      <c r="M309" s="132" t="s">
        <v>1</v>
      </c>
      <c r="N309" s="133" t="s">
        <v>36</v>
      </c>
      <c r="O309" s="134">
        <v>0</v>
      </c>
      <c r="P309" s="134">
        <f>O309*H309</f>
        <v>0</v>
      </c>
      <c r="Q309" s="134">
        <v>0</v>
      </c>
      <c r="R309" s="134">
        <f>Q309*H309</f>
        <v>0</v>
      </c>
      <c r="S309" s="134">
        <v>0</v>
      </c>
      <c r="T309" s="135">
        <f>S309*H309</f>
        <v>0</v>
      </c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R309" s="136" t="s">
        <v>205</v>
      </c>
      <c r="AT309" s="136" t="s">
        <v>133</v>
      </c>
      <c r="AU309" s="136" t="s">
        <v>81</v>
      </c>
      <c r="AY309" s="16" t="s">
        <v>131</v>
      </c>
      <c r="BE309" s="137">
        <f>IF(N309="základní",J309,0)</f>
        <v>0</v>
      </c>
      <c r="BF309" s="137">
        <f>IF(N309="snížená",J309,0)</f>
        <v>0</v>
      </c>
      <c r="BG309" s="137">
        <f>IF(N309="zákl. přenesená",J309,0)</f>
        <v>0</v>
      </c>
      <c r="BH309" s="137">
        <f>IF(N309="sníž. přenesená",J309,0)</f>
        <v>0</v>
      </c>
      <c r="BI309" s="137">
        <f>IF(N309="nulová",J309,0)</f>
        <v>0</v>
      </c>
      <c r="BJ309" s="16" t="s">
        <v>79</v>
      </c>
      <c r="BK309" s="137">
        <f>ROUND(I309*H309,2)</f>
        <v>0</v>
      </c>
      <c r="BL309" s="16" t="s">
        <v>205</v>
      </c>
      <c r="BM309" s="136" t="s">
        <v>590</v>
      </c>
    </row>
    <row r="310" spans="2:51" s="13" customFormat="1" ht="12">
      <c r="B310" s="138"/>
      <c r="C310" s="400"/>
      <c r="D310" s="401" t="s">
        <v>140</v>
      </c>
      <c r="E310" s="402" t="s">
        <v>1</v>
      </c>
      <c r="F310" s="403" t="s">
        <v>591</v>
      </c>
      <c r="G310" s="400"/>
      <c r="H310" s="404">
        <v>1</v>
      </c>
      <c r="I310" s="417"/>
      <c r="J310" s="400"/>
      <c r="K310" s="400"/>
      <c r="L310" s="138"/>
      <c r="M310" s="140"/>
      <c r="N310" s="141"/>
      <c r="O310" s="141"/>
      <c r="P310" s="141"/>
      <c r="Q310" s="141"/>
      <c r="R310" s="141"/>
      <c r="S310" s="141"/>
      <c r="T310" s="142"/>
      <c r="AT310" s="139" t="s">
        <v>140</v>
      </c>
      <c r="AU310" s="139" t="s">
        <v>81</v>
      </c>
      <c r="AV310" s="13" t="s">
        <v>81</v>
      </c>
      <c r="AW310" s="13" t="s">
        <v>27</v>
      </c>
      <c r="AX310" s="13" t="s">
        <v>79</v>
      </c>
      <c r="AY310" s="139" t="s">
        <v>131</v>
      </c>
    </row>
    <row r="311" spans="1:65" s="2" customFormat="1" ht="37.9" customHeight="1">
      <c r="A311" s="28"/>
      <c r="B311" s="131"/>
      <c r="C311" s="394" t="s">
        <v>592</v>
      </c>
      <c r="D311" s="394" t="s">
        <v>133</v>
      </c>
      <c r="E311" s="395" t="s">
        <v>593</v>
      </c>
      <c r="F311" s="396" t="s">
        <v>922</v>
      </c>
      <c r="G311" s="397" t="s">
        <v>428</v>
      </c>
      <c r="H311" s="398">
        <v>1</v>
      </c>
      <c r="I311" s="416"/>
      <c r="J311" s="399">
        <f>ROUND(I311*H311,2)</f>
        <v>0</v>
      </c>
      <c r="K311" s="396" t="s">
        <v>1</v>
      </c>
      <c r="L311" s="29"/>
      <c r="M311" s="132" t="s">
        <v>1</v>
      </c>
      <c r="N311" s="133" t="s">
        <v>36</v>
      </c>
      <c r="O311" s="134">
        <v>0</v>
      </c>
      <c r="P311" s="134">
        <f>O311*H311</f>
        <v>0</v>
      </c>
      <c r="Q311" s="134">
        <v>0</v>
      </c>
      <c r="R311" s="134">
        <f>Q311*H311</f>
        <v>0</v>
      </c>
      <c r="S311" s="134">
        <v>0</v>
      </c>
      <c r="T311" s="135">
        <f>S311*H311</f>
        <v>0</v>
      </c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R311" s="136" t="s">
        <v>205</v>
      </c>
      <c r="AT311" s="136" t="s">
        <v>133</v>
      </c>
      <c r="AU311" s="136" t="s">
        <v>81</v>
      </c>
      <c r="AY311" s="16" t="s">
        <v>131</v>
      </c>
      <c r="BE311" s="137">
        <f>IF(N311="základní",J311,0)</f>
        <v>0</v>
      </c>
      <c r="BF311" s="137">
        <f>IF(N311="snížená",J311,0)</f>
        <v>0</v>
      </c>
      <c r="BG311" s="137">
        <f>IF(N311="zákl. přenesená",J311,0)</f>
        <v>0</v>
      </c>
      <c r="BH311" s="137">
        <f>IF(N311="sníž. přenesená",J311,0)</f>
        <v>0</v>
      </c>
      <c r="BI311" s="137">
        <f>IF(N311="nulová",J311,0)</f>
        <v>0</v>
      </c>
      <c r="BJ311" s="16" t="s">
        <v>79</v>
      </c>
      <c r="BK311" s="137">
        <f>ROUND(I311*H311,2)</f>
        <v>0</v>
      </c>
      <c r="BL311" s="16" t="s">
        <v>205</v>
      </c>
      <c r="BM311" s="136" t="s">
        <v>594</v>
      </c>
    </row>
    <row r="312" spans="2:51" s="13" customFormat="1" ht="12">
      <c r="B312" s="138"/>
      <c r="C312" s="400"/>
      <c r="D312" s="401" t="s">
        <v>140</v>
      </c>
      <c r="E312" s="402" t="s">
        <v>1</v>
      </c>
      <c r="F312" s="403" t="s">
        <v>595</v>
      </c>
      <c r="G312" s="400"/>
      <c r="H312" s="404">
        <v>1</v>
      </c>
      <c r="I312" s="417"/>
      <c r="J312" s="400"/>
      <c r="K312" s="400"/>
      <c r="L312" s="138"/>
      <c r="M312" s="140"/>
      <c r="N312" s="141"/>
      <c r="O312" s="141"/>
      <c r="P312" s="141"/>
      <c r="Q312" s="141"/>
      <c r="R312" s="141"/>
      <c r="S312" s="141"/>
      <c r="T312" s="142"/>
      <c r="AT312" s="139" t="s">
        <v>140</v>
      </c>
      <c r="AU312" s="139" t="s">
        <v>81</v>
      </c>
      <c r="AV312" s="13" t="s">
        <v>81</v>
      </c>
      <c r="AW312" s="13" t="s">
        <v>27</v>
      </c>
      <c r="AX312" s="13" t="s">
        <v>79</v>
      </c>
      <c r="AY312" s="139" t="s">
        <v>131</v>
      </c>
    </row>
    <row r="313" spans="1:65" s="2" customFormat="1" ht="24.2" customHeight="1">
      <c r="A313" s="28"/>
      <c r="B313" s="131"/>
      <c r="C313" s="394" t="s">
        <v>596</v>
      </c>
      <c r="D313" s="394" t="s">
        <v>133</v>
      </c>
      <c r="E313" s="395" t="s">
        <v>597</v>
      </c>
      <c r="F313" s="396" t="s">
        <v>923</v>
      </c>
      <c r="G313" s="397" t="s">
        <v>428</v>
      </c>
      <c r="H313" s="398">
        <v>1</v>
      </c>
      <c r="I313" s="416"/>
      <c r="J313" s="399">
        <f>ROUND(I313*H313,2)</f>
        <v>0</v>
      </c>
      <c r="K313" s="396" t="s">
        <v>1</v>
      </c>
      <c r="L313" s="29"/>
      <c r="M313" s="132" t="s">
        <v>1</v>
      </c>
      <c r="N313" s="133" t="s">
        <v>36</v>
      </c>
      <c r="O313" s="134">
        <v>0</v>
      </c>
      <c r="P313" s="134">
        <f>O313*H313</f>
        <v>0</v>
      </c>
      <c r="Q313" s="134">
        <v>0</v>
      </c>
      <c r="R313" s="134">
        <f>Q313*H313</f>
        <v>0</v>
      </c>
      <c r="S313" s="134">
        <v>0</v>
      </c>
      <c r="T313" s="135">
        <f>S313*H313</f>
        <v>0</v>
      </c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R313" s="136" t="s">
        <v>205</v>
      </c>
      <c r="AT313" s="136" t="s">
        <v>133</v>
      </c>
      <c r="AU313" s="136" t="s">
        <v>81</v>
      </c>
      <c r="AY313" s="16" t="s">
        <v>131</v>
      </c>
      <c r="BE313" s="137">
        <f>IF(N313="základní",J313,0)</f>
        <v>0</v>
      </c>
      <c r="BF313" s="137">
        <f>IF(N313="snížená",J313,0)</f>
        <v>0</v>
      </c>
      <c r="BG313" s="137">
        <f>IF(N313="zákl. přenesená",J313,0)</f>
        <v>0</v>
      </c>
      <c r="BH313" s="137">
        <f>IF(N313="sníž. přenesená",J313,0)</f>
        <v>0</v>
      </c>
      <c r="BI313" s="137">
        <f>IF(N313="nulová",J313,0)</f>
        <v>0</v>
      </c>
      <c r="BJ313" s="16" t="s">
        <v>79</v>
      </c>
      <c r="BK313" s="137">
        <f>ROUND(I313*H313,2)</f>
        <v>0</v>
      </c>
      <c r="BL313" s="16" t="s">
        <v>205</v>
      </c>
      <c r="BM313" s="136" t="s">
        <v>598</v>
      </c>
    </row>
    <row r="314" spans="2:51" s="13" customFormat="1" ht="12">
      <c r="B314" s="138"/>
      <c r="C314" s="400"/>
      <c r="D314" s="401" t="s">
        <v>140</v>
      </c>
      <c r="E314" s="402" t="s">
        <v>1</v>
      </c>
      <c r="F314" s="403" t="s">
        <v>599</v>
      </c>
      <c r="G314" s="400"/>
      <c r="H314" s="404">
        <v>1</v>
      </c>
      <c r="I314" s="417"/>
      <c r="J314" s="400"/>
      <c r="K314" s="400"/>
      <c r="L314" s="138"/>
      <c r="M314" s="140"/>
      <c r="N314" s="141"/>
      <c r="O314" s="141"/>
      <c r="P314" s="141"/>
      <c r="Q314" s="141"/>
      <c r="R314" s="141"/>
      <c r="S314" s="141"/>
      <c r="T314" s="142"/>
      <c r="AT314" s="139" t="s">
        <v>140</v>
      </c>
      <c r="AU314" s="139" t="s">
        <v>81</v>
      </c>
      <c r="AV314" s="13" t="s">
        <v>81</v>
      </c>
      <c r="AW314" s="13" t="s">
        <v>27</v>
      </c>
      <c r="AX314" s="13" t="s">
        <v>79</v>
      </c>
      <c r="AY314" s="139" t="s">
        <v>131</v>
      </c>
    </row>
    <row r="315" spans="1:65" s="2" customFormat="1" ht="24.2" customHeight="1">
      <c r="A315" s="28"/>
      <c r="B315" s="131"/>
      <c r="C315" s="394" t="s">
        <v>600</v>
      </c>
      <c r="D315" s="394" t="s">
        <v>133</v>
      </c>
      <c r="E315" s="395" t="s">
        <v>601</v>
      </c>
      <c r="F315" s="396" t="s">
        <v>602</v>
      </c>
      <c r="G315" s="397" t="s">
        <v>265</v>
      </c>
      <c r="H315" s="398">
        <v>9</v>
      </c>
      <c r="I315" s="416"/>
      <c r="J315" s="399">
        <f>ROUND(I315*H315,2)</f>
        <v>0</v>
      </c>
      <c r="K315" s="396" t="s">
        <v>1</v>
      </c>
      <c r="L315" s="29"/>
      <c r="M315" s="132" t="s">
        <v>1</v>
      </c>
      <c r="N315" s="133" t="s">
        <v>36</v>
      </c>
      <c r="O315" s="134">
        <v>0</v>
      </c>
      <c r="P315" s="134">
        <f>O315*H315</f>
        <v>0</v>
      </c>
      <c r="Q315" s="134">
        <v>0</v>
      </c>
      <c r="R315" s="134">
        <f>Q315*H315</f>
        <v>0</v>
      </c>
      <c r="S315" s="134">
        <v>0</v>
      </c>
      <c r="T315" s="135">
        <f>S315*H315</f>
        <v>0</v>
      </c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R315" s="136" t="s">
        <v>205</v>
      </c>
      <c r="AT315" s="136" t="s">
        <v>133</v>
      </c>
      <c r="AU315" s="136" t="s">
        <v>81</v>
      </c>
      <c r="AY315" s="16" t="s">
        <v>131</v>
      </c>
      <c r="BE315" s="137">
        <f>IF(N315="základní",J315,0)</f>
        <v>0</v>
      </c>
      <c r="BF315" s="137">
        <f>IF(N315="snížená",J315,0)</f>
        <v>0</v>
      </c>
      <c r="BG315" s="137">
        <f>IF(N315="zákl. přenesená",J315,0)</f>
        <v>0</v>
      </c>
      <c r="BH315" s="137">
        <f>IF(N315="sníž. přenesená",J315,0)</f>
        <v>0</v>
      </c>
      <c r="BI315" s="137">
        <f>IF(N315="nulová",J315,0)</f>
        <v>0</v>
      </c>
      <c r="BJ315" s="16" t="s">
        <v>79</v>
      </c>
      <c r="BK315" s="137">
        <f>ROUND(I315*H315,2)</f>
        <v>0</v>
      </c>
      <c r="BL315" s="16" t="s">
        <v>205</v>
      </c>
      <c r="BM315" s="136" t="s">
        <v>603</v>
      </c>
    </row>
    <row r="316" spans="2:51" s="13" customFormat="1" ht="12">
      <c r="B316" s="138"/>
      <c r="C316" s="400"/>
      <c r="D316" s="401" t="s">
        <v>140</v>
      </c>
      <c r="E316" s="402" t="s">
        <v>1</v>
      </c>
      <c r="F316" s="403" t="s">
        <v>604</v>
      </c>
      <c r="G316" s="400"/>
      <c r="H316" s="404">
        <v>9</v>
      </c>
      <c r="I316" s="417"/>
      <c r="J316" s="400"/>
      <c r="K316" s="400"/>
      <c r="L316" s="138"/>
      <c r="M316" s="140"/>
      <c r="N316" s="141"/>
      <c r="O316" s="141"/>
      <c r="P316" s="141"/>
      <c r="Q316" s="141"/>
      <c r="R316" s="141"/>
      <c r="S316" s="141"/>
      <c r="T316" s="142"/>
      <c r="AT316" s="139" t="s">
        <v>140</v>
      </c>
      <c r="AU316" s="139" t="s">
        <v>81</v>
      </c>
      <c r="AV316" s="13" t="s">
        <v>81</v>
      </c>
      <c r="AW316" s="13" t="s">
        <v>27</v>
      </c>
      <c r="AX316" s="13" t="s">
        <v>79</v>
      </c>
      <c r="AY316" s="139" t="s">
        <v>131</v>
      </c>
    </row>
    <row r="317" spans="2:63" s="12" customFormat="1" ht="25.9" customHeight="1">
      <c r="B317" s="123"/>
      <c r="C317" s="388"/>
      <c r="D317" s="389" t="s">
        <v>70</v>
      </c>
      <c r="E317" s="390" t="s">
        <v>605</v>
      </c>
      <c r="F317" s="390" t="s">
        <v>606</v>
      </c>
      <c r="G317" s="388"/>
      <c r="H317" s="388"/>
      <c r="I317" s="418"/>
      <c r="J317" s="391">
        <f>BK317</f>
        <v>0</v>
      </c>
      <c r="K317" s="388"/>
      <c r="L317" s="123"/>
      <c r="M317" s="125"/>
      <c r="N317" s="126"/>
      <c r="O317" s="126"/>
      <c r="P317" s="127">
        <f>P318</f>
        <v>60</v>
      </c>
      <c r="Q317" s="126"/>
      <c r="R317" s="127">
        <f>R318</f>
        <v>0</v>
      </c>
      <c r="S317" s="126"/>
      <c r="T317" s="128">
        <f>T318</f>
        <v>0</v>
      </c>
      <c r="AR317" s="124" t="s">
        <v>138</v>
      </c>
      <c r="AT317" s="129" t="s">
        <v>70</v>
      </c>
      <c r="AU317" s="129" t="s">
        <v>71</v>
      </c>
      <c r="AY317" s="124" t="s">
        <v>131</v>
      </c>
      <c r="BK317" s="130">
        <f>BK318</f>
        <v>0</v>
      </c>
    </row>
    <row r="318" spans="1:65" s="2" customFormat="1" ht="24.2" customHeight="1">
      <c r="A318" s="28"/>
      <c r="B318" s="131"/>
      <c r="C318" s="394" t="s">
        <v>607</v>
      </c>
      <c r="D318" s="394" t="s">
        <v>133</v>
      </c>
      <c r="E318" s="395" t="s">
        <v>608</v>
      </c>
      <c r="F318" s="396" t="s">
        <v>609</v>
      </c>
      <c r="G318" s="397" t="s">
        <v>610</v>
      </c>
      <c r="H318" s="398">
        <v>60</v>
      </c>
      <c r="I318" s="416"/>
      <c r="J318" s="399">
        <f>ROUND(I318*H318,2)</f>
        <v>0</v>
      </c>
      <c r="K318" s="396" t="s">
        <v>137</v>
      </c>
      <c r="L318" s="29"/>
      <c r="M318" s="151" t="s">
        <v>1</v>
      </c>
      <c r="N318" s="152" t="s">
        <v>36</v>
      </c>
      <c r="O318" s="153">
        <v>1</v>
      </c>
      <c r="P318" s="153">
        <f>O318*H318</f>
        <v>60</v>
      </c>
      <c r="Q318" s="153">
        <v>0</v>
      </c>
      <c r="R318" s="153">
        <f>Q318*H318</f>
        <v>0</v>
      </c>
      <c r="S318" s="153">
        <v>0</v>
      </c>
      <c r="T318" s="154">
        <f>S318*H318</f>
        <v>0</v>
      </c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R318" s="136" t="s">
        <v>611</v>
      </c>
      <c r="AT318" s="136" t="s">
        <v>133</v>
      </c>
      <c r="AU318" s="136" t="s">
        <v>79</v>
      </c>
      <c r="AY318" s="16" t="s">
        <v>131</v>
      </c>
      <c r="BE318" s="137">
        <f>IF(N318="základní",J318,0)</f>
        <v>0</v>
      </c>
      <c r="BF318" s="137">
        <f>IF(N318="snížená",J318,0)</f>
        <v>0</v>
      </c>
      <c r="BG318" s="137">
        <f>IF(N318="zákl. přenesená",J318,0)</f>
        <v>0</v>
      </c>
      <c r="BH318" s="137">
        <f>IF(N318="sníž. přenesená",J318,0)</f>
        <v>0</v>
      </c>
      <c r="BI318" s="137">
        <f>IF(N318="nulová",J318,0)</f>
        <v>0</v>
      </c>
      <c r="BJ318" s="16" t="s">
        <v>79</v>
      </c>
      <c r="BK318" s="137">
        <f>ROUND(I318*H318,2)</f>
        <v>0</v>
      </c>
      <c r="BL318" s="16" t="s">
        <v>611</v>
      </c>
      <c r="BM318" s="136" t="s">
        <v>612</v>
      </c>
    </row>
    <row r="319" spans="1:31" s="2" customFormat="1" ht="6.95" customHeight="1">
      <c r="A319" s="28"/>
      <c r="B319" s="43"/>
      <c r="C319" s="44"/>
      <c r="D319" s="44"/>
      <c r="E319" s="44"/>
      <c r="F319" s="44"/>
      <c r="G319" s="44"/>
      <c r="H319" s="44"/>
      <c r="I319" s="44"/>
      <c r="J319" s="44"/>
      <c r="K319" s="44"/>
      <c r="L319" s="29"/>
      <c r="M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</sheetData>
  <sheetProtection password="DAFF" sheet="1" objects="1" scenarios="1"/>
  <autoFilter ref="C138:K318"/>
  <mergeCells count="8">
    <mergeCell ref="E129:H129"/>
    <mergeCell ref="E131:H131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SheetLayoutView="100" workbookViewId="0" topLeftCell="A1">
      <selection activeCell="L29" sqref="L29"/>
    </sheetView>
  </sheetViews>
  <sheetFormatPr defaultColWidth="9.140625" defaultRowHeight="12"/>
  <cols>
    <col min="1" max="1" width="2.28125" style="159" customWidth="1"/>
    <col min="2" max="2" width="17.421875" style="159" customWidth="1"/>
    <col min="3" max="3" width="18.421875" style="159" customWidth="1"/>
    <col min="4" max="4" width="17.00390625" style="159" customWidth="1"/>
    <col min="5" max="5" width="15.8515625" style="159" customWidth="1"/>
    <col min="6" max="6" width="19.28125" style="159" customWidth="1"/>
    <col min="7" max="7" width="17.8515625" style="159" customWidth="1"/>
    <col min="8" max="16384" width="9.28125" style="159" customWidth="1"/>
  </cols>
  <sheetData>
    <row r="1" spans="1:7" ht="21.75" customHeight="1">
      <c r="A1" s="156" t="s">
        <v>645</v>
      </c>
      <c r="B1" s="157"/>
      <c r="C1" s="157"/>
      <c r="D1" s="157"/>
      <c r="E1" s="157"/>
      <c r="F1" s="157"/>
      <c r="G1" s="158"/>
    </row>
    <row r="2" spans="1:7" ht="15" customHeight="1" thickBot="1">
      <c r="A2" s="160"/>
      <c r="B2" s="161"/>
      <c r="C2" s="161"/>
      <c r="D2" s="161"/>
      <c r="E2" s="161"/>
      <c r="F2" s="161"/>
      <c r="G2" s="162"/>
    </row>
    <row r="3" spans="1:7" ht="12.95" customHeight="1">
      <c r="A3" s="163" t="s">
        <v>646</v>
      </c>
      <c r="B3" s="164"/>
      <c r="C3" s="165" t="s">
        <v>647</v>
      </c>
      <c r="D3" s="165"/>
      <c r="E3" s="165"/>
      <c r="F3" s="165" t="s">
        <v>648</v>
      </c>
      <c r="G3" s="166"/>
    </row>
    <row r="4" spans="1:7" ht="12.95" customHeight="1">
      <c r="A4" s="167"/>
      <c r="B4" s="168"/>
      <c r="C4" s="169" t="s">
        <v>649</v>
      </c>
      <c r="D4" s="161"/>
      <c r="E4" s="161"/>
      <c r="F4" s="161"/>
      <c r="G4" s="162"/>
    </row>
    <row r="5" spans="1:7" ht="12.95" customHeight="1">
      <c r="A5" s="170" t="s">
        <v>650</v>
      </c>
      <c r="B5" s="171"/>
      <c r="C5" s="172" t="s">
        <v>651</v>
      </c>
      <c r="D5" s="172"/>
      <c r="E5" s="172"/>
      <c r="F5" s="173" t="s">
        <v>652</v>
      </c>
      <c r="G5" s="174"/>
    </row>
    <row r="6" spans="1:7" ht="12.95" customHeight="1">
      <c r="A6" s="175" t="s">
        <v>653</v>
      </c>
      <c r="B6" s="168"/>
      <c r="C6" s="161"/>
      <c r="D6" s="161"/>
      <c r="E6" s="161"/>
      <c r="F6" s="176"/>
      <c r="G6" s="162"/>
    </row>
    <row r="7" spans="1:9" ht="12">
      <c r="A7" s="170" t="s">
        <v>654</v>
      </c>
      <c r="B7" s="172"/>
      <c r="C7" s="625" t="s">
        <v>655</v>
      </c>
      <c r="D7" s="626"/>
      <c r="E7" s="177" t="s">
        <v>656</v>
      </c>
      <c r="F7" s="178"/>
      <c r="G7" s="179"/>
      <c r="H7" s="180"/>
      <c r="I7" s="180"/>
    </row>
    <row r="8" spans="1:7" ht="12">
      <c r="A8" s="170" t="s">
        <v>657</v>
      </c>
      <c r="B8" s="172"/>
      <c r="C8" s="181" t="s">
        <v>658</v>
      </c>
      <c r="D8" s="181"/>
      <c r="E8" s="173" t="s">
        <v>659</v>
      </c>
      <c r="F8" s="172"/>
      <c r="G8" s="182"/>
    </row>
    <row r="9" spans="1:7" ht="12">
      <c r="A9" s="183"/>
      <c r="B9" s="181"/>
      <c r="C9" s="181"/>
      <c r="D9" s="181"/>
      <c r="E9" s="184" t="s">
        <v>660</v>
      </c>
      <c r="F9" s="181"/>
      <c r="G9" s="185"/>
    </row>
    <row r="10" spans="1:57" ht="12">
      <c r="A10" s="160" t="s">
        <v>661</v>
      </c>
      <c r="B10" s="161"/>
      <c r="C10" s="161"/>
      <c r="D10" s="161"/>
      <c r="E10" s="425" t="s">
        <v>662</v>
      </c>
      <c r="F10" s="426"/>
      <c r="G10" s="427"/>
      <c r="BA10" s="187"/>
      <c r="BB10" s="187"/>
      <c r="BC10" s="187"/>
      <c r="BD10" s="187"/>
      <c r="BE10" s="187"/>
    </row>
    <row r="11" spans="1:7" ht="12">
      <c r="A11" s="160" t="s">
        <v>663</v>
      </c>
      <c r="B11" s="161"/>
      <c r="C11" s="161"/>
      <c r="D11" s="161"/>
      <c r="E11" s="627" t="s">
        <v>664</v>
      </c>
      <c r="F11" s="628"/>
      <c r="G11" s="629"/>
    </row>
    <row r="12" spans="1:7" ht="28.5" customHeight="1" thickBot="1">
      <c r="A12" s="188" t="s">
        <v>665</v>
      </c>
      <c r="B12" s="189"/>
      <c r="C12" s="189"/>
      <c r="D12" s="189"/>
      <c r="E12" s="190"/>
      <c r="F12" s="190"/>
      <c r="G12" s="191"/>
    </row>
    <row r="13" spans="1:7" ht="17.25" customHeight="1" thickBot="1">
      <c r="A13" s="192" t="s">
        <v>666</v>
      </c>
      <c r="B13" s="193"/>
      <c r="C13" s="194"/>
      <c r="D13" s="195" t="s">
        <v>620</v>
      </c>
      <c r="E13" s="196"/>
      <c r="F13" s="196"/>
      <c r="G13" s="194"/>
    </row>
    <row r="14" spans="1:7" ht="15.95" customHeight="1">
      <c r="A14" s="197"/>
      <c r="B14" s="198" t="s">
        <v>667</v>
      </c>
      <c r="C14" s="199"/>
      <c r="D14" s="200"/>
      <c r="E14" s="201"/>
      <c r="F14" s="202"/>
      <c r="G14" s="199"/>
    </row>
    <row r="15" spans="1:7" ht="15.95" customHeight="1">
      <c r="A15" s="197" t="s">
        <v>668</v>
      </c>
      <c r="B15" s="198" t="s">
        <v>669</v>
      </c>
      <c r="C15" s="199"/>
      <c r="D15" s="183"/>
      <c r="E15" s="203"/>
      <c r="F15" s="204"/>
      <c r="G15" s="199"/>
    </row>
    <row r="16" spans="1:7" ht="15.95" customHeight="1">
      <c r="A16" s="197" t="s">
        <v>670</v>
      </c>
      <c r="B16" s="198" t="s">
        <v>671</v>
      </c>
      <c r="C16" s="199"/>
      <c r="D16" s="183"/>
      <c r="E16" s="203"/>
      <c r="F16" s="204"/>
      <c r="G16" s="199"/>
    </row>
    <row r="17" spans="1:7" ht="15.95" customHeight="1">
      <c r="A17" s="205" t="s">
        <v>672</v>
      </c>
      <c r="B17" s="198" t="s">
        <v>673</v>
      </c>
      <c r="C17" s="199"/>
      <c r="D17" s="183"/>
      <c r="E17" s="203"/>
      <c r="F17" s="204"/>
      <c r="G17" s="199"/>
    </row>
    <row r="18" spans="1:7" ht="15.95" customHeight="1">
      <c r="A18" s="206" t="s">
        <v>674</v>
      </c>
      <c r="B18" s="198"/>
      <c r="C18" s="199"/>
      <c r="D18" s="183"/>
      <c r="E18" s="203"/>
      <c r="F18" s="204"/>
      <c r="G18" s="199"/>
    </row>
    <row r="19" spans="1:7" ht="15.95" customHeight="1">
      <c r="A19" s="206"/>
      <c r="B19" s="198"/>
      <c r="C19" s="199"/>
      <c r="D19" s="183"/>
      <c r="E19" s="203"/>
      <c r="F19" s="204"/>
      <c r="G19" s="199"/>
    </row>
    <row r="20" spans="1:7" ht="15.95" customHeight="1">
      <c r="A20" s="206" t="s">
        <v>605</v>
      </c>
      <c r="B20" s="198"/>
      <c r="C20" s="199"/>
      <c r="D20" s="183"/>
      <c r="E20" s="203"/>
      <c r="F20" s="204"/>
      <c r="G20" s="199"/>
    </row>
    <row r="21" spans="1:7" ht="15.95" customHeight="1">
      <c r="A21" s="160" t="s">
        <v>675</v>
      </c>
      <c r="B21" s="161"/>
      <c r="C21" s="199"/>
      <c r="D21" s="183" t="s">
        <v>676</v>
      </c>
      <c r="E21" s="203"/>
      <c r="F21" s="204"/>
      <c r="G21" s="199"/>
    </row>
    <row r="22" spans="1:7" ht="15.95" customHeight="1" thickBot="1">
      <c r="A22" s="183" t="s">
        <v>677</v>
      </c>
      <c r="B22" s="181"/>
      <c r="C22" s="207"/>
      <c r="D22" s="208" t="s">
        <v>678</v>
      </c>
      <c r="E22" s="209"/>
      <c r="F22" s="210"/>
      <c r="G22" s="199"/>
    </row>
    <row r="23" spans="1:7" ht="12">
      <c r="A23" s="163" t="s">
        <v>679</v>
      </c>
      <c r="B23" s="165"/>
      <c r="C23" s="211" t="s">
        <v>680</v>
      </c>
      <c r="D23" s="165"/>
      <c r="E23" s="211" t="s">
        <v>681</v>
      </c>
      <c r="F23" s="165"/>
      <c r="G23" s="166"/>
    </row>
    <row r="24" spans="1:7" ht="12">
      <c r="A24" s="170"/>
      <c r="B24" s="172"/>
      <c r="C24" s="173" t="s">
        <v>682</v>
      </c>
      <c r="D24" s="172"/>
      <c r="E24" s="173" t="s">
        <v>682</v>
      </c>
      <c r="F24" s="172"/>
      <c r="G24" s="174"/>
    </row>
    <row r="25" spans="1:7" ht="12">
      <c r="A25" s="160" t="s">
        <v>683</v>
      </c>
      <c r="B25" s="212"/>
      <c r="C25" s="186" t="s">
        <v>683</v>
      </c>
      <c r="D25" s="161"/>
      <c r="E25" s="186" t="s">
        <v>683</v>
      </c>
      <c r="F25" s="161"/>
      <c r="G25" s="162"/>
    </row>
    <row r="26" spans="1:7" ht="12">
      <c r="A26" s="160"/>
      <c r="B26" s="213"/>
      <c r="C26" s="186" t="s">
        <v>684</v>
      </c>
      <c r="D26" s="161"/>
      <c r="E26" s="186" t="s">
        <v>685</v>
      </c>
      <c r="F26" s="161"/>
      <c r="G26" s="162"/>
    </row>
    <row r="27" spans="1:7" ht="12">
      <c r="A27" s="160"/>
      <c r="B27" s="161"/>
      <c r="C27" s="186"/>
      <c r="D27" s="161"/>
      <c r="E27" s="186"/>
      <c r="F27" s="161"/>
      <c r="G27" s="162"/>
    </row>
    <row r="28" spans="1:7" ht="97.5" customHeight="1" thickBot="1">
      <c r="A28" s="160"/>
      <c r="B28" s="161"/>
      <c r="C28" s="186"/>
      <c r="D28" s="161"/>
      <c r="E28" s="186"/>
      <c r="F28" s="161"/>
      <c r="G28" s="162"/>
    </row>
    <row r="29" spans="1:7" s="219" customFormat="1" ht="19.5" customHeight="1" thickBot="1">
      <c r="A29" s="214" t="s">
        <v>686</v>
      </c>
      <c r="B29" s="215"/>
      <c r="C29" s="215"/>
      <c r="D29" s="215"/>
      <c r="E29" s="216"/>
      <c r="F29" s="217">
        <f>'RR - UT2'!H28</f>
        <v>0</v>
      </c>
      <c r="G29" s="218"/>
    </row>
    <row r="30" spans="1:7" ht="12">
      <c r="A30" s="160"/>
      <c r="B30" s="161"/>
      <c r="C30" s="161"/>
      <c r="D30" s="161"/>
      <c r="E30" s="161"/>
      <c r="F30" s="161"/>
      <c r="G30" s="162"/>
    </row>
    <row r="31" spans="1:8" ht="12">
      <c r="A31" s="220" t="s">
        <v>687</v>
      </c>
      <c r="B31" s="221"/>
      <c r="C31" s="221"/>
      <c r="D31" s="221"/>
      <c r="E31" s="221"/>
      <c r="F31" s="221"/>
      <c r="G31" s="222"/>
      <c r="H31" s="159" t="s">
        <v>688</v>
      </c>
    </row>
    <row r="32" spans="1:8" ht="14.25" customHeight="1">
      <c r="A32" s="220"/>
      <c r="B32" s="630"/>
      <c r="C32" s="630"/>
      <c r="D32" s="630"/>
      <c r="E32" s="630"/>
      <c r="F32" s="630"/>
      <c r="G32" s="631"/>
      <c r="H32" s="159" t="s">
        <v>688</v>
      </c>
    </row>
    <row r="33" spans="1:8" ht="12.75" customHeight="1">
      <c r="A33" s="223"/>
      <c r="B33" s="630"/>
      <c r="C33" s="630"/>
      <c r="D33" s="630"/>
      <c r="E33" s="630"/>
      <c r="F33" s="630"/>
      <c r="G33" s="631"/>
      <c r="H33" s="159" t="s">
        <v>688</v>
      </c>
    </row>
    <row r="34" spans="1:8" ht="12">
      <c r="A34" s="223"/>
      <c r="B34" s="630"/>
      <c r="C34" s="630"/>
      <c r="D34" s="630"/>
      <c r="E34" s="630"/>
      <c r="F34" s="630"/>
      <c r="G34" s="631"/>
      <c r="H34" s="159" t="s">
        <v>688</v>
      </c>
    </row>
    <row r="35" spans="1:8" ht="12">
      <c r="A35" s="223"/>
      <c r="B35" s="630"/>
      <c r="C35" s="630"/>
      <c r="D35" s="630"/>
      <c r="E35" s="630"/>
      <c r="F35" s="630"/>
      <c r="G35" s="631"/>
      <c r="H35" s="159" t="s">
        <v>688</v>
      </c>
    </row>
    <row r="36" spans="1:8" ht="12">
      <c r="A36" s="223"/>
      <c r="B36" s="630"/>
      <c r="C36" s="630"/>
      <c r="D36" s="630"/>
      <c r="E36" s="630"/>
      <c r="F36" s="630"/>
      <c r="G36" s="631"/>
      <c r="H36" s="159" t="s">
        <v>688</v>
      </c>
    </row>
    <row r="37" spans="1:8" ht="12">
      <c r="A37" s="223"/>
      <c r="B37" s="630"/>
      <c r="C37" s="630"/>
      <c r="D37" s="630"/>
      <c r="E37" s="630"/>
      <c r="F37" s="630"/>
      <c r="G37" s="631"/>
      <c r="H37" s="159" t="s">
        <v>688</v>
      </c>
    </row>
    <row r="38" spans="1:8" ht="12">
      <c r="A38" s="223"/>
      <c r="B38" s="630"/>
      <c r="C38" s="630"/>
      <c r="D38" s="630"/>
      <c r="E38" s="630"/>
      <c r="F38" s="630"/>
      <c r="G38" s="631"/>
      <c r="H38" s="159" t="s">
        <v>688</v>
      </c>
    </row>
    <row r="39" spans="1:8" ht="13.5" thickBot="1">
      <c r="A39" s="224"/>
      <c r="B39" s="632"/>
      <c r="C39" s="632"/>
      <c r="D39" s="632"/>
      <c r="E39" s="632"/>
      <c r="F39" s="632"/>
      <c r="G39" s="633"/>
      <c r="H39" s="159" t="s">
        <v>688</v>
      </c>
    </row>
    <row r="40" spans="2:7" ht="12">
      <c r="B40" s="624"/>
      <c r="C40" s="624"/>
      <c r="D40" s="624"/>
      <c r="E40" s="624"/>
      <c r="F40" s="624"/>
      <c r="G40" s="624"/>
    </row>
    <row r="41" spans="2:7" ht="12">
      <c r="B41" s="624"/>
      <c r="C41" s="624"/>
      <c r="D41" s="624"/>
      <c r="E41" s="624"/>
      <c r="F41" s="624"/>
      <c r="G41" s="624"/>
    </row>
    <row r="42" spans="2:7" ht="12">
      <c r="B42" s="624"/>
      <c r="C42" s="624"/>
      <c r="D42" s="624"/>
      <c r="E42" s="624"/>
      <c r="F42" s="624"/>
      <c r="G42" s="624"/>
    </row>
    <row r="43" spans="2:7" ht="12">
      <c r="B43" s="624"/>
      <c r="C43" s="624"/>
      <c r="D43" s="624"/>
      <c r="E43" s="624"/>
      <c r="F43" s="624"/>
      <c r="G43" s="624"/>
    </row>
    <row r="44" spans="2:7" ht="12">
      <c r="B44" s="624"/>
      <c r="C44" s="624"/>
      <c r="D44" s="624"/>
      <c r="E44" s="624"/>
      <c r="F44" s="624"/>
      <c r="G44" s="624"/>
    </row>
    <row r="45" spans="2:7" ht="12">
      <c r="B45" s="624"/>
      <c r="C45" s="624"/>
      <c r="D45" s="624"/>
      <c r="E45" s="624"/>
      <c r="F45" s="624"/>
      <c r="G45" s="624"/>
    </row>
    <row r="46" spans="2:7" ht="12">
      <c r="B46" s="624"/>
      <c r="C46" s="624"/>
      <c r="D46" s="624"/>
      <c r="E46" s="624"/>
      <c r="F46" s="624"/>
      <c r="G46" s="624"/>
    </row>
    <row r="47" spans="2:7" ht="12">
      <c r="B47" s="624"/>
      <c r="C47" s="624"/>
      <c r="D47" s="624"/>
      <c r="E47" s="624"/>
      <c r="F47" s="624"/>
      <c r="G47" s="624"/>
    </row>
    <row r="48" spans="2:7" ht="12">
      <c r="B48" s="624"/>
      <c r="C48" s="624"/>
      <c r="D48" s="624"/>
      <c r="E48" s="624"/>
      <c r="F48" s="624"/>
      <c r="G48" s="624"/>
    </row>
    <row r="49" spans="2:7" ht="12">
      <c r="B49" s="624"/>
      <c r="C49" s="624"/>
      <c r="D49" s="624"/>
      <c r="E49" s="624"/>
      <c r="F49" s="624"/>
      <c r="G49" s="624"/>
    </row>
  </sheetData>
  <sheetProtection password="DAFF" sheet="1" objects="1" scenarios="1"/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9"/>
  <sheetViews>
    <sheetView showGridLines="0" showZeros="0" zoomScaleSheetLayoutView="130" workbookViewId="0" topLeftCell="A1">
      <selection activeCell="G10" sqref="G10"/>
    </sheetView>
  </sheetViews>
  <sheetFormatPr defaultColWidth="9.140625" defaultRowHeight="12"/>
  <cols>
    <col min="1" max="1" width="5.28125" style="226" customWidth="1"/>
    <col min="2" max="2" width="4.421875" style="226" customWidth="1"/>
    <col min="3" max="3" width="14.140625" style="226" customWidth="1"/>
    <col min="4" max="4" width="121.421875" style="226" customWidth="1"/>
    <col min="5" max="5" width="5.28125" style="226" customWidth="1"/>
    <col min="6" max="6" width="10.7109375" style="295" customWidth="1"/>
    <col min="7" max="7" width="11.421875" style="226" customWidth="1"/>
    <col min="8" max="8" width="14.8515625" style="226" customWidth="1"/>
    <col min="9" max="16384" width="9.28125" style="226" customWidth="1"/>
  </cols>
  <sheetData>
    <row r="1" spans="2:8" ht="15.75">
      <c r="B1" s="634" t="s">
        <v>689</v>
      </c>
      <c r="C1" s="635"/>
      <c r="D1" s="635"/>
      <c r="E1" s="635"/>
      <c r="F1" s="635"/>
      <c r="G1" s="635"/>
      <c r="H1" s="636"/>
    </row>
    <row r="2" spans="2:8" ht="15.75" thickBot="1">
      <c r="B2" s="637" t="s">
        <v>690</v>
      </c>
      <c r="C2" s="638"/>
      <c r="D2" s="638"/>
      <c r="E2" s="638"/>
      <c r="F2" s="638"/>
      <c r="G2" s="638"/>
      <c r="H2" s="639"/>
    </row>
    <row r="3" spans="1:8" ht="13.5" thickTop="1">
      <c r="A3" s="225"/>
      <c r="B3" s="640" t="s">
        <v>650</v>
      </c>
      <c r="C3" s="641"/>
      <c r="D3" s="227" t="str">
        <f>nazevstavby</f>
        <v>VD Srnojedy, rekonstrukce sociálního zařízení a elektroinstalace, č. 239190001</v>
      </c>
      <c r="E3" s="228"/>
      <c r="F3" s="229"/>
      <c r="G3" s="230"/>
      <c r="H3" s="231"/>
    </row>
    <row r="4" spans="1:8" ht="13.5" thickBot="1">
      <c r="A4" s="225"/>
      <c r="B4" s="642" t="s">
        <v>646</v>
      </c>
      <c r="C4" s="643"/>
      <c r="D4" s="232" t="str">
        <f>nazevobjektu</f>
        <v>D.1.4.a) - ZAŘÍZENÍ PRO VYTÁPĚNÍ STAVEB</v>
      </c>
      <c r="E4" s="233"/>
      <c r="F4" s="644"/>
      <c r="G4" s="644"/>
      <c r="H4" s="645"/>
    </row>
    <row r="5" spans="1:8" ht="13.5" thickTop="1">
      <c r="A5" s="225"/>
      <c r="B5" s="234"/>
      <c r="C5" s="235"/>
      <c r="D5" s="235"/>
      <c r="E5" s="236"/>
      <c r="F5" s="237"/>
      <c r="G5" s="236"/>
      <c r="H5" s="238"/>
    </row>
    <row r="6" spans="1:8" ht="12.95" customHeight="1">
      <c r="A6" s="239" t="s">
        <v>691</v>
      </c>
      <c r="B6" s="240" t="s">
        <v>692</v>
      </c>
      <c r="C6" s="241" t="s">
        <v>693</v>
      </c>
      <c r="D6" s="241" t="s">
        <v>694</v>
      </c>
      <c r="E6" s="241" t="s">
        <v>118</v>
      </c>
      <c r="F6" s="242" t="s">
        <v>695</v>
      </c>
      <c r="G6" s="241" t="s">
        <v>696</v>
      </c>
      <c r="H6" s="243" t="s">
        <v>697</v>
      </c>
    </row>
    <row r="7" spans="1:8" ht="12.95" customHeight="1">
      <c r="A7" s="239"/>
      <c r="B7" s="244"/>
      <c r="C7" s="245" t="s">
        <v>129</v>
      </c>
      <c r="D7" s="246" t="s">
        <v>130</v>
      </c>
      <c r="E7" s="247"/>
      <c r="F7" s="248"/>
      <c r="G7" s="247"/>
      <c r="H7" s="249"/>
    </row>
    <row r="8" spans="1:9" ht="12.95" customHeight="1">
      <c r="A8" s="239">
        <v>1</v>
      </c>
      <c r="B8" s="250" t="s">
        <v>698</v>
      </c>
      <c r="C8" s="251" t="s">
        <v>79</v>
      </c>
      <c r="D8" s="252" t="s">
        <v>699</v>
      </c>
      <c r="E8" s="253"/>
      <c r="F8" s="254"/>
      <c r="G8" s="254"/>
      <c r="H8" s="255"/>
      <c r="I8" s="256"/>
    </row>
    <row r="9" spans="1:8" ht="12.95" customHeight="1">
      <c r="A9" s="239">
        <f>A8+1</f>
        <v>2</v>
      </c>
      <c r="B9" s="257"/>
      <c r="C9" s="258"/>
      <c r="D9" s="259" t="s">
        <v>700</v>
      </c>
      <c r="E9" s="260" t="s">
        <v>243</v>
      </c>
      <c r="F9" s="261">
        <v>2</v>
      </c>
      <c r="G9" s="428">
        <v>0</v>
      </c>
      <c r="H9" s="262">
        <f>G9*F9</f>
        <v>0</v>
      </c>
    </row>
    <row r="10" spans="1:8" ht="12.75" customHeight="1">
      <c r="A10" s="239">
        <f aca="true" t="shared" si="0" ref="A10:A30">A9+1</f>
        <v>3</v>
      </c>
      <c r="B10" s="257"/>
      <c r="C10" s="263" t="s">
        <v>701</v>
      </c>
      <c r="D10" s="264" t="str">
        <f>CONCATENATE(C8," ",D8)</f>
        <v>1 Bourací práce prostupy</v>
      </c>
      <c r="E10" s="265"/>
      <c r="F10" s="266"/>
      <c r="G10" s="266">
        <v>0</v>
      </c>
      <c r="H10" s="267">
        <f>SUM(H9:H9)</f>
        <v>0</v>
      </c>
    </row>
    <row r="11" spans="1:50" ht="12.95" customHeight="1">
      <c r="A11" s="239">
        <f t="shared" si="0"/>
        <v>4</v>
      </c>
      <c r="B11" s="268"/>
      <c r="C11" s="269" t="s">
        <v>129</v>
      </c>
      <c r="D11" s="270" t="s">
        <v>702</v>
      </c>
      <c r="E11" s="271"/>
      <c r="F11" s="272"/>
      <c r="G11" s="272">
        <v>0</v>
      </c>
      <c r="H11" s="273">
        <f>H10</f>
        <v>0</v>
      </c>
      <c r="AT11" s="274"/>
      <c r="AU11" s="274"/>
      <c r="AV11" s="274"/>
      <c r="AW11" s="274"/>
      <c r="AX11" s="274"/>
    </row>
    <row r="12" spans="1:50" ht="12.95" customHeight="1">
      <c r="A12" s="239">
        <f t="shared" si="0"/>
        <v>5</v>
      </c>
      <c r="B12" s="275"/>
      <c r="C12" s="245" t="s">
        <v>367</v>
      </c>
      <c r="D12" s="246" t="s">
        <v>368</v>
      </c>
      <c r="E12" s="276"/>
      <c r="F12" s="277"/>
      <c r="G12" s="277">
        <v>0</v>
      </c>
      <c r="H12" s="278"/>
      <c r="AT12" s="274"/>
      <c r="AU12" s="274"/>
      <c r="AV12" s="274"/>
      <c r="AW12" s="274"/>
      <c r="AX12" s="274"/>
    </row>
    <row r="13" spans="1:9" ht="12.95" customHeight="1">
      <c r="A13" s="239">
        <f t="shared" si="0"/>
        <v>6</v>
      </c>
      <c r="B13" s="250" t="s">
        <v>698</v>
      </c>
      <c r="C13" s="251" t="s">
        <v>81</v>
      </c>
      <c r="D13" s="252" t="s">
        <v>703</v>
      </c>
      <c r="E13" s="253"/>
      <c r="F13" s="254"/>
      <c r="G13" s="254">
        <v>0</v>
      </c>
      <c r="H13" s="255"/>
      <c r="I13" s="256"/>
    </row>
    <row r="14" spans="1:9" ht="12.95" customHeight="1">
      <c r="A14" s="239">
        <f t="shared" si="0"/>
        <v>7</v>
      </c>
      <c r="B14" s="250"/>
      <c r="C14" s="251"/>
      <c r="D14" s="259" t="s">
        <v>704</v>
      </c>
      <c r="E14" s="260" t="s">
        <v>136</v>
      </c>
      <c r="F14" s="261">
        <v>15</v>
      </c>
      <c r="G14" s="428">
        <v>0</v>
      </c>
      <c r="H14" s="262">
        <f aca="true" t="shared" si="1" ref="H14:H19">F14*G14</f>
        <v>0</v>
      </c>
      <c r="I14" s="256"/>
    </row>
    <row r="15" spans="1:8" ht="12.95" customHeight="1">
      <c r="A15" s="239">
        <f t="shared" si="0"/>
        <v>8</v>
      </c>
      <c r="B15" s="250"/>
      <c r="C15" s="251"/>
      <c r="D15" s="259" t="s">
        <v>705</v>
      </c>
      <c r="E15" s="260" t="s">
        <v>610</v>
      </c>
      <c r="F15" s="261">
        <v>10</v>
      </c>
      <c r="G15" s="428">
        <v>0</v>
      </c>
      <c r="H15" s="262">
        <f>G15*F15</f>
        <v>0</v>
      </c>
    </row>
    <row r="16" spans="1:8" ht="12.95" customHeight="1">
      <c r="A16" s="239">
        <f t="shared" si="0"/>
        <v>9</v>
      </c>
      <c r="B16" s="250"/>
      <c r="C16" s="251"/>
      <c r="D16" s="259" t="s">
        <v>706</v>
      </c>
      <c r="E16" s="260" t="s">
        <v>243</v>
      </c>
      <c r="F16" s="261">
        <v>4</v>
      </c>
      <c r="G16" s="428">
        <v>0</v>
      </c>
      <c r="H16" s="262">
        <f>G16*F16</f>
        <v>0</v>
      </c>
    </row>
    <row r="17" spans="1:8" ht="12.95" customHeight="1">
      <c r="A17" s="239">
        <f t="shared" si="0"/>
        <v>10</v>
      </c>
      <c r="B17" s="250"/>
      <c r="C17" s="251"/>
      <c r="D17" s="259" t="s">
        <v>707</v>
      </c>
      <c r="E17" s="260" t="s">
        <v>243</v>
      </c>
      <c r="F17" s="261">
        <v>1</v>
      </c>
      <c r="G17" s="428">
        <v>0</v>
      </c>
      <c r="H17" s="262">
        <f>G17*F17</f>
        <v>0</v>
      </c>
    </row>
    <row r="18" spans="1:8" ht="12.95" customHeight="1">
      <c r="A18" s="239">
        <f t="shared" si="0"/>
        <v>11</v>
      </c>
      <c r="B18" s="250"/>
      <c r="C18" s="251"/>
      <c r="D18" s="259" t="s">
        <v>708</v>
      </c>
      <c r="E18" s="260" t="s">
        <v>243</v>
      </c>
      <c r="F18" s="261">
        <v>1</v>
      </c>
      <c r="G18" s="428">
        <v>0</v>
      </c>
      <c r="H18" s="262">
        <f>G18*F18</f>
        <v>0</v>
      </c>
    </row>
    <row r="19" spans="1:9" ht="12.95" customHeight="1">
      <c r="A19" s="239">
        <f t="shared" si="0"/>
        <v>12</v>
      </c>
      <c r="B19" s="250"/>
      <c r="C19" s="251"/>
      <c r="D19" s="259" t="s">
        <v>709</v>
      </c>
      <c r="E19" s="260" t="s">
        <v>406</v>
      </c>
      <c r="F19" s="261">
        <v>2</v>
      </c>
      <c r="G19" s="428">
        <v>0</v>
      </c>
      <c r="H19" s="262">
        <f t="shared" si="1"/>
        <v>0</v>
      </c>
      <c r="I19" s="256"/>
    </row>
    <row r="20" spans="1:9" ht="12.95" customHeight="1">
      <c r="A20" s="239">
        <f t="shared" si="0"/>
        <v>13</v>
      </c>
      <c r="B20" s="250"/>
      <c r="C20" s="263" t="s">
        <v>701</v>
      </c>
      <c r="D20" s="264" t="str">
        <f>CONCATENATE(C13," ",D13)</f>
        <v xml:space="preserve">2 Elektrické podlahové vytápění </v>
      </c>
      <c r="E20" s="265"/>
      <c r="F20" s="266"/>
      <c r="G20" s="266">
        <v>0</v>
      </c>
      <c r="H20" s="267">
        <f>SUM(H14:H19)</f>
        <v>0</v>
      </c>
      <c r="I20" s="256"/>
    </row>
    <row r="21" spans="1:9" ht="12.95" customHeight="1">
      <c r="A21" s="239">
        <f t="shared" si="0"/>
        <v>14</v>
      </c>
      <c r="B21" s="250"/>
      <c r="C21" s="251" t="s">
        <v>159</v>
      </c>
      <c r="D21" s="252" t="s">
        <v>710</v>
      </c>
      <c r="E21" s="253"/>
      <c r="F21" s="254"/>
      <c r="G21" s="254">
        <v>0</v>
      </c>
      <c r="H21" s="255"/>
      <c r="I21" s="256"/>
    </row>
    <row r="22" spans="1:9" ht="12.95" customHeight="1">
      <c r="A22" s="239">
        <f t="shared" si="0"/>
        <v>15</v>
      </c>
      <c r="B22" s="250"/>
      <c r="C22" s="251"/>
      <c r="D22" s="259" t="s">
        <v>711</v>
      </c>
      <c r="E22" s="260" t="s">
        <v>243</v>
      </c>
      <c r="F22" s="261">
        <f>SUM(F23:F24)</f>
        <v>2</v>
      </c>
      <c r="G22" s="428">
        <v>0</v>
      </c>
      <c r="H22" s="262">
        <f>G22*F22</f>
        <v>0</v>
      </c>
      <c r="I22" s="256"/>
    </row>
    <row r="23" spans="1:9" ht="12.95" customHeight="1">
      <c r="A23" s="239">
        <f t="shared" si="0"/>
        <v>16</v>
      </c>
      <c r="B23" s="250"/>
      <c r="C23" s="251"/>
      <c r="D23" s="259" t="s">
        <v>712</v>
      </c>
      <c r="E23" s="260" t="s">
        <v>243</v>
      </c>
      <c r="F23" s="261">
        <v>1</v>
      </c>
      <c r="G23" s="428">
        <v>0</v>
      </c>
      <c r="H23" s="262">
        <f>G23*F23</f>
        <v>0</v>
      </c>
      <c r="I23" s="256"/>
    </row>
    <row r="24" spans="1:9" ht="12.95" customHeight="1">
      <c r="A24" s="239">
        <f t="shared" si="0"/>
        <v>17</v>
      </c>
      <c r="B24" s="250"/>
      <c r="C24" s="251"/>
      <c r="D24" s="259" t="s">
        <v>713</v>
      </c>
      <c r="E24" s="260" t="s">
        <v>243</v>
      </c>
      <c r="F24" s="261">
        <v>1</v>
      </c>
      <c r="G24" s="428">
        <v>0</v>
      </c>
      <c r="H24" s="262">
        <f>G24*F24</f>
        <v>0</v>
      </c>
      <c r="I24" s="256"/>
    </row>
    <row r="25" spans="1:9" ht="12.95" customHeight="1">
      <c r="A25" s="239">
        <f t="shared" si="0"/>
        <v>18</v>
      </c>
      <c r="B25" s="250"/>
      <c r="C25" s="251"/>
      <c r="D25" s="259" t="s">
        <v>714</v>
      </c>
      <c r="E25" s="260" t="s">
        <v>406</v>
      </c>
      <c r="F25" s="261">
        <v>2</v>
      </c>
      <c r="G25" s="428">
        <v>0</v>
      </c>
      <c r="H25" s="262">
        <f>G25*F25</f>
        <v>0</v>
      </c>
      <c r="I25" s="256"/>
    </row>
    <row r="26" spans="1:9" ht="12.95" customHeight="1">
      <c r="A26" s="239">
        <f t="shared" si="0"/>
        <v>19</v>
      </c>
      <c r="B26" s="250"/>
      <c r="C26" s="263" t="s">
        <v>701</v>
      </c>
      <c r="D26" s="264" t="str">
        <f>CONCATENATE(C21," ",D21)</f>
        <v>6 Otopná tělesa</v>
      </c>
      <c r="E26" s="265"/>
      <c r="F26" s="266"/>
      <c r="G26" s="266"/>
      <c r="H26" s="267">
        <f>SUM(H22:H25)</f>
        <v>0</v>
      </c>
      <c r="I26" s="256"/>
    </row>
    <row r="27" spans="1:9" ht="12.95" customHeight="1" thickBot="1">
      <c r="A27" s="239">
        <f t="shared" si="0"/>
        <v>20</v>
      </c>
      <c r="B27" s="275"/>
      <c r="C27" s="245" t="s">
        <v>367</v>
      </c>
      <c r="D27" s="279" t="s">
        <v>715</v>
      </c>
      <c r="E27" s="276"/>
      <c r="F27" s="277"/>
      <c r="G27" s="277"/>
      <c r="H27" s="278">
        <f>H20+H26</f>
        <v>0</v>
      </c>
      <c r="I27" s="256"/>
    </row>
    <row r="28" spans="1:8" ht="13.5" thickBot="1">
      <c r="A28" s="239">
        <f t="shared" si="0"/>
        <v>21</v>
      </c>
      <c r="B28" s="280"/>
      <c r="C28" s="281"/>
      <c r="D28" s="282"/>
      <c r="E28" s="283"/>
      <c r="F28" s="284"/>
      <c r="G28" s="284"/>
      <c r="H28" s="285">
        <f>H27+H11</f>
        <v>0</v>
      </c>
    </row>
    <row r="29" spans="1:8" ht="12">
      <c r="A29" s="239">
        <f t="shared" si="0"/>
        <v>22</v>
      </c>
      <c r="B29" s="280"/>
      <c r="C29" s="286"/>
      <c r="D29" s="282"/>
      <c r="E29" s="283"/>
      <c r="F29" s="284"/>
      <c r="G29" s="284"/>
      <c r="H29" s="287"/>
    </row>
    <row r="30" spans="1:8" ht="13.5" thickBot="1">
      <c r="A30" s="239">
        <f t="shared" si="0"/>
        <v>23</v>
      </c>
      <c r="B30" s="288"/>
      <c r="C30" s="289" t="s">
        <v>716</v>
      </c>
      <c r="D30" s="289"/>
      <c r="E30" s="289"/>
      <c r="F30" s="289"/>
      <c r="G30" s="289"/>
      <c r="H30" s="290"/>
    </row>
    <row r="31" spans="1:6" ht="12">
      <c r="A31" s="291"/>
      <c r="D31" s="292"/>
      <c r="F31" s="226"/>
    </row>
    <row r="32" spans="1:6" ht="12">
      <c r="A32" s="291"/>
      <c r="F32" s="226"/>
    </row>
    <row r="33" spans="1:6" ht="12">
      <c r="A33" s="291"/>
      <c r="F33" s="226"/>
    </row>
    <row r="34" spans="1:6" ht="12">
      <c r="A34" s="291"/>
      <c r="F34" s="226"/>
    </row>
    <row r="35" spans="1:6" ht="12">
      <c r="A35" s="291"/>
      <c r="F35" s="226"/>
    </row>
    <row r="36" spans="1:6" ht="12">
      <c r="A36" s="291"/>
      <c r="F36" s="226"/>
    </row>
    <row r="37" spans="1:6" ht="12">
      <c r="A37" s="291"/>
      <c r="F37" s="226"/>
    </row>
    <row r="38" spans="1:6" ht="12">
      <c r="A38" s="291"/>
      <c r="F38" s="226"/>
    </row>
    <row r="39" spans="1:6" ht="12">
      <c r="A39" s="291"/>
      <c r="F39" s="226"/>
    </row>
    <row r="40" spans="1:6" ht="12">
      <c r="A40" s="291"/>
      <c r="F40" s="226"/>
    </row>
    <row r="41" spans="1:6" ht="12">
      <c r="A41" s="291"/>
      <c r="F41" s="226"/>
    </row>
    <row r="42" spans="1:6" ht="12">
      <c r="A42" s="291"/>
      <c r="F42" s="226"/>
    </row>
    <row r="43" spans="1:6" ht="12">
      <c r="A43" s="291"/>
      <c r="F43" s="226"/>
    </row>
    <row r="44" spans="1:6" ht="12">
      <c r="A44" s="291"/>
      <c r="F44" s="226"/>
    </row>
    <row r="45" spans="1:6" ht="12">
      <c r="A45" s="291"/>
      <c r="F45" s="226"/>
    </row>
    <row r="46" spans="1:6" ht="12">
      <c r="A46" s="291"/>
      <c r="F46" s="226"/>
    </row>
    <row r="47" spans="1:6" ht="12">
      <c r="A47" s="291"/>
      <c r="F47" s="226"/>
    </row>
    <row r="48" spans="1:6" ht="12">
      <c r="A48" s="291"/>
      <c r="F48" s="226"/>
    </row>
    <row r="49" spans="1:6" ht="12">
      <c r="A49" s="291"/>
      <c r="F49" s="226"/>
    </row>
    <row r="50" spans="1:8" ht="12">
      <c r="A50" s="291"/>
      <c r="B50" s="293"/>
      <c r="C50" s="293"/>
      <c r="D50" s="293"/>
      <c r="E50" s="293"/>
      <c r="F50" s="293"/>
      <c r="G50" s="293"/>
      <c r="H50" s="293"/>
    </row>
    <row r="51" spans="1:8" ht="12">
      <c r="A51" s="291"/>
      <c r="B51" s="293"/>
      <c r="C51" s="293"/>
      <c r="D51" s="293"/>
      <c r="E51" s="293"/>
      <c r="F51" s="293"/>
      <c r="G51" s="293"/>
      <c r="H51" s="293"/>
    </row>
    <row r="52" spans="2:8" ht="12">
      <c r="B52" s="293"/>
      <c r="C52" s="293"/>
      <c r="D52" s="293"/>
      <c r="E52" s="293"/>
      <c r="F52" s="293"/>
      <c r="G52" s="293"/>
      <c r="H52" s="293"/>
    </row>
    <row r="53" spans="2:8" ht="12">
      <c r="B53" s="293"/>
      <c r="C53" s="293"/>
      <c r="D53" s="293"/>
      <c r="E53" s="293"/>
      <c r="F53" s="293"/>
      <c r="G53" s="293"/>
      <c r="H53" s="293"/>
    </row>
    <row r="54" ht="12">
      <c r="F54" s="226"/>
    </row>
    <row r="55" ht="12">
      <c r="F55" s="226"/>
    </row>
    <row r="56" ht="12">
      <c r="F56" s="226"/>
    </row>
    <row r="57" ht="12">
      <c r="F57" s="226"/>
    </row>
    <row r="58" ht="12">
      <c r="F58" s="226"/>
    </row>
    <row r="59" ht="12">
      <c r="F59" s="226"/>
    </row>
    <row r="60" ht="12">
      <c r="F60" s="226"/>
    </row>
    <row r="61" ht="12">
      <c r="F61" s="226"/>
    </row>
    <row r="62" ht="12">
      <c r="F62" s="226"/>
    </row>
    <row r="63" ht="12">
      <c r="F63" s="226"/>
    </row>
    <row r="64" ht="12">
      <c r="F64" s="226"/>
    </row>
    <row r="65" ht="12">
      <c r="F65" s="226"/>
    </row>
    <row r="66" ht="12">
      <c r="F66" s="226"/>
    </row>
    <row r="67" ht="12">
      <c r="F67" s="226"/>
    </row>
    <row r="68" ht="12">
      <c r="F68" s="226"/>
    </row>
    <row r="69" ht="12">
      <c r="F69" s="226"/>
    </row>
    <row r="70" ht="12">
      <c r="F70" s="226"/>
    </row>
    <row r="71" ht="12">
      <c r="F71" s="226"/>
    </row>
    <row r="72" ht="12">
      <c r="F72" s="226"/>
    </row>
    <row r="73" ht="12">
      <c r="F73" s="226"/>
    </row>
    <row r="74" ht="12">
      <c r="F74" s="226"/>
    </row>
    <row r="75" ht="12">
      <c r="F75" s="226"/>
    </row>
    <row r="76" ht="12">
      <c r="F76" s="226"/>
    </row>
    <row r="77" ht="12">
      <c r="F77" s="226"/>
    </row>
    <row r="78" ht="12">
      <c r="F78" s="226"/>
    </row>
    <row r="79" ht="12">
      <c r="F79" s="226"/>
    </row>
    <row r="80" ht="12">
      <c r="F80" s="226"/>
    </row>
    <row r="81" ht="12">
      <c r="F81" s="226"/>
    </row>
    <row r="82" ht="12">
      <c r="F82" s="226"/>
    </row>
    <row r="83" ht="12">
      <c r="F83" s="226"/>
    </row>
    <row r="84" ht="12">
      <c r="F84" s="226"/>
    </row>
    <row r="85" spans="2:3" ht="12">
      <c r="B85" s="294"/>
      <c r="C85" s="294"/>
    </row>
    <row r="86" spans="2:8" ht="12">
      <c r="B86" s="293"/>
      <c r="C86" s="293"/>
      <c r="D86" s="296"/>
      <c r="E86" s="296"/>
      <c r="F86" s="297"/>
      <c r="G86" s="296"/>
      <c r="H86" s="298"/>
    </row>
    <row r="87" spans="2:8" ht="12">
      <c r="B87" s="299"/>
      <c r="C87" s="299"/>
      <c r="D87" s="293"/>
      <c r="E87" s="293"/>
      <c r="F87" s="300"/>
      <c r="G87" s="293"/>
      <c r="H87" s="293"/>
    </row>
    <row r="88" spans="2:8" ht="12">
      <c r="B88" s="293"/>
      <c r="C88" s="293"/>
      <c r="D88" s="293"/>
      <c r="E88" s="293"/>
      <c r="F88" s="300"/>
      <c r="G88" s="293"/>
      <c r="H88" s="293"/>
    </row>
    <row r="89" spans="2:8" ht="12">
      <c r="B89" s="293"/>
      <c r="C89" s="293"/>
      <c r="D89" s="293"/>
      <c r="E89" s="293"/>
      <c r="F89" s="300"/>
      <c r="G89" s="293"/>
      <c r="H89" s="293"/>
    </row>
    <row r="90" spans="2:8" ht="12">
      <c r="B90" s="293"/>
      <c r="C90" s="293"/>
      <c r="D90" s="293"/>
      <c r="E90" s="293"/>
      <c r="F90" s="300"/>
      <c r="G90" s="293"/>
      <c r="H90" s="293"/>
    </row>
    <row r="91" spans="2:8" ht="12">
      <c r="B91" s="293"/>
      <c r="C91" s="293"/>
      <c r="D91" s="293"/>
      <c r="E91" s="293"/>
      <c r="F91" s="300"/>
      <c r="G91" s="293"/>
      <c r="H91" s="293"/>
    </row>
    <row r="92" spans="2:8" ht="12">
      <c r="B92" s="293"/>
      <c r="C92" s="293"/>
      <c r="D92" s="293"/>
      <c r="E92" s="293"/>
      <c r="F92" s="300"/>
      <c r="G92" s="293"/>
      <c r="H92" s="293"/>
    </row>
    <row r="93" spans="2:8" ht="12">
      <c r="B93" s="293"/>
      <c r="C93" s="293"/>
      <c r="D93" s="293"/>
      <c r="E93" s="293"/>
      <c r="F93" s="300"/>
      <c r="G93" s="293"/>
      <c r="H93" s="293"/>
    </row>
    <row r="94" spans="2:8" ht="12">
      <c r="B94" s="293"/>
      <c r="C94" s="293"/>
      <c r="D94" s="293"/>
      <c r="E94" s="293"/>
      <c r="F94" s="300"/>
      <c r="G94" s="293"/>
      <c r="H94" s="293"/>
    </row>
    <row r="95" spans="2:8" ht="12">
      <c r="B95" s="293"/>
      <c r="C95" s="293"/>
      <c r="D95" s="293"/>
      <c r="E95" s="293"/>
      <c r="F95" s="300"/>
      <c r="G95" s="293"/>
      <c r="H95" s="293"/>
    </row>
    <row r="96" spans="2:8" ht="12">
      <c r="B96" s="293"/>
      <c r="C96" s="293"/>
      <c r="D96" s="293"/>
      <c r="E96" s="293"/>
      <c r="F96" s="300"/>
      <c r="G96" s="293"/>
      <c r="H96" s="293"/>
    </row>
    <row r="97" spans="2:8" ht="12">
      <c r="B97" s="293"/>
      <c r="C97" s="293"/>
      <c r="D97" s="293"/>
      <c r="E97" s="293"/>
      <c r="F97" s="300"/>
      <c r="G97" s="293"/>
      <c r="H97" s="293"/>
    </row>
    <row r="98" spans="2:8" ht="12">
      <c r="B98" s="293"/>
      <c r="C98" s="293"/>
      <c r="D98" s="293"/>
      <c r="E98" s="293"/>
      <c r="F98" s="300"/>
      <c r="G98" s="293"/>
      <c r="H98" s="293"/>
    </row>
    <row r="99" spans="2:8" ht="12">
      <c r="B99" s="293"/>
      <c r="C99" s="293"/>
      <c r="D99" s="293"/>
      <c r="E99" s="293"/>
      <c r="F99" s="300"/>
      <c r="G99" s="293"/>
      <c r="H99" s="293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SheetLayoutView="100" workbookViewId="0" topLeftCell="A1">
      <selection activeCell="E10" sqref="E10:G11"/>
    </sheetView>
  </sheetViews>
  <sheetFormatPr defaultColWidth="9.140625" defaultRowHeight="12"/>
  <cols>
    <col min="1" max="1" width="2.28125" style="159" customWidth="1"/>
    <col min="2" max="2" width="17.421875" style="159" customWidth="1"/>
    <col min="3" max="3" width="18.421875" style="159" customWidth="1"/>
    <col min="4" max="4" width="17.00390625" style="159" customWidth="1"/>
    <col min="5" max="5" width="15.8515625" style="159" customWidth="1"/>
    <col min="6" max="6" width="19.28125" style="159" customWidth="1"/>
    <col min="7" max="7" width="17.8515625" style="159" customWidth="1"/>
    <col min="8" max="16384" width="9.28125" style="159" customWidth="1"/>
  </cols>
  <sheetData>
    <row r="1" spans="1:7" ht="21.75" customHeight="1">
      <c r="A1" s="156" t="s">
        <v>645</v>
      </c>
      <c r="B1" s="157"/>
      <c r="C1" s="157"/>
      <c r="D1" s="157"/>
      <c r="E1" s="157"/>
      <c r="F1" s="157"/>
      <c r="G1" s="158"/>
    </row>
    <row r="2" spans="1:7" ht="15" customHeight="1" thickBot="1">
      <c r="A2" s="160"/>
      <c r="B2" s="161"/>
      <c r="C2" s="161"/>
      <c r="D2" s="161"/>
      <c r="E2" s="161"/>
      <c r="F2" s="161"/>
      <c r="G2" s="162"/>
    </row>
    <row r="3" spans="1:7" ht="12.95" customHeight="1">
      <c r="A3" s="163" t="s">
        <v>646</v>
      </c>
      <c r="B3" s="164"/>
      <c r="C3" s="165" t="s">
        <v>647</v>
      </c>
      <c r="D3" s="165"/>
      <c r="E3" s="165"/>
      <c r="F3" s="165" t="s">
        <v>648</v>
      </c>
      <c r="G3" s="166"/>
    </row>
    <row r="4" spans="1:7" ht="12.95" customHeight="1">
      <c r="A4" s="167"/>
      <c r="B4" s="168"/>
      <c r="C4" s="169" t="s">
        <v>717</v>
      </c>
      <c r="D4" s="161"/>
      <c r="E4" s="161"/>
      <c r="F4" s="161"/>
      <c r="G4" s="162"/>
    </row>
    <row r="5" spans="1:7" ht="12.95" customHeight="1">
      <c r="A5" s="170" t="s">
        <v>650</v>
      </c>
      <c r="B5" s="171"/>
      <c r="C5" s="172" t="s">
        <v>651</v>
      </c>
      <c r="D5" s="172"/>
      <c r="E5" s="172"/>
      <c r="F5" s="173" t="s">
        <v>652</v>
      </c>
      <c r="G5" s="174"/>
    </row>
    <row r="6" spans="1:7" ht="12.95" customHeight="1">
      <c r="A6" s="175" t="s">
        <v>653</v>
      </c>
      <c r="B6" s="168"/>
      <c r="C6" s="161"/>
      <c r="D6" s="161"/>
      <c r="E6" s="161"/>
      <c r="F6" s="176"/>
      <c r="G6" s="162"/>
    </row>
    <row r="7" spans="1:9" ht="12">
      <c r="A7" s="170" t="s">
        <v>654</v>
      </c>
      <c r="B7" s="172"/>
      <c r="C7" s="625" t="s">
        <v>655</v>
      </c>
      <c r="D7" s="626"/>
      <c r="E7" s="177" t="s">
        <v>656</v>
      </c>
      <c r="F7" s="178"/>
      <c r="G7" s="179"/>
      <c r="H7" s="180"/>
      <c r="I7" s="180"/>
    </row>
    <row r="8" spans="1:7" ht="12">
      <c r="A8" s="170" t="s">
        <v>657</v>
      </c>
      <c r="B8" s="172"/>
      <c r="C8" s="181" t="s">
        <v>658</v>
      </c>
      <c r="D8" s="181"/>
      <c r="E8" s="173" t="s">
        <v>659</v>
      </c>
      <c r="F8" s="172"/>
      <c r="G8" s="182"/>
    </row>
    <row r="9" spans="1:7" ht="12">
      <c r="A9" s="183"/>
      <c r="B9" s="181"/>
      <c r="C9" s="181"/>
      <c r="D9" s="181"/>
      <c r="E9" s="184" t="s">
        <v>660</v>
      </c>
      <c r="F9" s="181"/>
      <c r="G9" s="185"/>
    </row>
    <row r="10" spans="1:57" ht="12">
      <c r="A10" s="160" t="s">
        <v>661</v>
      </c>
      <c r="B10" s="161"/>
      <c r="C10" s="161"/>
      <c r="D10" s="161"/>
      <c r="E10" s="425" t="s">
        <v>662</v>
      </c>
      <c r="F10" s="426"/>
      <c r="G10" s="427"/>
      <c r="BA10" s="187"/>
      <c r="BB10" s="187"/>
      <c r="BC10" s="187"/>
      <c r="BD10" s="187"/>
      <c r="BE10" s="187"/>
    </row>
    <row r="11" spans="1:7" ht="12">
      <c r="A11" s="160" t="s">
        <v>663</v>
      </c>
      <c r="B11" s="161"/>
      <c r="C11" s="161"/>
      <c r="D11" s="161"/>
      <c r="E11" s="627" t="s">
        <v>664</v>
      </c>
      <c r="F11" s="628"/>
      <c r="G11" s="629"/>
    </row>
    <row r="12" spans="1:7" ht="28.5" customHeight="1" thickBot="1">
      <c r="A12" s="188" t="s">
        <v>665</v>
      </c>
      <c r="B12" s="189"/>
      <c r="C12" s="189"/>
      <c r="D12" s="189"/>
      <c r="E12" s="190"/>
      <c r="F12" s="190"/>
      <c r="G12" s="191"/>
    </row>
    <row r="13" spans="1:7" ht="17.25" customHeight="1" thickBot="1">
      <c r="A13" s="192" t="s">
        <v>666</v>
      </c>
      <c r="B13" s="193"/>
      <c r="C13" s="194"/>
      <c r="D13" s="195" t="s">
        <v>620</v>
      </c>
      <c r="E13" s="196"/>
      <c r="F13" s="196"/>
      <c r="G13" s="194"/>
    </row>
    <row r="14" spans="1:7" ht="15.95" customHeight="1">
      <c r="A14" s="197"/>
      <c r="B14" s="198" t="s">
        <v>667</v>
      </c>
      <c r="C14" s="199"/>
      <c r="D14" s="200"/>
      <c r="E14" s="201"/>
      <c r="F14" s="202"/>
      <c r="G14" s="199"/>
    </row>
    <row r="15" spans="1:7" ht="15.95" customHeight="1">
      <c r="A15" s="197" t="s">
        <v>668</v>
      </c>
      <c r="B15" s="198" t="s">
        <v>669</v>
      </c>
      <c r="C15" s="199"/>
      <c r="D15" s="183"/>
      <c r="E15" s="203"/>
      <c r="F15" s="204"/>
      <c r="G15" s="199"/>
    </row>
    <row r="16" spans="1:7" ht="15.95" customHeight="1">
      <c r="A16" s="197" t="s">
        <v>670</v>
      </c>
      <c r="B16" s="198" t="s">
        <v>671</v>
      </c>
      <c r="C16" s="199"/>
      <c r="D16" s="183"/>
      <c r="E16" s="203"/>
      <c r="F16" s="204"/>
      <c r="G16" s="199"/>
    </row>
    <row r="17" spans="1:7" ht="15.95" customHeight="1">
      <c r="A17" s="205" t="s">
        <v>672</v>
      </c>
      <c r="B17" s="198" t="s">
        <v>673</v>
      </c>
      <c r="C17" s="199"/>
      <c r="D17" s="183"/>
      <c r="E17" s="203"/>
      <c r="F17" s="204"/>
      <c r="G17" s="199"/>
    </row>
    <row r="18" spans="1:7" ht="15.95" customHeight="1">
      <c r="A18" s="206" t="s">
        <v>674</v>
      </c>
      <c r="B18" s="198"/>
      <c r="C18" s="199"/>
      <c r="D18" s="183"/>
      <c r="E18" s="203"/>
      <c r="F18" s="204"/>
      <c r="G18" s="199"/>
    </row>
    <row r="19" spans="1:7" ht="15.95" customHeight="1">
      <c r="A19" s="206"/>
      <c r="B19" s="198"/>
      <c r="C19" s="199"/>
      <c r="D19" s="183"/>
      <c r="E19" s="203"/>
      <c r="F19" s="204"/>
      <c r="G19" s="199"/>
    </row>
    <row r="20" spans="1:7" ht="15.95" customHeight="1">
      <c r="A20" s="206" t="s">
        <v>605</v>
      </c>
      <c r="B20" s="198"/>
      <c r="C20" s="199"/>
      <c r="D20" s="183"/>
      <c r="E20" s="203"/>
      <c r="F20" s="204"/>
      <c r="G20" s="199"/>
    </row>
    <row r="21" spans="1:7" ht="15.95" customHeight="1">
      <c r="A21" s="160" t="s">
        <v>675</v>
      </c>
      <c r="B21" s="161"/>
      <c r="C21" s="199"/>
      <c r="D21" s="183" t="s">
        <v>676</v>
      </c>
      <c r="E21" s="203"/>
      <c r="F21" s="204"/>
      <c r="G21" s="199"/>
    </row>
    <row r="22" spans="1:7" ht="15.95" customHeight="1" thickBot="1">
      <c r="A22" s="183" t="s">
        <v>677</v>
      </c>
      <c r="B22" s="181"/>
      <c r="C22" s="207"/>
      <c r="D22" s="208" t="s">
        <v>678</v>
      </c>
      <c r="E22" s="209"/>
      <c r="F22" s="210"/>
      <c r="G22" s="199"/>
    </row>
    <row r="23" spans="1:7" ht="12">
      <c r="A23" s="163" t="s">
        <v>679</v>
      </c>
      <c r="B23" s="165"/>
      <c r="C23" s="211" t="s">
        <v>680</v>
      </c>
      <c r="D23" s="165"/>
      <c r="E23" s="211" t="s">
        <v>681</v>
      </c>
      <c r="F23" s="165"/>
      <c r="G23" s="166"/>
    </row>
    <row r="24" spans="1:7" ht="12">
      <c r="A24" s="170"/>
      <c r="B24" s="172"/>
      <c r="C24" s="173" t="s">
        <v>682</v>
      </c>
      <c r="D24" s="172"/>
      <c r="E24" s="173" t="s">
        <v>682</v>
      </c>
      <c r="F24" s="172"/>
      <c r="G24" s="174"/>
    </row>
    <row r="25" spans="1:7" ht="12">
      <c r="A25" s="160" t="s">
        <v>683</v>
      </c>
      <c r="B25" s="212"/>
      <c r="C25" s="186" t="s">
        <v>683</v>
      </c>
      <c r="D25" s="161"/>
      <c r="E25" s="186" t="s">
        <v>683</v>
      </c>
      <c r="F25" s="161"/>
      <c r="G25" s="162"/>
    </row>
    <row r="26" spans="1:7" ht="12">
      <c r="A26" s="160"/>
      <c r="B26" s="213"/>
      <c r="C26" s="186" t="s">
        <v>684</v>
      </c>
      <c r="D26" s="161"/>
      <c r="E26" s="186" t="s">
        <v>685</v>
      </c>
      <c r="F26" s="161"/>
      <c r="G26" s="162"/>
    </row>
    <row r="27" spans="1:7" ht="12">
      <c r="A27" s="160"/>
      <c r="B27" s="161"/>
      <c r="C27" s="186"/>
      <c r="D27" s="161"/>
      <c r="E27" s="186"/>
      <c r="F27" s="161"/>
      <c r="G27" s="162"/>
    </row>
    <row r="28" spans="1:7" ht="97.5" customHeight="1" thickBot="1">
      <c r="A28" s="160"/>
      <c r="B28" s="161"/>
      <c r="C28" s="186"/>
      <c r="D28" s="161"/>
      <c r="E28" s="186"/>
      <c r="F28" s="161"/>
      <c r="G28" s="162"/>
    </row>
    <row r="29" spans="1:7" s="219" customFormat="1" ht="19.5" customHeight="1" thickBot="1">
      <c r="A29" s="214" t="s">
        <v>686</v>
      </c>
      <c r="B29" s="215"/>
      <c r="C29" s="215"/>
      <c r="D29" s="215"/>
      <c r="E29" s="216"/>
      <c r="F29" s="217">
        <f>'RR - VZT2'!H33</f>
        <v>0</v>
      </c>
      <c r="G29" s="218"/>
    </row>
    <row r="30" spans="1:7" ht="12">
      <c r="A30" s="160"/>
      <c r="B30" s="161"/>
      <c r="C30" s="161"/>
      <c r="D30" s="161"/>
      <c r="E30" s="161"/>
      <c r="F30" s="161"/>
      <c r="G30" s="162"/>
    </row>
    <row r="31" spans="1:8" ht="12">
      <c r="A31" s="220" t="s">
        <v>687</v>
      </c>
      <c r="B31" s="221"/>
      <c r="C31" s="221"/>
      <c r="D31" s="221"/>
      <c r="E31" s="221"/>
      <c r="F31" s="221"/>
      <c r="G31" s="222"/>
      <c r="H31" s="159" t="s">
        <v>688</v>
      </c>
    </row>
    <row r="32" spans="1:8" ht="14.25" customHeight="1">
      <c r="A32" s="220"/>
      <c r="B32" s="630"/>
      <c r="C32" s="630"/>
      <c r="D32" s="630"/>
      <c r="E32" s="630"/>
      <c r="F32" s="630"/>
      <c r="G32" s="631"/>
      <c r="H32" s="159" t="s">
        <v>688</v>
      </c>
    </row>
    <row r="33" spans="1:8" ht="12.75" customHeight="1">
      <c r="A33" s="223"/>
      <c r="B33" s="630"/>
      <c r="C33" s="630"/>
      <c r="D33" s="630"/>
      <c r="E33" s="630"/>
      <c r="F33" s="630"/>
      <c r="G33" s="631"/>
      <c r="H33" s="159" t="s">
        <v>688</v>
      </c>
    </row>
    <row r="34" spans="1:8" ht="12">
      <c r="A34" s="223"/>
      <c r="B34" s="630"/>
      <c r="C34" s="630"/>
      <c r="D34" s="630"/>
      <c r="E34" s="630"/>
      <c r="F34" s="630"/>
      <c r="G34" s="631"/>
      <c r="H34" s="159" t="s">
        <v>688</v>
      </c>
    </row>
    <row r="35" spans="1:8" ht="12">
      <c r="A35" s="223"/>
      <c r="B35" s="630"/>
      <c r="C35" s="630"/>
      <c r="D35" s="630"/>
      <c r="E35" s="630"/>
      <c r="F35" s="630"/>
      <c r="G35" s="631"/>
      <c r="H35" s="159" t="s">
        <v>688</v>
      </c>
    </row>
    <row r="36" spans="1:8" ht="12">
      <c r="A36" s="223"/>
      <c r="B36" s="630"/>
      <c r="C36" s="630"/>
      <c r="D36" s="630"/>
      <c r="E36" s="630"/>
      <c r="F36" s="630"/>
      <c r="G36" s="631"/>
      <c r="H36" s="159" t="s">
        <v>688</v>
      </c>
    </row>
    <row r="37" spans="1:8" ht="12">
      <c r="A37" s="223"/>
      <c r="B37" s="630"/>
      <c r="C37" s="630"/>
      <c r="D37" s="630"/>
      <c r="E37" s="630"/>
      <c r="F37" s="630"/>
      <c r="G37" s="631"/>
      <c r="H37" s="159" t="s">
        <v>688</v>
      </c>
    </row>
    <row r="38" spans="1:8" ht="12">
      <c r="A38" s="223"/>
      <c r="B38" s="630"/>
      <c r="C38" s="630"/>
      <c r="D38" s="630"/>
      <c r="E38" s="630"/>
      <c r="F38" s="630"/>
      <c r="G38" s="631"/>
      <c r="H38" s="159" t="s">
        <v>688</v>
      </c>
    </row>
    <row r="39" spans="1:8" ht="13.5" thickBot="1">
      <c r="A39" s="224"/>
      <c r="B39" s="632"/>
      <c r="C39" s="632"/>
      <c r="D39" s="632"/>
      <c r="E39" s="632"/>
      <c r="F39" s="632"/>
      <c r="G39" s="633"/>
      <c r="H39" s="159" t="s">
        <v>688</v>
      </c>
    </row>
    <row r="40" spans="2:7" ht="12">
      <c r="B40" s="624"/>
      <c r="C40" s="624"/>
      <c r="D40" s="624"/>
      <c r="E40" s="624"/>
      <c r="F40" s="624"/>
      <c r="G40" s="624"/>
    </row>
    <row r="41" spans="2:7" ht="12">
      <c r="B41" s="624"/>
      <c r="C41" s="624"/>
      <c r="D41" s="624"/>
      <c r="E41" s="624"/>
      <c r="F41" s="624"/>
      <c r="G41" s="624"/>
    </row>
    <row r="42" spans="2:7" ht="12">
      <c r="B42" s="624"/>
      <c r="C42" s="624"/>
      <c r="D42" s="624"/>
      <c r="E42" s="624"/>
      <c r="F42" s="624"/>
      <c r="G42" s="624"/>
    </row>
    <row r="43" spans="2:7" ht="12">
      <c r="B43" s="624"/>
      <c r="C43" s="624"/>
      <c r="D43" s="624"/>
      <c r="E43" s="624"/>
      <c r="F43" s="624"/>
      <c r="G43" s="624"/>
    </row>
    <row r="44" spans="2:7" ht="12">
      <c r="B44" s="624"/>
      <c r="C44" s="624"/>
      <c r="D44" s="624"/>
      <c r="E44" s="624"/>
      <c r="F44" s="624"/>
      <c r="G44" s="624"/>
    </row>
    <row r="45" spans="2:7" ht="12">
      <c r="B45" s="624"/>
      <c r="C45" s="624"/>
      <c r="D45" s="624"/>
      <c r="E45" s="624"/>
      <c r="F45" s="624"/>
      <c r="G45" s="624"/>
    </row>
    <row r="46" spans="2:7" ht="12">
      <c r="B46" s="624"/>
      <c r="C46" s="624"/>
      <c r="D46" s="624"/>
      <c r="E46" s="624"/>
      <c r="F46" s="624"/>
      <c r="G46" s="624"/>
    </row>
    <row r="47" spans="2:7" ht="12">
      <c r="B47" s="624"/>
      <c r="C47" s="624"/>
      <c r="D47" s="624"/>
      <c r="E47" s="624"/>
      <c r="F47" s="624"/>
      <c r="G47" s="624"/>
    </row>
    <row r="48" spans="2:7" ht="12">
      <c r="B48" s="624"/>
      <c r="C48" s="624"/>
      <c r="D48" s="624"/>
      <c r="E48" s="624"/>
      <c r="F48" s="624"/>
      <c r="G48" s="624"/>
    </row>
    <row r="49" spans="2:7" ht="12">
      <c r="B49" s="624"/>
      <c r="C49" s="624"/>
      <c r="D49" s="624"/>
      <c r="E49" s="624"/>
      <c r="F49" s="624"/>
      <c r="G49" s="624"/>
    </row>
  </sheetData>
  <sheetProtection password="DAFF" sheet="1" objects="1" scenarios="1"/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04"/>
  <sheetViews>
    <sheetView showGridLines="0" showZeros="0" zoomScaleSheetLayoutView="130" workbookViewId="0" topLeftCell="A1">
      <selection activeCell="L46" sqref="L46"/>
    </sheetView>
  </sheetViews>
  <sheetFormatPr defaultColWidth="9.140625" defaultRowHeight="12"/>
  <cols>
    <col min="1" max="1" width="5.28125" style="226" customWidth="1"/>
    <col min="2" max="2" width="4.421875" style="226" customWidth="1"/>
    <col min="3" max="3" width="14.140625" style="226" customWidth="1"/>
    <col min="4" max="4" width="121.421875" style="226" customWidth="1"/>
    <col min="5" max="5" width="5.28125" style="226" customWidth="1"/>
    <col min="6" max="6" width="10.7109375" style="295" customWidth="1"/>
    <col min="7" max="7" width="11.421875" style="226" customWidth="1"/>
    <col min="8" max="8" width="14.8515625" style="226" customWidth="1"/>
    <col min="9" max="16384" width="9.28125" style="226" customWidth="1"/>
  </cols>
  <sheetData>
    <row r="1" spans="1:8" ht="15.75">
      <c r="A1" s="225"/>
      <c r="B1" s="634" t="s">
        <v>689</v>
      </c>
      <c r="C1" s="635"/>
      <c r="D1" s="635"/>
      <c r="E1" s="635"/>
      <c r="F1" s="635"/>
      <c r="G1" s="635"/>
      <c r="H1" s="636"/>
    </row>
    <row r="2" spans="1:8" ht="15.75" thickBot="1">
      <c r="A2" s="225"/>
      <c r="B2" s="637" t="s">
        <v>690</v>
      </c>
      <c r="C2" s="638"/>
      <c r="D2" s="638"/>
      <c r="E2" s="638"/>
      <c r="F2" s="638"/>
      <c r="G2" s="638"/>
      <c r="H2" s="639"/>
    </row>
    <row r="3" spans="1:8" ht="13.5" thickTop="1">
      <c r="A3" s="225"/>
      <c r="B3" s="640" t="s">
        <v>650</v>
      </c>
      <c r="C3" s="641"/>
      <c r="D3" s="227" t="str">
        <f>nazevstavby</f>
        <v>VD Srnojedy, rekonstrukce sociálního zařízení a elektroinstalace, č. 239190001</v>
      </c>
      <c r="E3" s="228"/>
      <c r="F3" s="229"/>
      <c r="G3" s="230"/>
      <c r="H3" s="231"/>
    </row>
    <row r="4" spans="1:8" ht="13.5" thickBot="1">
      <c r="A4" s="225"/>
      <c r="B4" s="642" t="s">
        <v>646</v>
      </c>
      <c r="C4" s="643"/>
      <c r="D4" s="232" t="str">
        <f>nazevobjektu</f>
        <v>D.1.4.a) - ZAŘÍZENÍ PRO VYTÁPĚNÍ STAVEB</v>
      </c>
      <c r="E4" s="233"/>
      <c r="F4" s="644"/>
      <c r="G4" s="644"/>
      <c r="H4" s="645"/>
    </row>
    <row r="5" spans="1:8" ht="13.5" thickTop="1">
      <c r="A5" s="225"/>
      <c r="B5" s="234"/>
      <c r="C5" s="235"/>
      <c r="D5" s="235"/>
      <c r="E5" s="236"/>
      <c r="F5" s="237"/>
      <c r="G5" s="236"/>
      <c r="H5" s="238"/>
    </row>
    <row r="6" spans="1:8" ht="12.95" customHeight="1">
      <c r="A6" s="239" t="s">
        <v>691</v>
      </c>
      <c r="B6" s="240" t="s">
        <v>692</v>
      </c>
      <c r="C6" s="241" t="s">
        <v>693</v>
      </c>
      <c r="D6" s="241" t="s">
        <v>694</v>
      </c>
      <c r="E6" s="241" t="s">
        <v>118</v>
      </c>
      <c r="F6" s="242" t="s">
        <v>695</v>
      </c>
      <c r="G6" s="241" t="s">
        <v>696</v>
      </c>
      <c r="H6" s="243" t="s">
        <v>697</v>
      </c>
    </row>
    <row r="7" spans="1:8" ht="12.95" customHeight="1">
      <c r="A7" s="239"/>
      <c r="B7" s="244"/>
      <c r="C7" s="245" t="s">
        <v>129</v>
      </c>
      <c r="D7" s="246" t="s">
        <v>130</v>
      </c>
      <c r="E7" s="247"/>
      <c r="F7" s="248"/>
      <c r="G7" s="247"/>
      <c r="H7" s="249"/>
    </row>
    <row r="8" spans="1:9" ht="12.95" customHeight="1">
      <c r="A8" s="239">
        <v>1</v>
      </c>
      <c r="B8" s="250" t="s">
        <v>698</v>
      </c>
      <c r="C8" s="251" t="s">
        <v>79</v>
      </c>
      <c r="D8" s="252" t="s">
        <v>699</v>
      </c>
      <c r="E8" s="253"/>
      <c r="F8" s="254"/>
      <c r="G8" s="254"/>
      <c r="H8" s="255"/>
      <c r="I8" s="256"/>
    </row>
    <row r="9" spans="1:97" ht="12.95" customHeight="1">
      <c r="A9" s="239">
        <f>A8+1</f>
        <v>2</v>
      </c>
      <c r="B9" s="257"/>
      <c r="C9" s="258"/>
      <c r="D9" s="259" t="s">
        <v>718</v>
      </c>
      <c r="E9" s="260" t="s">
        <v>243</v>
      </c>
      <c r="F9" s="261">
        <v>1</v>
      </c>
      <c r="G9" s="428">
        <v>0</v>
      </c>
      <c r="H9" s="262">
        <f>G9*F9</f>
        <v>0</v>
      </c>
      <c r="AS9" s="226">
        <v>1</v>
      </c>
      <c r="AT9" s="226">
        <f>IF(AS9=1,H9,0)</f>
        <v>0</v>
      </c>
      <c r="AU9" s="226">
        <f>IF(AS9=2,H9,0)</f>
        <v>0</v>
      </c>
      <c r="AV9" s="226">
        <f>IF(AS9=3,H9,0)</f>
        <v>0</v>
      </c>
      <c r="AW9" s="226">
        <f>IF(AS9=4,H9,0)</f>
        <v>0</v>
      </c>
      <c r="AX9" s="226">
        <f>IF(AS9=5,H9,0)</f>
        <v>0</v>
      </c>
      <c r="CS9" s="226">
        <v>0</v>
      </c>
    </row>
    <row r="10" spans="1:8" ht="12.75" customHeight="1">
      <c r="A10" s="239">
        <f aca="true" t="shared" si="0" ref="A10:A35">A9+1</f>
        <v>3</v>
      </c>
      <c r="B10" s="257"/>
      <c r="C10" s="263" t="s">
        <v>701</v>
      </c>
      <c r="D10" s="264" t="str">
        <f>CONCATENATE(C8," ",D8)</f>
        <v>1 Bourací práce prostupy</v>
      </c>
      <c r="E10" s="265"/>
      <c r="F10" s="266"/>
      <c r="G10" s="266">
        <v>0</v>
      </c>
      <c r="H10" s="267">
        <f>SUM(H9:H9)</f>
        <v>0</v>
      </c>
    </row>
    <row r="11" spans="1:50" ht="12.95" customHeight="1">
      <c r="A11" s="239">
        <f t="shared" si="0"/>
        <v>4</v>
      </c>
      <c r="B11" s="268"/>
      <c r="C11" s="269" t="s">
        <v>129</v>
      </c>
      <c r="D11" s="270" t="s">
        <v>702</v>
      </c>
      <c r="E11" s="271"/>
      <c r="F11" s="272"/>
      <c r="G11" s="272">
        <v>0</v>
      </c>
      <c r="H11" s="273">
        <f>H10</f>
        <v>0</v>
      </c>
      <c r="AT11" s="274"/>
      <c r="AU11" s="274"/>
      <c r="AV11" s="274"/>
      <c r="AW11" s="274"/>
      <c r="AX11" s="274"/>
    </row>
    <row r="12" spans="1:50" ht="12.95" customHeight="1">
      <c r="A12" s="239">
        <f t="shared" si="0"/>
        <v>5</v>
      </c>
      <c r="B12" s="275"/>
      <c r="C12" s="245" t="s">
        <v>367</v>
      </c>
      <c r="D12" s="246" t="s">
        <v>368</v>
      </c>
      <c r="E12" s="276"/>
      <c r="F12" s="277"/>
      <c r="G12" s="277">
        <v>0</v>
      </c>
      <c r="H12" s="278"/>
      <c r="AT12" s="274"/>
      <c r="AU12" s="274"/>
      <c r="AV12" s="274"/>
      <c r="AW12" s="274"/>
      <c r="AX12" s="274"/>
    </row>
    <row r="13" spans="1:9" ht="12.95" customHeight="1">
      <c r="A13" s="239">
        <f t="shared" si="0"/>
        <v>6</v>
      </c>
      <c r="B13" s="250" t="s">
        <v>698</v>
      </c>
      <c r="C13" s="251" t="s">
        <v>81</v>
      </c>
      <c r="D13" s="252" t="s">
        <v>719</v>
      </c>
      <c r="E13" s="253"/>
      <c r="F13" s="254"/>
      <c r="G13" s="254">
        <v>0</v>
      </c>
      <c r="H13" s="255"/>
      <c r="I13" s="256"/>
    </row>
    <row r="14" spans="1:9" ht="12.95" customHeight="1">
      <c r="A14" s="239">
        <f t="shared" si="0"/>
        <v>7</v>
      </c>
      <c r="B14" s="250"/>
      <c r="C14" s="251"/>
      <c r="D14" s="259" t="s">
        <v>720</v>
      </c>
      <c r="E14" s="260" t="s">
        <v>721</v>
      </c>
      <c r="F14" s="261">
        <v>15</v>
      </c>
      <c r="G14" s="428">
        <v>0</v>
      </c>
      <c r="H14" s="262">
        <f>F14*G14</f>
        <v>0</v>
      </c>
      <c r="I14" s="256"/>
    </row>
    <row r="15" spans="1:9" ht="12.95" customHeight="1">
      <c r="A15" s="239">
        <f t="shared" si="0"/>
        <v>8</v>
      </c>
      <c r="B15" s="250"/>
      <c r="C15" s="251"/>
      <c r="D15" s="259" t="s">
        <v>722</v>
      </c>
      <c r="E15" s="260" t="s">
        <v>721</v>
      </c>
      <c r="F15" s="261">
        <v>15</v>
      </c>
      <c r="G15" s="428">
        <v>0</v>
      </c>
      <c r="H15" s="262">
        <f>F15*G15</f>
        <v>0</v>
      </c>
      <c r="I15" s="256"/>
    </row>
    <row r="16" spans="1:9" ht="12.95" customHeight="1">
      <c r="A16" s="239">
        <f t="shared" si="0"/>
        <v>9</v>
      </c>
      <c r="B16" s="250"/>
      <c r="C16" s="251"/>
      <c r="D16" s="259" t="s">
        <v>723</v>
      </c>
      <c r="E16" s="260" t="s">
        <v>721</v>
      </c>
      <c r="F16" s="261">
        <v>3</v>
      </c>
      <c r="G16" s="428">
        <v>0</v>
      </c>
      <c r="H16" s="262">
        <f aca="true" t="shared" si="1" ref="H16:H30">F16*G16</f>
        <v>0</v>
      </c>
      <c r="I16" s="256"/>
    </row>
    <row r="17" spans="1:9" ht="12.95" customHeight="1">
      <c r="A17" s="239">
        <f t="shared" si="0"/>
        <v>10</v>
      </c>
      <c r="B17" s="250"/>
      <c r="C17" s="251"/>
      <c r="D17" s="259" t="s">
        <v>724</v>
      </c>
      <c r="E17" s="260" t="s">
        <v>199</v>
      </c>
      <c r="F17" s="261">
        <v>4</v>
      </c>
      <c r="G17" s="428">
        <v>0</v>
      </c>
      <c r="H17" s="262">
        <f t="shared" si="1"/>
        <v>0</v>
      </c>
      <c r="I17" s="256"/>
    </row>
    <row r="18" spans="1:9" ht="12.95" customHeight="1">
      <c r="A18" s="239">
        <f t="shared" si="0"/>
        <v>11</v>
      </c>
      <c r="B18" s="250"/>
      <c r="C18" s="251"/>
      <c r="D18" s="259" t="s">
        <v>725</v>
      </c>
      <c r="E18" s="260" t="s">
        <v>199</v>
      </c>
      <c r="F18" s="261">
        <v>3</v>
      </c>
      <c r="G18" s="428">
        <v>0</v>
      </c>
      <c r="H18" s="262">
        <f>F18*G18</f>
        <v>0</v>
      </c>
      <c r="I18" s="256"/>
    </row>
    <row r="19" spans="1:9" ht="12.95" customHeight="1">
      <c r="A19" s="239">
        <f t="shared" si="0"/>
        <v>12</v>
      </c>
      <c r="B19" s="250"/>
      <c r="C19" s="251"/>
      <c r="D19" s="259" t="s">
        <v>726</v>
      </c>
      <c r="E19" s="260" t="s">
        <v>243</v>
      </c>
      <c r="F19" s="261">
        <v>2</v>
      </c>
      <c r="G19" s="428">
        <v>0</v>
      </c>
      <c r="H19" s="262">
        <f>F19*G19</f>
        <v>0</v>
      </c>
      <c r="I19" s="256"/>
    </row>
    <row r="20" spans="1:9" ht="12.95" customHeight="1">
      <c r="A20" s="239">
        <f t="shared" si="0"/>
        <v>13</v>
      </c>
      <c r="B20" s="250"/>
      <c r="C20" s="251"/>
      <c r="D20" s="259" t="s">
        <v>727</v>
      </c>
      <c r="E20" s="260" t="s">
        <v>243</v>
      </c>
      <c r="F20" s="261">
        <v>4</v>
      </c>
      <c r="G20" s="428">
        <v>0</v>
      </c>
      <c r="H20" s="262">
        <f t="shared" si="1"/>
        <v>0</v>
      </c>
      <c r="I20" s="256"/>
    </row>
    <row r="21" spans="1:9" ht="12.95" customHeight="1">
      <c r="A21" s="239">
        <f t="shared" si="0"/>
        <v>14</v>
      </c>
      <c r="B21" s="250"/>
      <c r="C21" s="251"/>
      <c r="D21" s="259" t="s">
        <v>728</v>
      </c>
      <c r="E21" s="260" t="s">
        <v>243</v>
      </c>
      <c r="F21" s="261">
        <v>2</v>
      </c>
      <c r="G21" s="428">
        <v>0</v>
      </c>
      <c r="H21" s="262">
        <f t="shared" si="1"/>
        <v>0</v>
      </c>
      <c r="I21" s="256"/>
    </row>
    <row r="22" spans="1:9" ht="12.95" customHeight="1">
      <c r="A22" s="239">
        <f t="shared" si="0"/>
        <v>15</v>
      </c>
      <c r="B22" s="250"/>
      <c r="C22" s="251"/>
      <c r="D22" s="259" t="s">
        <v>729</v>
      </c>
      <c r="E22" s="260" t="s">
        <v>243</v>
      </c>
      <c r="F22" s="261">
        <v>1</v>
      </c>
      <c r="G22" s="428">
        <v>0</v>
      </c>
      <c r="H22" s="262">
        <f>F22*G22</f>
        <v>0</v>
      </c>
      <c r="I22" s="256"/>
    </row>
    <row r="23" spans="1:9" ht="12.95" customHeight="1">
      <c r="A23" s="239">
        <f t="shared" si="0"/>
        <v>16</v>
      </c>
      <c r="B23" s="250"/>
      <c r="C23" s="251"/>
      <c r="D23" s="259" t="s">
        <v>730</v>
      </c>
      <c r="E23" s="260" t="s">
        <v>243</v>
      </c>
      <c r="F23" s="261">
        <v>4</v>
      </c>
      <c r="G23" s="428">
        <v>0</v>
      </c>
      <c r="H23" s="262">
        <f t="shared" si="1"/>
        <v>0</v>
      </c>
      <c r="I23" s="256"/>
    </row>
    <row r="24" spans="1:9" ht="12.95" customHeight="1">
      <c r="A24" s="239">
        <f t="shared" si="0"/>
        <v>17</v>
      </c>
      <c r="B24" s="250"/>
      <c r="C24" s="251"/>
      <c r="D24" s="259" t="s">
        <v>731</v>
      </c>
      <c r="E24" s="260" t="s">
        <v>243</v>
      </c>
      <c r="F24" s="261">
        <v>3</v>
      </c>
      <c r="G24" s="428">
        <v>0</v>
      </c>
      <c r="H24" s="262">
        <f t="shared" si="1"/>
        <v>0</v>
      </c>
      <c r="I24" s="256"/>
    </row>
    <row r="25" spans="1:9" ht="12.95" customHeight="1">
      <c r="A25" s="239">
        <f t="shared" si="0"/>
        <v>18</v>
      </c>
      <c r="B25" s="250"/>
      <c r="C25" s="251"/>
      <c r="D25" s="259" t="s">
        <v>732</v>
      </c>
      <c r="E25" s="260" t="s">
        <v>733</v>
      </c>
      <c r="F25" s="261">
        <v>1</v>
      </c>
      <c r="G25" s="428">
        <v>0</v>
      </c>
      <c r="H25" s="262">
        <f t="shared" si="1"/>
        <v>0</v>
      </c>
      <c r="I25" s="256"/>
    </row>
    <row r="26" spans="1:9" ht="12.95" customHeight="1">
      <c r="A26" s="239">
        <f t="shared" si="0"/>
        <v>19</v>
      </c>
      <c r="B26" s="250"/>
      <c r="C26" s="251"/>
      <c r="D26" s="259" t="s">
        <v>734</v>
      </c>
      <c r="E26" s="260" t="s">
        <v>733</v>
      </c>
      <c r="F26" s="261">
        <v>2</v>
      </c>
      <c r="G26" s="428">
        <v>0</v>
      </c>
      <c r="H26" s="262">
        <f t="shared" si="1"/>
        <v>0</v>
      </c>
      <c r="I26" s="256"/>
    </row>
    <row r="27" spans="1:9" ht="12.95" customHeight="1">
      <c r="A27" s="239">
        <f t="shared" si="0"/>
        <v>20</v>
      </c>
      <c r="B27" s="250"/>
      <c r="C27" s="251"/>
      <c r="D27" s="259" t="s">
        <v>735</v>
      </c>
      <c r="E27" s="260" t="s">
        <v>733</v>
      </c>
      <c r="F27" s="261">
        <v>1</v>
      </c>
      <c r="G27" s="428">
        <v>0</v>
      </c>
      <c r="H27" s="262">
        <f t="shared" si="1"/>
        <v>0</v>
      </c>
      <c r="I27" s="256"/>
    </row>
    <row r="28" spans="1:9" ht="12.95" customHeight="1">
      <c r="A28" s="239">
        <f t="shared" si="0"/>
        <v>21</v>
      </c>
      <c r="B28" s="250"/>
      <c r="C28" s="251"/>
      <c r="D28" s="259" t="s">
        <v>736</v>
      </c>
      <c r="E28" s="260" t="s">
        <v>733</v>
      </c>
      <c r="F28" s="261">
        <v>2</v>
      </c>
      <c r="G28" s="428">
        <v>0</v>
      </c>
      <c r="H28" s="262">
        <f>F28*G28</f>
        <v>0</v>
      </c>
      <c r="I28" s="256"/>
    </row>
    <row r="29" spans="1:9" ht="12.95" customHeight="1">
      <c r="A29" s="239">
        <f t="shared" si="0"/>
        <v>22</v>
      </c>
      <c r="B29" s="250"/>
      <c r="C29" s="251"/>
      <c r="D29" s="259" t="s">
        <v>737</v>
      </c>
      <c r="E29" s="260" t="s">
        <v>243</v>
      </c>
      <c r="F29" s="261">
        <v>7</v>
      </c>
      <c r="G29" s="428">
        <v>0</v>
      </c>
      <c r="H29" s="262">
        <f>F29*G29</f>
        <v>0</v>
      </c>
      <c r="I29" s="256"/>
    </row>
    <row r="30" spans="1:9" ht="12.95" customHeight="1">
      <c r="A30" s="239">
        <f t="shared" si="0"/>
        <v>23</v>
      </c>
      <c r="B30" s="250"/>
      <c r="C30" s="251"/>
      <c r="D30" s="259" t="s">
        <v>709</v>
      </c>
      <c r="E30" s="260" t="s">
        <v>406</v>
      </c>
      <c r="F30" s="261">
        <v>2</v>
      </c>
      <c r="G30" s="428">
        <v>0</v>
      </c>
      <c r="H30" s="262">
        <f t="shared" si="1"/>
        <v>0</v>
      </c>
      <c r="I30" s="256"/>
    </row>
    <row r="31" spans="1:9" ht="12.95" customHeight="1">
      <c r="A31" s="239">
        <f t="shared" si="0"/>
        <v>24</v>
      </c>
      <c r="B31" s="250"/>
      <c r="C31" s="263" t="s">
        <v>701</v>
      </c>
      <c r="D31" s="264" t="str">
        <f>CONCATENATE(C13," ",D13)</f>
        <v>2 Trubní vedení - VZT</v>
      </c>
      <c r="E31" s="265"/>
      <c r="F31" s="266"/>
      <c r="G31" s="266"/>
      <c r="H31" s="267">
        <f>SUM(H14:H30)</f>
        <v>0</v>
      </c>
      <c r="I31" s="256"/>
    </row>
    <row r="32" spans="1:9" ht="12.95" customHeight="1" thickBot="1">
      <c r="A32" s="239">
        <f t="shared" si="0"/>
        <v>25</v>
      </c>
      <c r="B32" s="275"/>
      <c r="C32" s="245" t="s">
        <v>367</v>
      </c>
      <c r="D32" s="279" t="s">
        <v>715</v>
      </c>
      <c r="E32" s="276"/>
      <c r="F32" s="277"/>
      <c r="G32" s="277"/>
      <c r="H32" s="278">
        <f>H31</f>
        <v>0</v>
      </c>
      <c r="I32" s="256"/>
    </row>
    <row r="33" spans="1:8" ht="13.5" thickBot="1">
      <c r="A33" s="239">
        <f t="shared" si="0"/>
        <v>26</v>
      </c>
      <c r="B33" s="280"/>
      <c r="C33" s="281"/>
      <c r="D33" s="282"/>
      <c r="E33" s="283"/>
      <c r="F33" s="284"/>
      <c r="G33" s="284"/>
      <c r="H33" s="285">
        <f>H32+H11</f>
        <v>0</v>
      </c>
    </row>
    <row r="34" spans="1:8" ht="12">
      <c r="A34" s="239">
        <f t="shared" si="0"/>
        <v>27</v>
      </c>
      <c r="B34" s="280"/>
      <c r="C34" s="286"/>
      <c r="D34" s="282"/>
      <c r="E34" s="283"/>
      <c r="F34" s="284"/>
      <c r="G34" s="284"/>
      <c r="H34" s="287"/>
    </row>
    <row r="35" spans="1:8" ht="13.5" thickBot="1">
      <c r="A35" s="239">
        <f t="shared" si="0"/>
        <v>28</v>
      </c>
      <c r="B35" s="288"/>
      <c r="C35" s="289" t="s">
        <v>716</v>
      </c>
      <c r="D35" s="289"/>
      <c r="E35" s="289"/>
      <c r="F35" s="289"/>
      <c r="G35" s="289"/>
      <c r="H35" s="290"/>
    </row>
    <row r="36" spans="1:6" ht="12">
      <c r="A36" s="291"/>
      <c r="D36" s="292"/>
      <c r="F36" s="226"/>
    </row>
    <row r="37" spans="1:6" ht="12">
      <c r="A37" s="291"/>
      <c r="F37" s="226"/>
    </row>
    <row r="38" spans="1:6" ht="12">
      <c r="A38" s="291"/>
      <c r="F38" s="226"/>
    </row>
    <row r="39" spans="1:6" ht="12">
      <c r="A39" s="291"/>
      <c r="F39" s="226"/>
    </row>
    <row r="40" spans="1:6" ht="12">
      <c r="A40" s="291"/>
      <c r="F40" s="226"/>
    </row>
    <row r="41" spans="1:6" ht="12">
      <c r="A41" s="291"/>
      <c r="F41" s="226"/>
    </row>
    <row r="42" spans="1:6" ht="12">
      <c r="A42" s="291"/>
      <c r="F42" s="226"/>
    </row>
    <row r="43" spans="1:6" ht="12">
      <c r="A43" s="291"/>
      <c r="F43" s="226"/>
    </row>
    <row r="44" spans="1:6" ht="12">
      <c r="A44" s="291"/>
      <c r="F44" s="226"/>
    </row>
    <row r="45" spans="1:6" ht="12">
      <c r="A45" s="291"/>
      <c r="F45" s="226"/>
    </row>
    <row r="46" spans="1:6" ht="12">
      <c r="A46" s="291"/>
      <c r="F46" s="226"/>
    </row>
    <row r="47" spans="1:6" ht="12">
      <c r="A47" s="291"/>
      <c r="F47" s="226"/>
    </row>
    <row r="48" spans="1:6" ht="12">
      <c r="A48" s="291"/>
      <c r="F48" s="226"/>
    </row>
    <row r="49" spans="1:6" ht="12">
      <c r="A49" s="291"/>
      <c r="F49" s="226"/>
    </row>
    <row r="50" spans="1:6" ht="12">
      <c r="A50" s="291"/>
      <c r="F50" s="226"/>
    </row>
    <row r="51" spans="1:6" ht="12">
      <c r="A51" s="291"/>
      <c r="F51" s="226"/>
    </row>
    <row r="52" spans="1:6" ht="12">
      <c r="A52" s="291"/>
      <c r="F52" s="226"/>
    </row>
    <row r="53" spans="1:6" ht="12">
      <c r="A53" s="291"/>
      <c r="F53" s="226"/>
    </row>
    <row r="54" spans="1:6" ht="12">
      <c r="A54" s="291"/>
      <c r="F54" s="226"/>
    </row>
    <row r="55" spans="1:8" ht="12">
      <c r="A55" s="291"/>
      <c r="B55" s="293"/>
      <c r="C55" s="293"/>
      <c r="D55" s="293"/>
      <c r="E55" s="293"/>
      <c r="F55" s="293"/>
      <c r="G55" s="293"/>
      <c r="H55" s="293"/>
    </row>
    <row r="56" spans="1:8" ht="12">
      <c r="A56" s="291"/>
      <c r="B56" s="293"/>
      <c r="C56" s="293"/>
      <c r="D56" s="293"/>
      <c r="E56" s="293"/>
      <c r="F56" s="293"/>
      <c r="G56" s="293"/>
      <c r="H56" s="293"/>
    </row>
    <row r="57" spans="2:8" ht="12">
      <c r="B57" s="293"/>
      <c r="C57" s="293"/>
      <c r="D57" s="293"/>
      <c r="E57" s="293"/>
      <c r="F57" s="293"/>
      <c r="G57" s="293"/>
      <c r="H57" s="293"/>
    </row>
    <row r="58" spans="2:8" ht="12">
      <c r="B58" s="293"/>
      <c r="C58" s="293"/>
      <c r="D58" s="293"/>
      <c r="E58" s="293"/>
      <c r="F58" s="293"/>
      <c r="G58" s="293"/>
      <c r="H58" s="293"/>
    </row>
    <row r="59" ht="12">
      <c r="F59" s="226"/>
    </row>
    <row r="60" ht="12">
      <c r="F60" s="226"/>
    </row>
    <row r="61" ht="12">
      <c r="F61" s="226"/>
    </row>
    <row r="62" ht="12">
      <c r="F62" s="226"/>
    </row>
    <row r="63" ht="12">
      <c r="F63" s="226"/>
    </row>
    <row r="64" ht="12">
      <c r="F64" s="226"/>
    </row>
    <row r="65" ht="12">
      <c r="F65" s="226"/>
    </row>
    <row r="66" ht="12">
      <c r="F66" s="226"/>
    </row>
    <row r="67" ht="12">
      <c r="F67" s="226"/>
    </row>
    <row r="68" ht="12">
      <c r="F68" s="226"/>
    </row>
    <row r="69" ht="12">
      <c r="F69" s="226"/>
    </row>
    <row r="70" ht="12">
      <c r="F70" s="226"/>
    </row>
    <row r="71" ht="12">
      <c r="F71" s="226"/>
    </row>
    <row r="72" ht="12">
      <c r="F72" s="226"/>
    </row>
    <row r="73" ht="12">
      <c r="F73" s="226"/>
    </row>
    <row r="74" ht="12">
      <c r="F74" s="226"/>
    </row>
    <row r="75" ht="12">
      <c r="F75" s="226"/>
    </row>
    <row r="76" ht="12">
      <c r="F76" s="226"/>
    </row>
    <row r="77" ht="12">
      <c r="F77" s="226"/>
    </row>
    <row r="78" ht="12">
      <c r="F78" s="226"/>
    </row>
    <row r="79" ht="12">
      <c r="F79" s="226"/>
    </row>
    <row r="80" ht="12">
      <c r="F80" s="226"/>
    </row>
    <row r="81" ht="12">
      <c r="F81" s="226"/>
    </row>
    <row r="82" ht="12">
      <c r="F82" s="226"/>
    </row>
    <row r="83" ht="12">
      <c r="F83" s="226"/>
    </row>
    <row r="84" ht="12">
      <c r="F84" s="226"/>
    </row>
    <row r="85" ht="12">
      <c r="F85" s="226"/>
    </row>
    <row r="86" ht="12">
      <c r="F86" s="226"/>
    </row>
    <row r="87" ht="12">
      <c r="F87" s="226"/>
    </row>
    <row r="88" ht="12">
      <c r="F88" s="226"/>
    </row>
    <row r="89" ht="12">
      <c r="F89" s="226"/>
    </row>
    <row r="90" spans="2:3" ht="12">
      <c r="B90" s="294"/>
      <c r="C90" s="294"/>
    </row>
    <row r="91" spans="2:8" ht="12">
      <c r="B91" s="293"/>
      <c r="C91" s="293"/>
      <c r="D91" s="296"/>
      <c r="E91" s="296"/>
      <c r="F91" s="297"/>
      <c r="G91" s="296"/>
      <c r="H91" s="298"/>
    </row>
    <row r="92" spans="2:8" ht="12">
      <c r="B92" s="299"/>
      <c r="C92" s="299"/>
      <c r="D92" s="293"/>
      <c r="E92" s="293"/>
      <c r="F92" s="300"/>
      <c r="G92" s="293"/>
      <c r="H92" s="293"/>
    </row>
    <row r="93" spans="2:8" ht="12">
      <c r="B93" s="293"/>
      <c r="C93" s="293"/>
      <c r="D93" s="293"/>
      <c r="E93" s="293"/>
      <c r="F93" s="300"/>
      <c r="G93" s="293"/>
      <c r="H93" s="293"/>
    </row>
    <row r="94" spans="2:8" ht="12">
      <c r="B94" s="293"/>
      <c r="C94" s="293"/>
      <c r="D94" s="293"/>
      <c r="E94" s="293"/>
      <c r="F94" s="300"/>
      <c r="G94" s="293"/>
      <c r="H94" s="293"/>
    </row>
    <row r="95" spans="2:8" ht="12">
      <c r="B95" s="293"/>
      <c r="C95" s="293"/>
      <c r="D95" s="293"/>
      <c r="E95" s="293"/>
      <c r="F95" s="300"/>
      <c r="G95" s="293"/>
      <c r="H95" s="293"/>
    </row>
    <row r="96" spans="2:8" ht="12">
      <c r="B96" s="293"/>
      <c r="C96" s="293"/>
      <c r="D96" s="293"/>
      <c r="E96" s="293"/>
      <c r="F96" s="300"/>
      <c r="G96" s="293"/>
      <c r="H96" s="293"/>
    </row>
    <row r="97" spans="2:8" ht="12">
      <c r="B97" s="293"/>
      <c r="C97" s="293"/>
      <c r="D97" s="293"/>
      <c r="E97" s="293"/>
      <c r="F97" s="300"/>
      <c r="G97" s="293"/>
      <c r="H97" s="293"/>
    </row>
    <row r="98" spans="2:8" ht="12">
      <c r="B98" s="293"/>
      <c r="C98" s="293"/>
      <c r="D98" s="293"/>
      <c r="E98" s="293"/>
      <c r="F98" s="300"/>
      <c r="G98" s="293"/>
      <c r="H98" s="293"/>
    </row>
    <row r="99" spans="2:8" ht="12">
      <c r="B99" s="293"/>
      <c r="C99" s="293"/>
      <c r="D99" s="293"/>
      <c r="E99" s="293"/>
      <c r="F99" s="300"/>
      <c r="G99" s="293"/>
      <c r="H99" s="293"/>
    </row>
    <row r="100" spans="2:8" ht="12">
      <c r="B100" s="293"/>
      <c r="C100" s="293"/>
      <c r="D100" s="293"/>
      <c r="E100" s="293"/>
      <c r="F100" s="300"/>
      <c r="G100" s="293"/>
      <c r="H100" s="293"/>
    </row>
    <row r="101" spans="2:8" ht="12">
      <c r="B101" s="293"/>
      <c r="C101" s="293"/>
      <c r="D101" s="293"/>
      <c r="E101" s="293"/>
      <c r="F101" s="300"/>
      <c r="G101" s="293"/>
      <c r="H101" s="293"/>
    </row>
    <row r="102" spans="2:8" ht="12">
      <c r="B102" s="293"/>
      <c r="C102" s="293"/>
      <c r="D102" s="293"/>
      <c r="E102" s="293"/>
      <c r="F102" s="300"/>
      <c r="G102" s="293"/>
      <c r="H102" s="293"/>
    </row>
    <row r="103" spans="2:8" ht="12">
      <c r="B103" s="293"/>
      <c r="C103" s="293"/>
      <c r="D103" s="293"/>
      <c r="E103" s="293"/>
      <c r="F103" s="300"/>
      <c r="G103" s="293"/>
      <c r="H103" s="293"/>
    </row>
    <row r="104" spans="2:8" ht="12">
      <c r="B104" s="293"/>
      <c r="C104" s="293"/>
      <c r="D104" s="293"/>
      <c r="E104" s="293"/>
      <c r="F104" s="300"/>
      <c r="G104" s="293"/>
      <c r="H104" s="293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SheetLayoutView="100" workbookViewId="0" topLeftCell="A4">
      <selection activeCell="K28" sqref="K28"/>
    </sheetView>
  </sheetViews>
  <sheetFormatPr defaultColWidth="9.140625" defaultRowHeight="12"/>
  <cols>
    <col min="1" max="1" width="2.28125" style="159" customWidth="1"/>
    <col min="2" max="2" width="17.421875" style="159" customWidth="1"/>
    <col min="3" max="3" width="18.421875" style="159" customWidth="1"/>
    <col min="4" max="4" width="17.00390625" style="159" customWidth="1"/>
    <col min="5" max="5" width="15.8515625" style="159" customWidth="1"/>
    <col min="6" max="6" width="19.28125" style="159" customWidth="1"/>
    <col min="7" max="7" width="17.8515625" style="159" customWidth="1"/>
    <col min="8" max="16384" width="9.28125" style="159" customWidth="1"/>
  </cols>
  <sheetData>
    <row r="1" spans="1:7" ht="21.75" customHeight="1">
      <c r="A1" s="156" t="s">
        <v>645</v>
      </c>
      <c r="B1" s="157"/>
      <c r="C1" s="157"/>
      <c r="D1" s="157"/>
      <c r="E1" s="157"/>
      <c r="F1" s="157"/>
      <c r="G1" s="158"/>
    </row>
    <row r="2" spans="1:7" ht="15" customHeight="1" thickBot="1">
      <c r="A2" s="160"/>
      <c r="B2" s="161"/>
      <c r="C2" s="161"/>
      <c r="D2" s="161"/>
      <c r="E2" s="161"/>
      <c r="F2" s="161"/>
      <c r="G2" s="162"/>
    </row>
    <row r="3" spans="1:7" ht="12.95" customHeight="1">
      <c r="A3" s="163" t="s">
        <v>646</v>
      </c>
      <c r="B3" s="164"/>
      <c r="C3" s="165" t="s">
        <v>647</v>
      </c>
      <c r="D3" s="165"/>
      <c r="E3" s="165"/>
      <c r="F3" s="165" t="s">
        <v>648</v>
      </c>
      <c r="G3" s="166"/>
    </row>
    <row r="4" spans="1:7" ht="12.95" customHeight="1">
      <c r="A4" s="167"/>
      <c r="B4" s="168"/>
      <c r="C4" s="169" t="s">
        <v>738</v>
      </c>
      <c r="D4" s="161"/>
      <c r="E4" s="161"/>
      <c r="F4" s="161"/>
      <c r="G4" s="162"/>
    </row>
    <row r="5" spans="1:7" ht="12.95" customHeight="1">
      <c r="A5" s="170" t="s">
        <v>650</v>
      </c>
      <c r="B5" s="171"/>
      <c r="C5" s="172" t="s">
        <v>651</v>
      </c>
      <c r="D5" s="172"/>
      <c r="E5" s="172"/>
      <c r="F5" s="173" t="s">
        <v>652</v>
      </c>
      <c r="G5" s="174"/>
    </row>
    <row r="6" spans="1:7" ht="12.95" customHeight="1">
      <c r="A6" s="175" t="s">
        <v>653</v>
      </c>
      <c r="B6" s="168"/>
      <c r="C6" s="161"/>
      <c r="D6" s="161"/>
      <c r="E6" s="161"/>
      <c r="F6" s="176"/>
      <c r="G6" s="162"/>
    </row>
    <row r="7" spans="1:9" ht="12">
      <c r="A7" s="170" t="s">
        <v>654</v>
      </c>
      <c r="B7" s="172"/>
      <c r="C7" s="625" t="s">
        <v>655</v>
      </c>
      <c r="D7" s="626"/>
      <c r="E7" s="177" t="s">
        <v>656</v>
      </c>
      <c r="F7" s="178"/>
      <c r="G7" s="179"/>
      <c r="H7" s="180"/>
      <c r="I7" s="180"/>
    </row>
    <row r="8" spans="1:7" ht="12">
      <c r="A8" s="170" t="s">
        <v>657</v>
      </c>
      <c r="B8" s="172"/>
      <c r="C8" s="181" t="s">
        <v>658</v>
      </c>
      <c r="D8" s="181"/>
      <c r="E8" s="173" t="s">
        <v>659</v>
      </c>
      <c r="F8" s="172"/>
      <c r="G8" s="182"/>
    </row>
    <row r="9" spans="1:7" ht="12">
      <c r="A9" s="183"/>
      <c r="B9" s="181"/>
      <c r="C9" s="181"/>
      <c r="D9" s="181"/>
      <c r="E9" s="184" t="s">
        <v>660</v>
      </c>
      <c r="F9" s="181"/>
      <c r="G9" s="185"/>
    </row>
    <row r="10" spans="1:57" ht="12">
      <c r="A10" s="160" t="s">
        <v>661</v>
      </c>
      <c r="B10" s="161"/>
      <c r="C10" s="161"/>
      <c r="D10" s="161"/>
      <c r="E10" s="425" t="s">
        <v>662</v>
      </c>
      <c r="F10" s="426"/>
      <c r="G10" s="427"/>
      <c r="BA10" s="187"/>
      <c r="BB10" s="187"/>
      <c r="BC10" s="187"/>
      <c r="BD10" s="187"/>
      <c r="BE10" s="187"/>
    </row>
    <row r="11" spans="1:7" ht="12">
      <c r="A11" s="160" t="s">
        <v>663</v>
      </c>
      <c r="B11" s="161"/>
      <c r="C11" s="161"/>
      <c r="D11" s="161"/>
      <c r="E11" s="627" t="s">
        <v>664</v>
      </c>
      <c r="F11" s="628"/>
      <c r="G11" s="629"/>
    </row>
    <row r="12" spans="1:7" ht="28.5" customHeight="1" thickBot="1">
      <c r="A12" s="188" t="s">
        <v>665</v>
      </c>
      <c r="B12" s="189"/>
      <c r="C12" s="189"/>
      <c r="D12" s="189"/>
      <c r="E12" s="190"/>
      <c r="F12" s="190"/>
      <c r="G12" s="191"/>
    </row>
    <row r="13" spans="1:7" ht="17.25" customHeight="1" thickBot="1">
      <c r="A13" s="192" t="s">
        <v>666</v>
      </c>
      <c r="B13" s="193"/>
      <c r="C13" s="194"/>
      <c r="D13" s="195" t="s">
        <v>620</v>
      </c>
      <c r="E13" s="196"/>
      <c r="F13" s="196"/>
      <c r="G13" s="194"/>
    </row>
    <row r="14" spans="1:7" ht="15.95" customHeight="1">
      <c r="A14" s="197"/>
      <c r="B14" s="198" t="s">
        <v>667</v>
      </c>
      <c r="C14" s="199"/>
      <c r="D14" s="200"/>
      <c r="E14" s="201"/>
      <c r="F14" s="202"/>
      <c r="G14" s="199"/>
    </row>
    <row r="15" spans="1:7" ht="15.95" customHeight="1">
      <c r="A15" s="197" t="s">
        <v>668</v>
      </c>
      <c r="B15" s="198" t="s">
        <v>669</v>
      </c>
      <c r="C15" s="199"/>
      <c r="D15" s="183"/>
      <c r="E15" s="203"/>
      <c r="F15" s="204"/>
      <c r="G15" s="199"/>
    </row>
    <row r="16" spans="1:7" ht="15.95" customHeight="1">
      <c r="A16" s="197" t="s">
        <v>670</v>
      </c>
      <c r="B16" s="198" t="s">
        <v>671</v>
      </c>
      <c r="C16" s="199"/>
      <c r="D16" s="183"/>
      <c r="E16" s="203"/>
      <c r="F16" s="204"/>
      <c r="G16" s="199"/>
    </row>
    <row r="17" spans="1:7" ht="15.95" customHeight="1">
      <c r="A17" s="205" t="s">
        <v>672</v>
      </c>
      <c r="B17" s="198" t="s">
        <v>673</v>
      </c>
      <c r="C17" s="199"/>
      <c r="D17" s="183"/>
      <c r="E17" s="203"/>
      <c r="F17" s="204"/>
      <c r="G17" s="199"/>
    </row>
    <row r="18" spans="1:7" ht="15.95" customHeight="1">
      <c r="A18" s="206" t="s">
        <v>674</v>
      </c>
      <c r="B18" s="198"/>
      <c r="C18" s="199"/>
      <c r="D18" s="183"/>
      <c r="E18" s="203"/>
      <c r="F18" s="204"/>
      <c r="G18" s="199"/>
    </row>
    <row r="19" spans="1:7" ht="15.95" customHeight="1">
      <c r="A19" s="206"/>
      <c r="B19" s="198"/>
      <c r="C19" s="199"/>
      <c r="D19" s="183"/>
      <c r="E19" s="203"/>
      <c r="F19" s="204"/>
      <c r="G19" s="199"/>
    </row>
    <row r="20" spans="1:7" ht="15.95" customHeight="1">
      <c r="A20" s="206" t="s">
        <v>605</v>
      </c>
      <c r="B20" s="198"/>
      <c r="C20" s="199"/>
      <c r="D20" s="183"/>
      <c r="E20" s="203"/>
      <c r="F20" s="204"/>
      <c r="G20" s="199"/>
    </row>
    <row r="21" spans="1:7" ht="15.95" customHeight="1">
      <c r="A21" s="160" t="s">
        <v>675</v>
      </c>
      <c r="B21" s="161"/>
      <c r="C21" s="199"/>
      <c r="D21" s="183" t="s">
        <v>676</v>
      </c>
      <c r="E21" s="203"/>
      <c r="F21" s="204"/>
      <c r="G21" s="199"/>
    </row>
    <row r="22" spans="1:7" ht="15.95" customHeight="1" thickBot="1">
      <c r="A22" s="183" t="s">
        <v>677</v>
      </c>
      <c r="B22" s="181"/>
      <c r="C22" s="207"/>
      <c r="D22" s="208" t="s">
        <v>678</v>
      </c>
      <c r="E22" s="209"/>
      <c r="F22" s="210"/>
      <c r="G22" s="199"/>
    </row>
    <row r="23" spans="1:7" ht="12">
      <c r="A23" s="163" t="s">
        <v>679</v>
      </c>
      <c r="B23" s="165"/>
      <c r="C23" s="211" t="s">
        <v>680</v>
      </c>
      <c r="D23" s="165"/>
      <c r="E23" s="211" t="s">
        <v>681</v>
      </c>
      <c r="F23" s="165"/>
      <c r="G23" s="166"/>
    </row>
    <row r="24" spans="1:7" ht="12">
      <c r="A24" s="170"/>
      <c r="B24" s="172"/>
      <c r="C24" s="173" t="s">
        <v>682</v>
      </c>
      <c r="D24" s="172"/>
      <c r="E24" s="173" t="s">
        <v>682</v>
      </c>
      <c r="F24" s="172"/>
      <c r="G24" s="174"/>
    </row>
    <row r="25" spans="1:7" ht="12">
      <c r="A25" s="160" t="s">
        <v>683</v>
      </c>
      <c r="B25" s="212"/>
      <c r="C25" s="186" t="s">
        <v>683</v>
      </c>
      <c r="D25" s="161"/>
      <c r="E25" s="186" t="s">
        <v>683</v>
      </c>
      <c r="F25" s="161"/>
      <c r="G25" s="162"/>
    </row>
    <row r="26" spans="1:7" ht="12">
      <c r="A26" s="160"/>
      <c r="B26" s="213"/>
      <c r="C26" s="186" t="s">
        <v>684</v>
      </c>
      <c r="D26" s="161"/>
      <c r="E26" s="186" t="s">
        <v>685</v>
      </c>
      <c r="F26" s="161"/>
      <c r="G26" s="162"/>
    </row>
    <row r="27" spans="1:7" ht="12">
      <c r="A27" s="160"/>
      <c r="B27" s="161"/>
      <c r="C27" s="186"/>
      <c r="D27" s="161"/>
      <c r="E27" s="186"/>
      <c r="F27" s="161"/>
      <c r="G27" s="162"/>
    </row>
    <row r="28" spans="1:7" ht="97.5" customHeight="1" thickBot="1">
      <c r="A28" s="160"/>
      <c r="B28" s="161"/>
      <c r="C28" s="186"/>
      <c r="D28" s="161"/>
      <c r="E28" s="186"/>
      <c r="F28" s="161"/>
      <c r="G28" s="162"/>
    </row>
    <row r="29" spans="1:7" s="219" customFormat="1" ht="19.5" customHeight="1" thickBot="1">
      <c r="A29" s="214" t="s">
        <v>686</v>
      </c>
      <c r="B29" s="215"/>
      <c r="C29" s="215"/>
      <c r="D29" s="215"/>
      <c r="E29" s="216"/>
      <c r="F29" s="217">
        <f>'RR - ZTI VNITRNI2'!H85</f>
        <v>0</v>
      </c>
      <c r="G29" s="218"/>
    </row>
    <row r="30" spans="1:7" ht="12">
      <c r="A30" s="160"/>
      <c r="B30" s="161"/>
      <c r="C30" s="161"/>
      <c r="D30" s="161"/>
      <c r="E30" s="161"/>
      <c r="F30" s="161"/>
      <c r="G30" s="162"/>
    </row>
    <row r="31" spans="1:8" ht="12">
      <c r="A31" s="220" t="s">
        <v>687</v>
      </c>
      <c r="B31" s="221"/>
      <c r="C31" s="221"/>
      <c r="D31" s="221"/>
      <c r="E31" s="221"/>
      <c r="F31" s="221"/>
      <c r="G31" s="222"/>
      <c r="H31" s="159" t="s">
        <v>688</v>
      </c>
    </row>
    <row r="32" spans="1:8" ht="14.25" customHeight="1">
      <c r="A32" s="220"/>
      <c r="B32" s="630"/>
      <c r="C32" s="630"/>
      <c r="D32" s="630"/>
      <c r="E32" s="630"/>
      <c r="F32" s="630"/>
      <c r="G32" s="631"/>
      <c r="H32" s="159" t="s">
        <v>688</v>
      </c>
    </row>
    <row r="33" spans="1:8" ht="12.75" customHeight="1">
      <c r="A33" s="223"/>
      <c r="B33" s="630"/>
      <c r="C33" s="630"/>
      <c r="D33" s="630"/>
      <c r="E33" s="630"/>
      <c r="F33" s="630"/>
      <c r="G33" s="631"/>
      <c r="H33" s="159" t="s">
        <v>688</v>
      </c>
    </row>
    <row r="34" spans="1:8" ht="12">
      <c r="A34" s="223"/>
      <c r="B34" s="630"/>
      <c r="C34" s="630"/>
      <c r="D34" s="630"/>
      <c r="E34" s="630"/>
      <c r="F34" s="630"/>
      <c r="G34" s="631"/>
      <c r="H34" s="159" t="s">
        <v>688</v>
      </c>
    </row>
    <row r="35" spans="1:8" ht="12">
      <c r="A35" s="223"/>
      <c r="B35" s="630"/>
      <c r="C35" s="630"/>
      <c r="D35" s="630"/>
      <c r="E35" s="630"/>
      <c r="F35" s="630"/>
      <c r="G35" s="631"/>
      <c r="H35" s="159" t="s">
        <v>688</v>
      </c>
    </row>
    <row r="36" spans="1:8" ht="12">
      <c r="A36" s="223"/>
      <c r="B36" s="630"/>
      <c r="C36" s="630"/>
      <c r="D36" s="630"/>
      <c r="E36" s="630"/>
      <c r="F36" s="630"/>
      <c r="G36" s="631"/>
      <c r="H36" s="159" t="s">
        <v>688</v>
      </c>
    </row>
    <row r="37" spans="1:8" ht="12">
      <c r="A37" s="223"/>
      <c r="B37" s="630"/>
      <c r="C37" s="630"/>
      <c r="D37" s="630"/>
      <c r="E37" s="630"/>
      <c r="F37" s="630"/>
      <c r="G37" s="631"/>
      <c r="H37" s="159" t="s">
        <v>688</v>
      </c>
    </row>
    <row r="38" spans="1:8" ht="12">
      <c r="A38" s="223"/>
      <c r="B38" s="630"/>
      <c r="C38" s="630"/>
      <c r="D38" s="630"/>
      <c r="E38" s="630"/>
      <c r="F38" s="630"/>
      <c r="G38" s="631"/>
      <c r="H38" s="159" t="s">
        <v>688</v>
      </c>
    </row>
    <row r="39" spans="1:8" ht="13.5" thickBot="1">
      <c r="A39" s="224"/>
      <c r="B39" s="632"/>
      <c r="C39" s="632"/>
      <c r="D39" s="632"/>
      <c r="E39" s="632"/>
      <c r="F39" s="632"/>
      <c r="G39" s="633"/>
      <c r="H39" s="159" t="s">
        <v>688</v>
      </c>
    </row>
    <row r="40" spans="2:7" ht="12">
      <c r="B40" s="624"/>
      <c r="C40" s="624"/>
      <c r="D40" s="624"/>
      <c r="E40" s="624"/>
      <c r="F40" s="624"/>
      <c r="G40" s="624"/>
    </row>
    <row r="41" spans="2:7" ht="12">
      <c r="B41" s="624"/>
      <c r="C41" s="624"/>
      <c r="D41" s="624"/>
      <c r="E41" s="624"/>
      <c r="F41" s="624"/>
      <c r="G41" s="624"/>
    </row>
    <row r="42" spans="2:7" ht="12">
      <c r="B42" s="624"/>
      <c r="C42" s="624"/>
      <c r="D42" s="624"/>
      <c r="E42" s="624"/>
      <c r="F42" s="624"/>
      <c r="G42" s="624"/>
    </row>
    <row r="43" spans="2:7" ht="12">
      <c r="B43" s="624"/>
      <c r="C43" s="624"/>
      <c r="D43" s="624"/>
      <c r="E43" s="624"/>
      <c r="F43" s="624"/>
      <c r="G43" s="624"/>
    </row>
    <row r="44" spans="2:7" ht="12">
      <c r="B44" s="624"/>
      <c r="C44" s="624"/>
      <c r="D44" s="624"/>
      <c r="E44" s="624"/>
      <c r="F44" s="624"/>
      <c r="G44" s="624"/>
    </row>
    <row r="45" spans="2:7" ht="12">
      <c r="B45" s="624"/>
      <c r="C45" s="624"/>
      <c r="D45" s="624"/>
      <c r="E45" s="624"/>
      <c r="F45" s="624"/>
      <c r="G45" s="624"/>
    </row>
    <row r="46" spans="2:7" ht="12">
      <c r="B46" s="624"/>
      <c r="C46" s="624"/>
      <c r="D46" s="624"/>
      <c r="E46" s="624"/>
      <c r="F46" s="624"/>
      <c r="G46" s="624"/>
    </row>
    <row r="47" spans="2:7" ht="12">
      <c r="B47" s="624"/>
      <c r="C47" s="624"/>
      <c r="D47" s="624"/>
      <c r="E47" s="624"/>
      <c r="F47" s="624"/>
      <c r="G47" s="624"/>
    </row>
    <row r="48" spans="2:7" ht="12">
      <c r="B48" s="624"/>
      <c r="C48" s="624"/>
      <c r="D48" s="624"/>
      <c r="E48" s="624"/>
      <c r="F48" s="624"/>
      <c r="G48" s="624"/>
    </row>
    <row r="49" spans="2:7" ht="12">
      <c r="B49" s="624"/>
      <c r="C49" s="624"/>
      <c r="D49" s="624"/>
      <c r="E49" s="624"/>
      <c r="F49" s="624"/>
      <c r="G49" s="624"/>
    </row>
  </sheetData>
  <sheetProtection password="DAFF" sheet="1" objects="1" scenarios="1"/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6"/>
  <sheetViews>
    <sheetView showGridLines="0" showZeros="0" zoomScaleSheetLayoutView="130" workbookViewId="0" topLeftCell="A21">
      <selection activeCell="F59" sqref="F59"/>
    </sheetView>
  </sheetViews>
  <sheetFormatPr defaultColWidth="9.140625" defaultRowHeight="12"/>
  <cols>
    <col min="1" max="1" width="5.28125" style="226" customWidth="1"/>
    <col min="2" max="2" width="4.421875" style="226" customWidth="1"/>
    <col min="3" max="3" width="14.140625" style="226" customWidth="1"/>
    <col min="4" max="4" width="109.140625" style="226" customWidth="1"/>
    <col min="5" max="5" width="5.28125" style="226" customWidth="1"/>
    <col min="6" max="6" width="10.7109375" style="295" customWidth="1"/>
    <col min="7" max="7" width="11.421875" style="226" customWidth="1"/>
    <col min="8" max="8" width="14.8515625" style="226" customWidth="1"/>
    <col min="9" max="9" width="11.8515625" style="226" bestFit="1" customWidth="1"/>
    <col min="10" max="16384" width="9.28125" style="226" customWidth="1"/>
  </cols>
  <sheetData>
    <row r="1" spans="2:8" ht="15.75">
      <c r="B1" s="646" t="s">
        <v>689</v>
      </c>
      <c r="C1" s="647"/>
      <c r="D1" s="647"/>
      <c r="E1" s="647"/>
      <c r="F1" s="647"/>
      <c r="G1" s="647"/>
      <c r="H1" s="648"/>
    </row>
    <row r="2" spans="2:8" ht="15.75" thickBot="1">
      <c r="B2" s="649" t="s">
        <v>690</v>
      </c>
      <c r="C2" s="650"/>
      <c r="D2" s="650"/>
      <c r="E2" s="650"/>
      <c r="F2" s="650"/>
      <c r="G2" s="650"/>
      <c r="H2" s="651"/>
    </row>
    <row r="3" spans="2:8" ht="13.5" thickTop="1">
      <c r="B3" s="640" t="s">
        <v>650</v>
      </c>
      <c r="C3" s="641"/>
      <c r="D3" s="227" t="str">
        <f>nazevstavby</f>
        <v>VD Srnojedy, rekonstrukce sociálního zařízení a elektroinstalace, č. 239190001</v>
      </c>
      <c r="E3" s="228"/>
      <c r="F3" s="229"/>
      <c r="G3" s="230"/>
      <c r="H3" s="231"/>
    </row>
    <row r="4" spans="2:8" ht="13.5" thickBot="1">
      <c r="B4" s="642" t="s">
        <v>646</v>
      </c>
      <c r="C4" s="643"/>
      <c r="D4" s="232" t="str">
        <f>nazevobjektu</f>
        <v>D.1.4.a) - ZAŘÍZENÍ PRO VYTÁPĚNÍ STAVEB</v>
      </c>
      <c r="E4" s="233"/>
      <c r="F4" s="644"/>
      <c r="G4" s="644"/>
      <c r="H4" s="645"/>
    </row>
    <row r="5" spans="2:8" ht="13.5" thickTop="1">
      <c r="B5" s="234"/>
      <c r="C5" s="235"/>
      <c r="D5" s="235"/>
      <c r="E5" s="236"/>
      <c r="F5" s="237"/>
      <c r="G5" s="236"/>
      <c r="H5" s="238"/>
    </row>
    <row r="6" spans="1:8" ht="12.95" customHeight="1">
      <c r="A6" s="291" t="s">
        <v>691</v>
      </c>
      <c r="B6" s="301" t="s">
        <v>692</v>
      </c>
      <c r="C6" s="302" t="s">
        <v>693</v>
      </c>
      <c r="D6" s="302" t="s">
        <v>694</v>
      </c>
      <c r="E6" s="302" t="s">
        <v>118</v>
      </c>
      <c r="F6" s="303" t="s">
        <v>695</v>
      </c>
      <c r="G6" s="302" t="s">
        <v>696</v>
      </c>
      <c r="H6" s="304" t="s">
        <v>697</v>
      </c>
    </row>
    <row r="7" spans="1:8" ht="12.95" customHeight="1">
      <c r="A7" s="291"/>
      <c r="B7" s="244"/>
      <c r="C7" s="245" t="s">
        <v>129</v>
      </c>
      <c r="D7" s="246" t="s">
        <v>130</v>
      </c>
      <c r="E7" s="247"/>
      <c r="F7" s="248"/>
      <c r="G7" s="247"/>
      <c r="H7" s="249"/>
    </row>
    <row r="8" spans="1:9" ht="12.95" customHeight="1">
      <c r="A8" s="291">
        <v>1</v>
      </c>
      <c r="B8" s="250" t="s">
        <v>698</v>
      </c>
      <c r="C8" s="251" t="s">
        <v>79</v>
      </c>
      <c r="D8" s="252" t="s">
        <v>699</v>
      </c>
      <c r="E8" s="253"/>
      <c r="F8" s="254"/>
      <c r="G8" s="254"/>
      <c r="H8" s="255"/>
      <c r="I8" s="256"/>
    </row>
    <row r="9" spans="1:8" ht="12.95" customHeight="1">
      <c r="A9" s="291">
        <f>A8+1</f>
        <v>2</v>
      </c>
      <c r="B9" s="257"/>
      <c r="C9" s="258"/>
      <c r="D9" s="305" t="s">
        <v>739</v>
      </c>
      <c r="E9" s="260" t="s">
        <v>243</v>
      </c>
      <c r="F9" s="261">
        <v>1</v>
      </c>
      <c r="G9" s="428">
        <v>0</v>
      </c>
      <c r="H9" s="262">
        <f>G9*F9</f>
        <v>0</v>
      </c>
    </row>
    <row r="10" spans="1:52" ht="12.95" customHeight="1">
      <c r="A10" s="291">
        <f aca="true" t="shared" si="0" ref="A10:A73">A9+1</f>
        <v>3</v>
      </c>
      <c r="B10" s="306"/>
      <c r="C10" s="263" t="s">
        <v>701</v>
      </c>
      <c r="D10" s="264" t="str">
        <f>CONCATENATE(C8," ",D8)</f>
        <v>1 Bourací práce prostupy</v>
      </c>
      <c r="E10" s="265"/>
      <c r="F10" s="266"/>
      <c r="G10" s="266">
        <v>0</v>
      </c>
      <c r="H10" s="267">
        <f>SUM(H9:H9)</f>
        <v>0</v>
      </c>
      <c r="AV10" s="274">
        <f>SUM(AV8:AV8)</f>
        <v>0</v>
      </c>
      <c r="AW10" s="274">
        <f>SUM(AW8:AW8)</f>
        <v>0</v>
      </c>
      <c r="AX10" s="274">
        <f>SUM(AX8:AX8)</f>
        <v>0</v>
      </c>
      <c r="AY10" s="274">
        <f>SUM(AY8:AY8)</f>
        <v>0</v>
      </c>
      <c r="AZ10" s="274">
        <f>SUM(AZ8:AZ8)</f>
        <v>0</v>
      </c>
    </row>
    <row r="11" spans="1:52" ht="12.95" customHeight="1">
      <c r="A11" s="291">
        <f t="shared" si="0"/>
        <v>4</v>
      </c>
      <c r="B11" s="268"/>
      <c r="C11" s="269" t="s">
        <v>129</v>
      </c>
      <c r="D11" s="270" t="s">
        <v>702</v>
      </c>
      <c r="E11" s="271"/>
      <c r="F11" s="272"/>
      <c r="G11" s="272">
        <v>0</v>
      </c>
      <c r="H11" s="273">
        <f>H10</f>
        <v>0</v>
      </c>
      <c r="AV11" s="274"/>
      <c r="AW11" s="274"/>
      <c r="AX11" s="274"/>
      <c r="AY11" s="274"/>
      <c r="AZ11" s="274"/>
    </row>
    <row r="12" spans="1:52" ht="12.95" customHeight="1">
      <c r="A12" s="291">
        <f t="shared" si="0"/>
        <v>5</v>
      </c>
      <c r="B12" s="275"/>
      <c r="C12" s="245" t="s">
        <v>367</v>
      </c>
      <c r="D12" s="246" t="s">
        <v>368</v>
      </c>
      <c r="E12" s="276"/>
      <c r="F12" s="277"/>
      <c r="G12" s="277">
        <v>0</v>
      </c>
      <c r="H12" s="278"/>
      <c r="AV12" s="274"/>
      <c r="AW12" s="274"/>
      <c r="AX12" s="274"/>
      <c r="AY12" s="274"/>
      <c r="AZ12" s="274"/>
    </row>
    <row r="13" spans="1:9" ht="12.95" customHeight="1">
      <c r="A13" s="291">
        <f t="shared" si="0"/>
        <v>6</v>
      </c>
      <c r="B13" s="250" t="s">
        <v>698</v>
      </c>
      <c r="C13" s="251" t="s">
        <v>81</v>
      </c>
      <c r="D13" s="252" t="s">
        <v>740</v>
      </c>
      <c r="E13" s="253"/>
      <c r="F13" s="254"/>
      <c r="G13" s="254">
        <v>0</v>
      </c>
      <c r="H13" s="255"/>
      <c r="I13" s="256"/>
    </row>
    <row r="14" spans="1:9" ht="12.95" customHeight="1">
      <c r="A14" s="291">
        <f t="shared" si="0"/>
        <v>7</v>
      </c>
      <c r="B14" s="250"/>
      <c r="C14" s="251"/>
      <c r="D14" s="259" t="s">
        <v>741</v>
      </c>
      <c r="E14" s="260" t="s">
        <v>199</v>
      </c>
      <c r="F14" s="261">
        <v>25</v>
      </c>
      <c r="G14" s="428">
        <v>0</v>
      </c>
      <c r="H14" s="262">
        <f>F14*G14</f>
        <v>0</v>
      </c>
      <c r="I14" s="256"/>
    </row>
    <row r="15" spans="1:9" ht="12.95" customHeight="1">
      <c r="A15" s="291">
        <f t="shared" si="0"/>
        <v>8</v>
      </c>
      <c r="B15" s="250"/>
      <c r="C15" s="251"/>
      <c r="D15" s="259" t="s">
        <v>742</v>
      </c>
      <c r="E15" s="260" t="s">
        <v>199</v>
      </c>
      <c r="F15" s="261">
        <v>30</v>
      </c>
      <c r="G15" s="428">
        <v>0</v>
      </c>
      <c r="H15" s="262">
        <f>F15*G15</f>
        <v>0</v>
      </c>
      <c r="I15" s="256"/>
    </row>
    <row r="16" spans="1:9" ht="12.95" customHeight="1">
      <c r="A16" s="291">
        <f t="shared" si="0"/>
        <v>9</v>
      </c>
      <c r="B16" s="250"/>
      <c r="C16" s="251"/>
      <c r="D16" s="259" t="s">
        <v>743</v>
      </c>
      <c r="E16" s="260" t="s">
        <v>199</v>
      </c>
      <c r="F16" s="261">
        <v>15</v>
      </c>
      <c r="G16" s="428">
        <v>0</v>
      </c>
      <c r="H16" s="262">
        <f>F16*G16</f>
        <v>0</v>
      </c>
      <c r="I16" s="256"/>
    </row>
    <row r="17" spans="1:9" ht="12.95" customHeight="1">
      <c r="A17" s="291">
        <f t="shared" si="0"/>
        <v>10</v>
      </c>
      <c r="B17" s="250"/>
      <c r="C17" s="251"/>
      <c r="D17" s="259" t="s">
        <v>744</v>
      </c>
      <c r="E17" s="260" t="s">
        <v>199</v>
      </c>
      <c r="F17" s="261">
        <f>SUM(F14:F15)</f>
        <v>55</v>
      </c>
      <c r="G17" s="428">
        <v>0</v>
      </c>
      <c r="H17" s="262">
        <f>F17*G17</f>
        <v>0</v>
      </c>
      <c r="I17" s="256"/>
    </row>
    <row r="18" spans="1:9" ht="12.95" customHeight="1">
      <c r="A18" s="291">
        <f t="shared" si="0"/>
        <v>11</v>
      </c>
      <c r="B18" s="250"/>
      <c r="C18" s="251"/>
      <c r="D18" s="259" t="s">
        <v>709</v>
      </c>
      <c r="E18" s="260" t="s">
        <v>406</v>
      </c>
      <c r="F18" s="261">
        <v>2</v>
      </c>
      <c r="G18" s="428">
        <v>0</v>
      </c>
      <c r="H18" s="262">
        <f>F18*G18</f>
        <v>0</v>
      </c>
      <c r="I18" s="256"/>
    </row>
    <row r="19" spans="1:9" ht="12.95" customHeight="1">
      <c r="A19" s="291">
        <f t="shared" si="0"/>
        <v>12</v>
      </c>
      <c r="B19" s="250"/>
      <c r="C19" s="263" t="s">
        <v>701</v>
      </c>
      <c r="D19" s="264" t="str">
        <f>CONCATENATE(C13," ",D13)</f>
        <v>2 Trubní vedení - vnitřní ležatá kanalizace splašková</v>
      </c>
      <c r="E19" s="265"/>
      <c r="F19" s="266"/>
      <c r="G19" s="266">
        <v>0</v>
      </c>
      <c r="H19" s="267">
        <f>SUM(H14:H18)</f>
        <v>0</v>
      </c>
      <c r="I19" s="256"/>
    </row>
    <row r="20" spans="1:9" ht="12.95" customHeight="1">
      <c r="A20" s="291">
        <f t="shared" si="0"/>
        <v>13</v>
      </c>
      <c r="B20" s="250"/>
      <c r="C20" s="251" t="s">
        <v>138</v>
      </c>
      <c r="D20" s="252" t="s">
        <v>745</v>
      </c>
      <c r="E20" s="253"/>
      <c r="F20" s="254"/>
      <c r="G20" s="254">
        <v>0</v>
      </c>
      <c r="H20" s="255"/>
      <c r="I20" s="256"/>
    </row>
    <row r="21" spans="1:9" ht="12.95" customHeight="1">
      <c r="A21" s="291">
        <f t="shared" si="0"/>
        <v>14</v>
      </c>
      <c r="B21" s="250"/>
      <c r="C21" s="251"/>
      <c r="D21" s="259" t="s">
        <v>746</v>
      </c>
      <c r="E21" s="260" t="s">
        <v>199</v>
      </c>
      <c r="F21" s="261">
        <v>6</v>
      </c>
      <c r="G21" s="428">
        <v>0</v>
      </c>
      <c r="H21" s="262">
        <f aca="true" t="shared" si="1" ref="H21:H27">F21*G21</f>
        <v>0</v>
      </c>
      <c r="I21" s="256"/>
    </row>
    <row r="22" spans="1:9" ht="12.95" customHeight="1">
      <c r="A22" s="291">
        <f t="shared" si="0"/>
        <v>15</v>
      </c>
      <c r="B22" s="250"/>
      <c r="C22" s="251"/>
      <c r="D22" s="259" t="s">
        <v>747</v>
      </c>
      <c r="E22" s="260" t="s">
        <v>199</v>
      </c>
      <c r="F22" s="261">
        <v>6</v>
      </c>
      <c r="G22" s="428">
        <v>0</v>
      </c>
      <c r="H22" s="262">
        <f t="shared" si="1"/>
        <v>0</v>
      </c>
      <c r="I22" s="256"/>
    </row>
    <row r="23" spans="1:9" ht="12.95" customHeight="1">
      <c r="A23" s="291">
        <f t="shared" si="0"/>
        <v>16</v>
      </c>
      <c r="B23" s="250"/>
      <c r="C23" s="251"/>
      <c r="D23" s="259" t="s">
        <v>748</v>
      </c>
      <c r="E23" s="260" t="s">
        <v>199</v>
      </c>
      <c r="F23" s="261">
        <v>2</v>
      </c>
      <c r="G23" s="428">
        <v>0</v>
      </c>
      <c r="H23" s="262">
        <f t="shared" si="1"/>
        <v>0</v>
      </c>
      <c r="I23" s="256"/>
    </row>
    <row r="24" spans="1:9" ht="12.95" customHeight="1">
      <c r="A24" s="291">
        <f t="shared" si="0"/>
        <v>17</v>
      </c>
      <c r="B24" s="250"/>
      <c r="C24" s="251"/>
      <c r="D24" s="259" t="s">
        <v>749</v>
      </c>
      <c r="E24" s="260" t="s">
        <v>199</v>
      </c>
      <c r="F24" s="261">
        <v>20</v>
      </c>
      <c r="G24" s="428">
        <v>0</v>
      </c>
      <c r="H24" s="262">
        <f t="shared" si="1"/>
        <v>0</v>
      </c>
      <c r="I24" s="256"/>
    </row>
    <row r="25" spans="1:9" ht="12.95" customHeight="1">
      <c r="A25" s="291">
        <f t="shared" si="0"/>
        <v>18</v>
      </c>
      <c r="B25" s="250"/>
      <c r="C25" s="251"/>
      <c r="D25" s="259" t="s">
        <v>750</v>
      </c>
      <c r="E25" s="260" t="s">
        <v>751</v>
      </c>
      <c r="F25" s="261">
        <v>5</v>
      </c>
      <c r="G25" s="428">
        <v>0</v>
      </c>
      <c r="H25" s="262">
        <f t="shared" si="1"/>
        <v>0</v>
      </c>
      <c r="I25" s="256"/>
    </row>
    <row r="26" spans="1:9" ht="12.95" customHeight="1">
      <c r="A26" s="291">
        <f t="shared" si="0"/>
        <v>19</v>
      </c>
      <c r="B26" s="250"/>
      <c r="C26" s="251"/>
      <c r="D26" s="259" t="s">
        <v>744</v>
      </c>
      <c r="E26" s="260" t="s">
        <v>199</v>
      </c>
      <c r="F26" s="261">
        <f>SUM(F21:F24)</f>
        <v>34</v>
      </c>
      <c r="G26" s="428">
        <v>0</v>
      </c>
      <c r="H26" s="262">
        <f t="shared" si="1"/>
        <v>0</v>
      </c>
      <c r="I26" s="256"/>
    </row>
    <row r="27" spans="1:9" ht="12.95" customHeight="1">
      <c r="A27" s="291">
        <f t="shared" si="0"/>
        <v>20</v>
      </c>
      <c r="B27" s="250"/>
      <c r="C27" s="251"/>
      <c r="D27" s="259" t="s">
        <v>709</v>
      </c>
      <c r="E27" s="260" t="s">
        <v>406</v>
      </c>
      <c r="F27" s="261">
        <v>2</v>
      </c>
      <c r="G27" s="428">
        <v>0</v>
      </c>
      <c r="H27" s="262">
        <f t="shared" si="1"/>
        <v>0</v>
      </c>
      <c r="I27" s="256"/>
    </row>
    <row r="28" spans="1:9" ht="12.95" customHeight="1">
      <c r="A28" s="291">
        <f t="shared" si="0"/>
        <v>21</v>
      </c>
      <c r="B28" s="250"/>
      <c r="C28" s="263" t="s">
        <v>701</v>
      </c>
      <c r="D28" s="264" t="str">
        <f>CONCATENATE(C20," ",D20)</f>
        <v>4 Trubní vedení - vnitřní připojovací a stoupací gravitační kanalizace</v>
      </c>
      <c r="E28" s="265"/>
      <c r="F28" s="266"/>
      <c r="G28" s="266">
        <v>0</v>
      </c>
      <c r="H28" s="267">
        <f>SUM(H21:H27)</f>
        <v>0</v>
      </c>
      <c r="I28" s="256"/>
    </row>
    <row r="29" spans="1:9" ht="12.95" customHeight="1">
      <c r="A29" s="291">
        <f t="shared" si="0"/>
        <v>22</v>
      </c>
      <c r="B29" s="250"/>
      <c r="C29" s="251" t="s">
        <v>154</v>
      </c>
      <c r="D29" s="252" t="s">
        <v>752</v>
      </c>
      <c r="E29" s="253"/>
      <c r="F29" s="254"/>
      <c r="G29" s="254">
        <v>0</v>
      </c>
      <c r="H29" s="255"/>
      <c r="I29" s="256"/>
    </row>
    <row r="30" spans="1:9" ht="12.95" customHeight="1">
      <c r="A30" s="291">
        <f t="shared" si="0"/>
        <v>23</v>
      </c>
      <c r="B30" s="250"/>
      <c r="C30" s="251"/>
      <c r="D30" s="259" t="s">
        <v>753</v>
      </c>
      <c r="E30" s="260" t="s">
        <v>243</v>
      </c>
      <c r="F30" s="261">
        <v>3</v>
      </c>
      <c r="G30" s="428">
        <v>0</v>
      </c>
      <c r="H30" s="262">
        <f aca="true" t="shared" si="2" ref="H30:H40">F30*G30</f>
        <v>0</v>
      </c>
      <c r="I30" s="256"/>
    </row>
    <row r="31" spans="1:9" ht="12.95" customHeight="1">
      <c r="A31" s="291">
        <f t="shared" si="0"/>
        <v>24</v>
      </c>
      <c r="B31" s="250"/>
      <c r="C31" s="251"/>
      <c r="D31" s="259" t="s">
        <v>754</v>
      </c>
      <c r="E31" s="260" t="s">
        <v>243</v>
      </c>
      <c r="F31" s="261">
        <v>4</v>
      </c>
      <c r="G31" s="428">
        <v>0</v>
      </c>
      <c r="H31" s="262">
        <f t="shared" si="2"/>
        <v>0</v>
      </c>
      <c r="I31" s="256"/>
    </row>
    <row r="32" spans="1:9" ht="12.95" customHeight="1">
      <c r="A32" s="291">
        <f t="shared" si="0"/>
        <v>25</v>
      </c>
      <c r="B32" s="250"/>
      <c r="C32" s="251"/>
      <c r="D32" s="259" t="s">
        <v>755</v>
      </c>
      <c r="E32" s="260" t="s">
        <v>243</v>
      </c>
      <c r="F32" s="261">
        <v>2</v>
      </c>
      <c r="G32" s="428">
        <v>0</v>
      </c>
      <c r="H32" s="262">
        <f t="shared" si="2"/>
        <v>0</v>
      </c>
      <c r="I32" s="256"/>
    </row>
    <row r="33" spans="1:9" ht="12.95" customHeight="1">
      <c r="A33" s="291">
        <f t="shared" si="0"/>
        <v>26</v>
      </c>
      <c r="B33" s="250"/>
      <c r="C33" s="251"/>
      <c r="D33" s="259" t="s">
        <v>756</v>
      </c>
      <c r="E33" s="260" t="s">
        <v>243</v>
      </c>
      <c r="F33" s="261">
        <v>5</v>
      </c>
      <c r="G33" s="428">
        <v>0</v>
      </c>
      <c r="H33" s="262">
        <f t="shared" si="2"/>
        <v>0</v>
      </c>
      <c r="I33" s="256"/>
    </row>
    <row r="34" spans="1:9" ht="12.95" customHeight="1">
      <c r="A34" s="291">
        <f t="shared" si="0"/>
        <v>27</v>
      </c>
      <c r="B34" s="250"/>
      <c r="C34" s="251"/>
      <c r="D34" s="259" t="s">
        <v>757</v>
      </c>
      <c r="E34" s="260" t="s">
        <v>751</v>
      </c>
      <c r="F34" s="261">
        <v>5</v>
      </c>
      <c r="G34" s="428">
        <v>0</v>
      </c>
      <c r="H34" s="262">
        <f t="shared" si="2"/>
        <v>0</v>
      </c>
      <c r="I34" s="256"/>
    </row>
    <row r="35" spans="1:9" ht="12.95" customHeight="1">
      <c r="A35" s="291">
        <f t="shared" si="0"/>
        <v>28</v>
      </c>
      <c r="B35" s="250"/>
      <c r="C35" s="251"/>
      <c r="D35" s="259" t="s">
        <v>758</v>
      </c>
      <c r="E35" s="260" t="s">
        <v>243</v>
      </c>
      <c r="F35" s="261">
        <v>3</v>
      </c>
      <c r="G35" s="428">
        <v>0</v>
      </c>
      <c r="H35" s="262">
        <f t="shared" si="2"/>
        <v>0</v>
      </c>
      <c r="I35" s="256"/>
    </row>
    <row r="36" spans="1:9" ht="12.95" customHeight="1">
      <c r="A36" s="291">
        <f t="shared" si="0"/>
        <v>29</v>
      </c>
      <c r="B36" s="250"/>
      <c r="C36" s="251"/>
      <c r="D36" s="259" t="s">
        <v>759</v>
      </c>
      <c r="E36" s="260" t="s">
        <v>243</v>
      </c>
      <c r="F36" s="261">
        <v>3</v>
      </c>
      <c r="G36" s="428">
        <v>0</v>
      </c>
      <c r="H36" s="262">
        <f t="shared" si="2"/>
        <v>0</v>
      </c>
      <c r="I36" s="256"/>
    </row>
    <row r="37" spans="1:9" ht="12.95" customHeight="1">
      <c r="A37" s="291">
        <f t="shared" si="0"/>
        <v>30</v>
      </c>
      <c r="B37" s="250"/>
      <c r="C37" s="251"/>
      <c r="D37" s="259" t="s">
        <v>760</v>
      </c>
      <c r="E37" s="260" t="s">
        <v>243</v>
      </c>
      <c r="F37" s="261">
        <v>1</v>
      </c>
      <c r="G37" s="428">
        <v>0</v>
      </c>
      <c r="H37" s="262">
        <f>F37*G37</f>
        <v>0</v>
      </c>
      <c r="I37" s="256"/>
    </row>
    <row r="38" spans="1:9" ht="12.95" customHeight="1">
      <c r="A38" s="291">
        <f t="shared" si="0"/>
        <v>31</v>
      </c>
      <c r="B38" s="250"/>
      <c r="C38" s="251"/>
      <c r="D38" s="259" t="s">
        <v>761</v>
      </c>
      <c r="E38" s="260" t="s">
        <v>243</v>
      </c>
      <c r="F38" s="261">
        <v>1</v>
      </c>
      <c r="G38" s="428">
        <v>0</v>
      </c>
      <c r="H38" s="262">
        <f t="shared" si="2"/>
        <v>0</v>
      </c>
      <c r="I38" s="256"/>
    </row>
    <row r="39" spans="1:9" ht="12.95" customHeight="1">
      <c r="A39" s="291">
        <f t="shared" si="0"/>
        <v>32</v>
      </c>
      <c r="B39" s="250"/>
      <c r="C39" s="251"/>
      <c r="D39" s="259" t="s">
        <v>762</v>
      </c>
      <c r="E39" s="260" t="s">
        <v>243</v>
      </c>
      <c r="F39" s="261">
        <v>1</v>
      </c>
      <c r="G39" s="428">
        <v>0</v>
      </c>
      <c r="H39" s="262">
        <f t="shared" si="2"/>
        <v>0</v>
      </c>
      <c r="I39" s="256"/>
    </row>
    <row r="40" spans="1:9" ht="12.95" customHeight="1">
      <c r="A40" s="291">
        <f t="shared" si="0"/>
        <v>33</v>
      </c>
      <c r="B40" s="250"/>
      <c r="C40" s="251"/>
      <c r="D40" s="259" t="s">
        <v>709</v>
      </c>
      <c r="E40" s="260" t="s">
        <v>406</v>
      </c>
      <c r="F40" s="261">
        <v>2</v>
      </c>
      <c r="G40" s="428">
        <v>0</v>
      </c>
      <c r="H40" s="262">
        <f t="shared" si="2"/>
        <v>0</v>
      </c>
      <c r="I40" s="256"/>
    </row>
    <row r="41" spans="1:9" ht="12.95" customHeight="1">
      <c r="A41" s="291">
        <f t="shared" si="0"/>
        <v>34</v>
      </c>
      <c r="B41" s="250"/>
      <c r="C41" s="263" t="s">
        <v>701</v>
      </c>
      <c r="D41" s="264" t="str">
        <f>CONCATENATE(C29," ",D29)</f>
        <v>5 Trubní vedení - kanalizace tvarovky, armatury, výpustky</v>
      </c>
      <c r="E41" s="265"/>
      <c r="F41" s="266"/>
      <c r="G41" s="266">
        <v>0</v>
      </c>
      <c r="H41" s="267">
        <f>SUM(H30:H40)</f>
        <v>0</v>
      </c>
      <c r="I41" s="256"/>
    </row>
    <row r="42" spans="1:9" ht="12.95" customHeight="1">
      <c r="A42" s="291">
        <f t="shared" si="0"/>
        <v>35</v>
      </c>
      <c r="B42" s="250"/>
      <c r="C42" s="251" t="s">
        <v>159</v>
      </c>
      <c r="D42" s="252" t="s">
        <v>763</v>
      </c>
      <c r="E42" s="253"/>
      <c r="F42" s="254"/>
      <c r="G42" s="254">
        <v>0</v>
      </c>
      <c r="H42" s="255"/>
      <c r="I42" s="256"/>
    </row>
    <row r="43" spans="1:9" ht="12.95" customHeight="1">
      <c r="A43" s="291">
        <f t="shared" si="0"/>
        <v>36</v>
      </c>
      <c r="B43" s="250"/>
      <c r="C43" s="251"/>
      <c r="D43" s="259" t="s">
        <v>764</v>
      </c>
      <c r="E43" s="260" t="s">
        <v>243</v>
      </c>
      <c r="F43" s="261">
        <v>2</v>
      </c>
      <c r="G43" s="428">
        <v>0</v>
      </c>
      <c r="H43" s="262">
        <f>G43*F43</f>
        <v>0</v>
      </c>
      <c r="I43" s="256"/>
    </row>
    <row r="44" spans="1:9" ht="12.95" customHeight="1">
      <c r="A44" s="291">
        <f t="shared" si="0"/>
        <v>37</v>
      </c>
      <c r="B44" s="250"/>
      <c r="C44" s="251"/>
      <c r="D44" s="259" t="s">
        <v>765</v>
      </c>
      <c r="E44" s="260" t="s">
        <v>243</v>
      </c>
      <c r="F44" s="261">
        <v>3</v>
      </c>
      <c r="G44" s="428">
        <v>0</v>
      </c>
      <c r="H44" s="262">
        <f aca="true" t="shared" si="3" ref="H44:H52">G44*F44</f>
        <v>0</v>
      </c>
      <c r="I44" s="256"/>
    </row>
    <row r="45" spans="1:9" ht="12.95" customHeight="1">
      <c r="A45" s="291">
        <f t="shared" si="0"/>
        <v>38</v>
      </c>
      <c r="B45" s="250"/>
      <c r="C45" s="251"/>
      <c r="D45" s="259" t="s">
        <v>766</v>
      </c>
      <c r="E45" s="260" t="s">
        <v>243</v>
      </c>
      <c r="F45" s="261">
        <v>3</v>
      </c>
      <c r="G45" s="428">
        <v>0</v>
      </c>
      <c r="H45" s="262">
        <f t="shared" si="3"/>
        <v>0</v>
      </c>
      <c r="I45" s="256"/>
    </row>
    <row r="46" spans="1:9" ht="12.95" customHeight="1">
      <c r="A46" s="291">
        <f t="shared" si="0"/>
        <v>39</v>
      </c>
      <c r="B46" s="250"/>
      <c r="C46" s="251"/>
      <c r="D46" s="259" t="s">
        <v>767</v>
      </c>
      <c r="E46" s="260" t="s">
        <v>243</v>
      </c>
      <c r="F46" s="261">
        <v>3</v>
      </c>
      <c r="G46" s="428">
        <v>0</v>
      </c>
      <c r="H46" s="262">
        <f t="shared" si="3"/>
        <v>0</v>
      </c>
      <c r="I46" s="256"/>
    </row>
    <row r="47" spans="1:9" ht="12.95" customHeight="1">
      <c r="A47" s="291">
        <f t="shared" si="0"/>
        <v>40</v>
      </c>
      <c r="B47" s="250"/>
      <c r="C47" s="251"/>
      <c r="D47" s="259" t="s">
        <v>768</v>
      </c>
      <c r="E47" s="260" t="s">
        <v>243</v>
      </c>
      <c r="F47" s="261">
        <v>1</v>
      </c>
      <c r="G47" s="428">
        <v>0</v>
      </c>
      <c r="H47" s="262">
        <f t="shared" si="3"/>
        <v>0</v>
      </c>
      <c r="I47" s="256"/>
    </row>
    <row r="48" spans="1:9" ht="12.95" customHeight="1">
      <c r="A48" s="291">
        <f t="shared" si="0"/>
        <v>41</v>
      </c>
      <c r="B48" s="250"/>
      <c r="C48" s="251"/>
      <c r="D48" s="259" t="s">
        <v>769</v>
      </c>
      <c r="E48" s="260" t="s">
        <v>243</v>
      </c>
      <c r="F48" s="261">
        <v>2</v>
      </c>
      <c r="G48" s="428">
        <v>0</v>
      </c>
      <c r="H48" s="262">
        <f t="shared" si="3"/>
        <v>0</v>
      </c>
      <c r="I48" s="256"/>
    </row>
    <row r="49" spans="1:9" ht="12.95" customHeight="1">
      <c r="A49" s="291">
        <f t="shared" si="0"/>
        <v>42</v>
      </c>
      <c r="B49" s="250"/>
      <c r="C49" s="251"/>
      <c r="D49" s="259" t="s">
        <v>770</v>
      </c>
      <c r="E49" s="260" t="s">
        <v>243</v>
      </c>
      <c r="F49" s="261">
        <v>1</v>
      </c>
      <c r="G49" s="428">
        <v>0</v>
      </c>
      <c r="H49" s="262">
        <f t="shared" si="3"/>
        <v>0</v>
      </c>
      <c r="I49" s="256"/>
    </row>
    <row r="50" spans="1:9" ht="12.95" customHeight="1">
      <c r="A50" s="291">
        <f t="shared" si="0"/>
        <v>43</v>
      </c>
      <c r="B50" s="250"/>
      <c r="C50" s="251"/>
      <c r="D50" s="259" t="s">
        <v>771</v>
      </c>
      <c r="E50" s="260" t="s">
        <v>243</v>
      </c>
      <c r="F50" s="261">
        <v>1</v>
      </c>
      <c r="G50" s="428">
        <v>0</v>
      </c>
      <c r="H50" s="262">
        <f t="shared" si="3"/>
        <v>0</v>
      </c>
      <c r="I50" s="256"/>
    </row>
    <row r="51" spans="1:9" ht="12.95" customHeight="1">
      <c r="A51" s="291">
        <f t="shared" si="0"/>
        <v>44</v>
      </c>
      <c r="B51" s="250"/>
      <c r="C51" s="251"/>
      <c r="D51" s="259" t="s">
        <v>772</v>
      </c>
      <c r="E51" s="260" t="s">
        <v>243</v>
      </c>
      <c r="F51" s="261">
        <v>1</v>
      </c>
      <c r="G51" s="428">
        <v>0</v>
      </c>
      <c r="H51" s="262">
        <f t="shared" si="3"/>
        <v>0</v>
      </c>
      <c r="I51" s="256"/>
    </row>
    <row r="52" spans="1:9" ht="12.95" customHeight="1">
      <c r="A52" s="291">
        <f t="shared" si="0"/>
        <v>45</v>
      </c>
      <c r="B52" s="250"/>
      <c r="C52" s="251"/>
      <c r="D52" s="259" t="s">
        <v>773</v>
      </c>
      <c r="E52" s="260" t="s">
        <v>406</v>
      </c>
      <c r="F52" s="261">
        <v>2.5</v>
      </c>
      <c r="G52" s="428">
        <v>0</v>
      </c>
      <c r="H52" s="262">
        <f t="shared" si="3"/>
        <v>0</v>
      </c>
      <c r="I52" s="256"/>
    </row>
    <row r="53" spans="1:9" ht="12.95" customHeight="1">
      <c r="A53" s="291">
        <f t="shared" si="0"/>
        <v>46</v>
      </c>
      <c r="B53" s="250"/>
      <c r="C53" s="263" t="s">
        <v>701</v>
      </c>
      <c r="D53" s="264" t="str">
        <f>CONCATENATE(C42," ",D42)</f>
        <v>6 Zařizovací předměty a vybavení</v>
      </c>
      <c r="E53" s="265"/>
      <c r="F53" s="266"/>
      <c r="G53" s="266">
        <v>0</v>
      </c>
      <c r="H53" s="267">
        <f>SUM(H43:H52)</f>
        <v>0</v>
      </c>
      <c r="I53" s="256"/>
    </row>
    <row r="54" spans="1:9" ht="12.95" customHeight="1">
      <c r="A54" s="291">
        <f t="shared" si="0"/>
        <v>47</v>
      </c>
      <c r="B54" s="250"/>
      <c r="C54" s="251" t="s">
        <v>165</v>
      </c>
      <c r="D54" s="252" t="s">
        <v>774</v>
      </c>
      <c r="E54" s="253"/>
      <c r="F54" s="254"/>
      <c r="G54" s="254">
        <v>0</v>
      </c>
      <c r="H54" s="255"/>
      <c r="I54" s="256"/>
    </row>
    <row r="55" spans="1:9" ht="12.95" customHeight="1">
      <c r="A55" s="291">
        <f t="shared" si="0"/>
        <v>48</v>
      </c>
      <c r="B55" s="250"/>
      <c r="C55" s="251"/>
      <c r="D55" s="259" t="s">
        <v>775</v>
      </c>
      <c r="E55" s="260" t="s">
        <v>199</v>
      </c>
      <c r="F55" s="261">
        <v>30</v>
      </c>
      <c r="G55" s="428">
        <v>0</v>
      </c>
      <c r="H55" s="262">
        <f>F55*G55</f>
        <v>0</v>
      </c>
      <c r="I55" s="256"/>
    </row>
    <row r="56" spans="1:9" ht="12.95" customHeight="1">
      <c r="A56" s="291">
        <f t="shared" si="0"/>
        <v>49</v>
      </c>
      <c r="B56" s="250"/>
      <c r="C56" s="251"/>
      <c r="D56" s="259" t="s">
        <v>776</v>
      </c>
      <c r="E56" s="260" t="s">
        <v>199</v>
      </c>
      <c r="F56" s="261">
        <v>25</v>
      </c>
      <c r="G56" s="428">
        <v>0</v>
      </c>
      <c r="H56" s="262">
        <f>F56*G56</f>
        <v>0</v>
      </c>
      <c r="I56" s="256"/>
    </row>
    <row r="57" spans="1:9" ht="12.95" customHeight="1">
      <c r="A57" s="291">
        <f t="shared" si="0"/>
        <v>50</v>
      </c>
      <c r="B57" s="250"/>
      <c r="C57" s="251"/>
      <c r="D57" s="259" t="s">
        <v>777</v>
      </c>
      <c r="E57" s="260" t="s">
        <v>199</v>
      </c>
      <c r="F57" s="261">
        <v>30</v>
      </c>
      <c r="G57" s="428">
        <v>0</v>
      </c>
      <c r="H57" s="262">
        <f>F57*G57</f>
        <v>0</v>
      </c>
      <c r="I57" s="256"/>
    </row>
    <row r="58" spans="1:9" ht="12.95" customHeight="1">
      <c r="A58" s="291">
        <f t="shared" si="0"/>
        <v>51</v>
      </c>
      <c r="B58" s="250"/>
      <c r="C58" s="251"/>
      <c r="D58" s="259" t="s">
        <v>778</v>
      </c>
      <c r="E58" s="260" t="s">
        <v>243</v>
      </c>
      <c r="F58" s="261">
        <v>2</v>
      </c>
      <c r="G58" s="428">
        <v>0</v>
      </c>
      <c r="H58" s="262">
        <f aca="true" t="shared" si="4" ref="H58:H63">F58*G58</f>
        <v>0</v>
      </c>
      <c r="I58" s="256"/>
    </row>
    <row r="59" spans="1:9" ht="12.95" customHeight="1">
      <c r="A59" s="291">
        <f t="shared" si="0"/>
        <v>52</v>
      </c>
      <c r="B59" s="250"/>
      <c r="C59" s="251"/>
      <c r="D59" s="259" t="s">
        <v>779</v>
      </c>
      <c r="E59" s="260" t="s">
        <v>243</v>
      </c>
      <c r="F59" s="261">
        <v>1</v>
      </c>
      <c r="G59" s="428">
        <v>0</v>
      </c>
      <c r="H59" s="262">
        <f t="shared" si="4"/>
        <v>0</v>
      </c>
      <c r="I59" s="256"/>
    </row>
    <row r="60" spans="1:9" ht="12.95" customHeight="1">
      <c r="A60" s="291">
        <f t="shared" si="0"/>
        <v>53</v>
      </c>
      <c r="B60" s="250"/>
      <c r="C60" s="251"/>
      <c r="D60" s="259" t="s">
        <v>780</v>
      </c>
      <c r="E60" s="260" t="s">
        <v>243</v>
      </c>
      <c r="F60" s="261">
        <v>1</v>
      </c>
      <c r="G60" s="428">
        <v>0</v>
      </c>
      <c r="H60" s="262">
        <f t="shared" si="4"/>
        <v>0</v>
      </c>
      <c r="I60" s="256"/>
    </row>
    <row r="61" spans="1:9" ht="12.95" customHeight="1">
      <c r="A61" s="291">
        <f t="shared" si="0"/>
        <v>54</v>
      </c>
      <c r="B61" s="250"/>
      <c r="C61" s="251"/>
      <c r="D61" s="259" t="s">
        <v>781</v>
      </c>
      <c r="E61" s="260" t="s">
        <v>199</v>
      </c>
      <c r="F61" s="261">
        <f>SUM(F55:F57)</f>
        <v>85</v>
      </c>
      <c r="G61" s="428">
        <v>0</v>
      </c>
      <c r="H61" s="262">
        <f t="shared" si="4"/>
        <v>0</v>
      </c>
      <c r="I61" s="256"/>
    </row>
    <row r="62" spans="1:9" ht="12.95" customHeight="1">
      <c r="A62" s="291">
        <f t="shared" si="0"/>
        <v>55</v>
      </c>
      <c r="B62" s="250"/>
      <c r="C62" s="251"/>
      <c r="D62" s="259" t="s">
        <v>782</v>
      </c>
      <c r="E62" s="260" t="s">
        <v>199</v>
      </c>
      <c r="F62" s="261">
        <f>F61</f>
        <v>85</v>
      </c>
      <c r="G62" s="428">
        <v>0</v>
      </c>
      <c r="H62" s="262">
        <f t="shared" si="4"/>
        <v>0</v>
      </c>
      <c r="I62" s="256"/>
    </row>
    <row r="63" spans="1:9" ht="12.95" customHeight="1">
      <c r="A63" s="291">
        <f t="shared" si="0"/>
        <v>56</v>
      </c>
      <c r="B63" s="250"/>
      <c r="C63" s="251"/>
      <c r="D63" s="259" t="s">
        <v>783</v>
      </c>
      <c r="E63" s="260" t="s">
        <v>199</v>
      </c>
      <c r="F63" s="261">
        <f>F62</f>
        <v>85</v>
      </c>
      <c r="G63" s="428">
        <v>0</v>
      </c>
      <c r="H63" s="262">
        <f t="shared" si="4"/>
        <v>0</v>
      </c>
      <c r="I63" s="256"/>
    </row>
    <row r="64" spans="1:9" ht="12.95" customHeight="1">
      <c r="A64" s="291">
        <f t="shared" si="0"/>
        <v>57</v>
      </c>
      <c r="B64" s="250"/>
      <c r="C64" s="251"/>
      <c r="D64" s="259" t="s">
        <v>750</v>
      </c>
      <c r="E64" s="260" t="s">
        <v>751</v>
      </c>
      <c r="F64" s="261">
        <v>20</v>
      </c>
      <c r="G64" s="428">
        <v>0</v>
      </c>
      <c r="H64" s="262">
        <f>F64*G64</f>
        <v>0</v>
      </c>
      <c r="I64" s="256"/>
    </row>
    <row r="65" spans="1:9" ht="12.95" customHeight="1">
      <c r="A65" s="291">
        <f t="shared" si="0"/>
        <v>58</v>
      </c>
      <c r="B65" s="250"/>
      <c r="C65" s="251"/>
      <c r="D65" s="259" t="s">
        <v>709</v>
      </c>
      <c r="E65" s="260" t="s">
        <v>406</v>
      </c>
      <c r="F65" s="261">
        <v>2.5</v>
      </c>
      <c r="G65" s="428">
        <v>0</v>
      </c>
      <c r="H65" s="262">
        <f>F65*G65</f>
        <v>0</v>
      </c>
      <c r="I65" s="256"/>
    </row>
    <row r="66" spans="1:9" ht="12.95" customHeight="1">
      <c r="A66" s="291">
        <f t="shared" si="0"/>
        <v>59</v>
      </c>
      <c r="B66" s="250"/>
      <c r="C66" s="263" t="s">
        <v>701</v>
      </c>
      <c r="D66" s="264" t="str">
        <f>CONCATENATE(C54," ",D54)</f>
        <v>7 Trubní vedení - vnitřní rozvod studené vody, teplé vody a cirkulace</v>
      </c>
      <c r="E66" s="265"/>
      <c r="F66" s="266"/>
      <c r="G66" s="266">
        <v>0</v>
      </c>
      <c r="H66" s="267">
        <f>SUM(H55:H65)</f>
        <v>0</v>
      </c>
      <c r="I66" s="256"/>
    </row>
    <row r="67" spans="1:9" ht="12.95" customHeight="1">
      <c r="A67" s="291">
        <f t="shared" si="0"/>
        <v>60</v>
      </c>
      <c r="B67" s="250"/>
      <c r="C67" s="251" t="s">
        <v>170</v>
      </c>
      <c r="D67" s="252" t="s">
        <v>784</v>
      </c>
      <c r="E67" s="253"/>
      <c r="F67" s="254"/>
      <c r="G67" s="254">
        <v>0</v>
      </c>
      <c r="H67" s="255"/>
      <c r="I67" s="256"/>
    </row>
    <row r="68" spans="1:9" ht="12.95" customHeight="1">
      <c r="A68" s="291">
        <f t="shared" si="0"/>
        <v>61</v>
      </c>
      <c r="B68" s="250"/>
      <c r="C68" s="251"/>
      <c r="D68" s="259" t="s">
        <v>785</v>
      </c>
      <c r="E68" s="260" t="s">
        <v>243</v>
      </c>
      <c r="F68" s="261">
        <v>2</v>
      </c>
      <c r="G68" s="428">
        <v>0</v>
      </c>
      <c r="H68" s="262">
        <f aca="true" t="shared" si="5" ref="H68:H82">F68*G68</f>
        <v>0</v>
      </c>
      <c r="I68" s="256"/>
    </row>
    <row r="69" spans="1:9" ht="12.95" customHeight="1">
      <c r="A69" s="291">
        <f t="shared" si="0"/>
        <v>62</v>
      </c>
      <c r="B69" s="250"/>
      <c r="C69" s="251"/>
      <c r="D69" s="259" t="s">
        <v>786</v>
      </c>
      <c r="E69" s="260" t="s">
        <v>243</v>
      </c>
      <c r="F69" s="261">
        <v>2</v>
      </c>
      <c r="G69" s="428">
        <v>0</v>
      </c>
      <c r="H69" s="262">
        <f t="shared" si="5"/>
        <v>0</v>
      </c>
      <c r="I69" s="256"/>
    </row>
    <row r="70" spans="1:9" ht="12.95" customHeight="1">
      <c r="A70" s="291">
        <f t="shared" si="0"/>
        <v>63</v>
      </c>
      <c r="B70" s="250"/>
      <c r="C70" s="251"/>
      <c r="D70" s="259" t="s">
        <v>787</v>
      </c>
      <c r="E70" s="260" t="s">
        <v>243</v>
      </c>
      <c r="F70" s="261">
        <v>1</v>
      </c>
      <c r="G70" s="428">
        <v>0</v>
      </c>
      <c r="H70" s="262">
        <f t="shared" si="5"/>
        <v>0</v>
      </c>
      <c r="I70" s="256"/>
    </row>
    <row r="71" spans="1:9" ht="12.95" customHeight="1">
      <c r="A71" s="291">
        <f t="shared" si="0"/>
        <v>64</v>
      </c>
      <c r="B71" s="250"/>
      <c r="C71" s="251"/>
      <c r="D71" s="259" t="s">
        <v>788</v>
      </c>
      <c r="E71" s="260" t="s">
        <v>243</v>
      </c>
      <c r="F71" s="261">
        <v>1</v>
      </c>
      <c r="G71" s="428">
        <v>0</v>
      </c>
      <c r="H71" s="262">
        <f>F71*G71</f>
        <v>0</v>
      </c>
      <c r="I71" s="256"/>
    </row>
    <row r="72" spans="1:9" ht="12.95" customHeight="1">
      <c r="A72" s="291">
        <f t="shared" si="0"/>
        <v>65</v>
      </c>
      <c r="B72" s="250"/>
      <c r="C72" s="251"/>
      <c r="D72" s="259" t="s">
        <v>789</v>
      </c>
      <c r="E72" s="260" t="s">
        <v>243</v>
      </c>
      <c r="F72" s="261">
        <v>1</v>
      </c>
      <c r="G72" s="428">
        <v>0</v>
      </c>
      <c r="H72" s="262">
        <f>F72*G72</f>
        <v>0</v>
      </c>
      <c r="I72" s="256"/>
    </row>
    <row r="73" spans="1:9" ht="12.95" customHeight="1">
      <c r="A73" s="291">
        <f t="shared" si="0"/>
        <v>66</v>
      </c>
      <c r="B73" s="250"/>
      <c r="C73" s="251"/>
      <c r="D73" s="259" t="s">
        <v>790</v>
      </c>
      <c r="E73" s="260" t="s">
        <v>243</v>
      </c>
      <c r="F73" s="261">
        <v>1</v>
      </c>
      <c r="G73" s="428">
        <v>0</v>
      </c>
      <c r="H73" s="262">
        <f t="shared" si="5"/>
        <v>0</v>
      </c>
      <c r="I73" s="256"/>
    </row>
    <row r="74" spans="1:9" ht="12.95" customHeight="1">
      <c r="A74" s="291">
        <f aca="true" t="shared" si="6" ref="A74:A87">A73+1</f>
        <v>67</v>
      </c>
      <c r="B74" s="250"/>
      <c r="C74" s="251"/>
      <c r="D74" s="259" t="s">
        <v>791</v>
      </c>
      <c r="E74" s="260" t="s">
        <v>243</v>
      </c>
      <c r="F74" s="261">
        <v>2</v>
      </c>
      <c r="G74" s="428">
        <v>0</v>
      </c>
      <c r="H74" s="262">
        <f t="shared" si="5"/>
        <v>0</v>
      </c>
      <c r="I74" s="256"/>
    </row>
    <row r="75" spans="1:9" ht="12.95" customHeight="1">
      <c r="A75" s="291">
        <f t="shared" si="6"/>
        <v>68</v>
      </c>
      <c r="B75" s="250"/>
      <c r="C75" s="251"/>
      <c r="D75" s="259" t="s">
        <v>792</v>
      </c>
      <c r="E75" s="260" t="s">
        <v>243</v>
      </c>
      <c r="F75" s="261">
        <v>10</v>
      </c>
      <c r="G75" s="428">
        <v>0</v>
      </c>
      <c r="H75" s="262">
        <f t="shared" si="5"/>
        <v>0</v>
      </c>
      <c r="I75" s="256"/>
    </row>
    <row r="76" spans="1:9" ht="12.95" customHeight="1">
      <c r="A76" s="291">
        <f t="shared" si="6"/>
        <v>69</v>
      </c>
      <c r="B76" s="250"/>
      <c r="C76" s="251"/>
      <c r="D76" s="259" t="s">
        <v>793</v>
      </c>
      <c r="E76" s="260" t="s">
        <v>243</v>
      </c>
      <c r="F76" s="261">
        <v>2</v>
      </c>
      <c r="G76" s="428">
        <v>0</v>
      </c>
      <c r="H76" s="262">
        <f t="shared" si="5"/>
        <v>0</v>
      </c>
      <c r="I76" s="256"/>
    </row>
    <row r="77" spans="1:9" ht="12.95" customHeight="1">
      <c r="A77" s="291">
        <f t="shared" si="6"/>
        <v>70</v>
      </c>
      <c r="B77" s="250"/>
      <c r="C77" s="251"/>
      <c r="D77" s="259" t="s">
        <v>794</v>
      </c>
      <c r="E77" s="260" t="s">
        <v>243</v>
      </c>
      <c r="F77" s="261">
        <v>2</v>
      </c>
      <c r="G77" s="428">
        <v>0</v>
      </c>
      <c r="H77" s="262">
        <f t="shared" si="5"/>
        <v>0</v>
      </c>
      <c r="I77" s="256"/>
    </row>
    <row r="78" spans="1:9" ht="12.95" customHeight="1">
      <c r="A78" s="291">
        <f t="shared" si="6"/>
        <v>71</v>
      </c>
      <c r="B78" s="250"/>
      <c r="C78" s="251"/>
      <c r="D78" s="259" t="s">
        <v>795</v>
      </c>
      <c r="E78" s="260" t="s">
        <v>243</v>
      </c>
      <c r="F78" s="261">
        <v>1</v>
      </c>
      <c r="G78" s="428">
        <v>0</v>
      </c>
      <c r="H78" s="262">
        <f t="shared" si="5"/>
        <v>0</v>
      </c>
      <c r="I78" s="256"/>
    </row>
    <row r="79" spans="1:9" ht="12.95" customHeight="1">
      <c r="A79" s="291">
        <f t="shared" si="6"/>
        <v>72</v>
      </c>
      <c r="B79" s="250"/>
      <c r="C79" s="251"/>
      <c r="D79" s="259" t="s">
        <v>796</v>
      </c>
      <c r="E79" s="260" t="s">
        <v>243</v>
      </c>
      <c r="F79" s="261">
        <v>20</v>
      </c>
      <c r="G79" s="428">
        <v>0</v>
      </c>
      <c r="H79" s="262">
        <f t="shared" si="5"/>
        <v>0</v>
      </c>
      <c r="I79" s="256"/>
    </row>
    <row r="80" spans="1:9" ht="12.95" customHeight="1">
      <c r="A80" s="291">
        <f t="shared" si="6"/>
        <v>73</v>
      </c>
      <c r="B80" s="250"/>
      <c r="C80" s="251"/>
      <c r="D80" s="259" t="s">
        <v>797</v>
      </c>
      <c r="E80" s="260" t="s">
        <v>798</v>
      </c>
      <c r="F80" s="261">
        <v>3</v>
      </c>
      <c r="G80" s="428">
        <v>0</v>
      </c>
      <c r="H80" s="262">
        <f t="shared" si="5"/>
        <v>0</v>
      </c>
      <c r="I80" s="256"/>
    </row>
    <row r="81" spans="1:9" ht="12.95" customHeight="1">
      <c r="A81" s="291">
        <f t="shared" si="6"/>
        <v>74</v>
      </c>
      <c r="B81" s="250"/>
      <c r="C81" s="251"/>
      <c r="D81" s="259" t="s">
        <v>799</v>
      </c>
      <c r="E81" s="260" t="s">
        <v>243</v>
      </c>
      <c r="F81" s="261">
        <v>11</v>
      </c>
      <c r="G81" s="428">
        <v>0</v>
      </c>
      <c r="H81" s="262">
        <f t="shared" si="5"/>
        <v>0</v>
      </c>
      <c r="I81" s="256"/>
    </row>
    <row r="82" spans="1:9" ht="12.95" customHeight="1">
      <c r="A82" s="291">
        <f t="shared" si="6"/>
        <v>75</v>
      </c>
      <c r="B82" s="250"/>
      <c r="C82" s="251"/>
      <c r="D82" s="259" t="s">
        <v>800</v>
      </c>
      <c r="E82" s="260" t="s">
        <v>406</v>
      </c>
      <c r="F82" s="261">
        <v>2.5</v>
      </c>
      <c r="G82" s="428">
        <v>0</v>
      </c>
      <c r="H82" s="262">
        <f t="shared" si="5"/>
        <v>0</v>
      </c>
      <c r="I82" s="256"/>
    </row>
    <row r="83" spans="1:9" ht="12.95" customHeight="1">
      <c r="A83" s="291">
        <f t="shared" si="6"/>
        <v>76</v>
      </c>
      <c r="B83" s="250"/>
      <c r="C83" s="263" t="s">
        <v>701</v>
      </c>
      <c r="D83" s="264" t="str">
        <f>CONCATENATE(C67," ",D67)</f>
        <v>8 Trubní vedení - vodovod armatury, zařízení</v>
      </c>
      <c r="E83" s="265"/>
      <c r="F83" s="266"/>
      <c r="G83" s="266"/>
      <c r="H83" s="267">
        <f>SUM(H68:H82)</f>
        <v>0</v>
      </c>
      <c r="I83" s="256"/>
    </row>
    <row r="84" spans="1:9" ht="12.95" customHeight="1" thickBot="1">
      <c r="A84" s="291">
        <f t="shared" si="6"/>
        <v>77</v>
      </c>
      <c r="B84" s="275"/>
      <c r="C84" s="245" t="s">
        <v>367</v>
      </c>
      <c r="D84" s="279" t="s">
        <v>715</v>
      </c>
      <c r="E84" s="276"/>
      <c r="F84" s="277"/>
      <c r="G84" s="277"/>
      <c r="H84" s="278">
        <f>H19+H28+H41+H53+H66+H83</f>
        <v>0</v>
      </c>
      <c r="I84" s="256"/>
    </row>
    <row r="85" spans="1:8" ht="13.5" thickBot="1">
      <c r="A85" s="291">
        <f t="shared" si="6"/>
        <v>78</v>
      </c>
      <c r="B85" s="280"/>
      <c r="C85" s="281"/>
      <c r="D85" s="282"/>
      <c r="E85" s="283"/>
      <c r="F85" s="284"/>
      <c r="G85" s="284"/>
      <c r="H85" s="285">
        <f>H84+H11</f>
        <v>0</v>
      </c>
    </row>
    <row r="86" spans="1:8" ht="12">
      <c r="A86" s="291">
        <f t="shared" si="6"/>
        <v>79</v>
      </c>
      <c r="B86" s="280"/>
      <c r="C86" s="286"/>
      <c r="D86" s="282"/>
      <c r="E86" s="283"/>
      <c r="F86" s="284"/>
      <c r="G86" s="284"/>
      <c r="H86" s="287"/>
    </row>
    <row r="87" spans="1:8" ht="13.5" thickBot="1">
      <c r="A87" s="291">
        <f t="shared" si="6"/>
        <v>80</v>
      </c>
      <c r="B87" s="288"/>
      <c r="C87" s="289" t="s">
        <v>716</v>
      </c>
      <c r="D87" s="289"/>
      <c r="E87" s="289"/>
      <c r="F87" s="289"/>
      <c r="G87" s="289"/>
      <c r="H87" s="290"/>
    </row>
    <row r="88" spans="1:6" ht="12">
      <c r="A88" s="291"/>
      <c r="D88" s="292"/>
      <c r="F88" s="226"/>
    </row>
    <row r="89" spans="1:6" ht="12">
      <c r="A89" s="291"/>
      <c r="F89" s="226"/>
    </row>
    <row r="90" spans="1:6" ht="12">
      <c r="A90" s="291"/>
      <c r="F90" s="226"/>
    </row>
    <row r="91" spans="1:6" ht="12">
      <c r="A91" s="291"/>
      <c r="F91" s="226"/>
    </row>
    <row r="92" spans="1:6" ht="12">
      <c r="A92" s="291"/>
      <c r="F92" s="226"/>
    </row>
    <row r="93" spans="1:6" ht="12">
      <c r="A93" s="291"/>
      <c r="F93" s="226"/>
    </row>
    <row r="94" spans="1:6" ht="12">
      <c r="A94" s="291"/>
      <c r="F94" s="226"/>
    </row>
    <row r="95" spans="1:6" ht="12">
      <c r="A95" s="291"/>
      <c r="F95" s="226"/>
    </row>
    <row r="96" spans="1:6" ht="12">
      <c r="A96" s="291"/>
      <c r="F96" s="226"/>
    </row>
    <row r="97" spans="1:6" ht="12">
      <c r="A97" s="291"/>
      <c r="F97" s="226"/>
    </row>
    <row r="98" spans="1:6" ht="12">
      <c r="A98" s="291"/>
      <c r="F98" s="226"/>
    </row>
    <row r="99" spans="1:6" ht="12">
      <c r="A99" s="291"/>
      <c r="F99" s="226"/>
    </row>
    <row r="100" spans="1:6" ht="12">
      <c r="A100" s="291"/>
      <c r="F100" s="226"/>
    </row>
    <row r="101" spans="1:6" ht="12">
      <c r="A101" s="291"/>
      <c r="F101" s="226"/>
    </row>
    <row r="102" spans="1:6" ht="12">
      <c r="A102" s="291"/>
      <c r="F102" s="226"/>
    </row>
    <row r="103" spans="1:6" ht="12">
      <c r="A103" s="291"/>
      <c r="F103" s="226"/>
    </row>
    <row r="104" spans="1:6" ht="12">
      <c r="A104" s="291"/>
      <c r="F104" s="226"/>
    </row>
    <row r="105" spans="1:6" ht="12">
      <c r="A105" s="291"/>
      <c r="F105" s="226"/>
    </row>
    <row r="106" spans="1:6" ht="12">
      <c r="A106" s="291"/>
      <c r="F106" s="226"/>
    </row>
    <row r="107" spans="1:8" ht="12">
      <c r="A107" s="291"/>
      <c r="B107" s="293"/>
      <c r="C107" s="293"/>
      <c r="D107" s="293"/>
      <c r="E107" s="293"/>
      <c r="F107" s="293"/>
      <c r="G107" s="293"/>
      <c r="H107" s="293"/>
    </row>
    <row r="108" spans="1:8" ht="12">
      <c r="A108" s="291"/>
      <c r="B108" s="293"/>
      <c r="C108" s="293"/>
      <c r="D108" s="293"/>
      <c r="E108" s="293"/>
      <c r="F108" s="293"/>
      <c r="G108" s="293"/>
      <c r="H108" s="293"/>
    </row>
    <row r="109" spans="2:8" ht="12">
      <c r="B109" s="293"/>
      <c r="C109" s="293"/>
      <c r="D109" s="293"/>
      <c r="E109" s="293"/>
      <c r="F109" s="293"/>
      <c r="G109" s="293"/>
      <c r="H109" s="293"/>
    </row>
    <row r="110" spans="2:8" ht="12">
      <c r="B110" s="293"/>
      <c r="C110" s="293"/>
      <c r="D110" s="293"/>
      <c r="E110" s="293"/>
      <c r="F110" s="293"/>
      <c r="G110" s="293"/>
      <c r="H110" s="293"/>
    </row>
    <row r="111" ht="12">
      <c r="F111" s="226"/>
    </row>
    <row r="112" ht="12">
      <c r="F112" s="226"/>
    </row>
    <row r="113" ht="12">
      <c r="F113" s="226"/>
    </row>
    <row r="114" ht="12">
      <c r="F114" s="226"/>
    </row>
    <row r="115" ht="12">
      <c r="F115" s="226"/>
    </row>
    <row r="116" ht="12">
      <c r="F116" s="226"/>
    </row>
    <row r="117" ht="12">
      <c r="F117" s="226"/>
    </row>
    <row r="118" ht="12">
      <c r="F118" s="226"/>
    </row>
    <row r="119" ht="12">
      <c r="F119" s="226"/>
    </row>
    <row r="120" ht="12">
      <c r="F120" s="226"/>
    </row>
    <row r="121" ht="12">
      <c r="F121" s="226"/>
    </row>
    <row r="122" ht="12">
      <c r="F122" s="226"/>
    </row>
    <row r="123" ht="12">
      <c r="F123" s="226"/>
    </row>
    <row r="124" ht="12">
      <c r="F124" s="226"/>
    </row>
    <row r="125" ht="12">
      <c r="F125" s="226"/>
    </row>
    <row r="126" ht="12">
      <c r="F126" s="226"/>
    </row>
    <row r="127" ht="12">
      <c r="F127" s="226"/>
    </row>
    <row r="128" ht="12">
      <c r="F128" s="226"/>
    </row>
    <row r="129" ht="12">
      <c r="F129" s="226"/>
    </row>
    <row r="130" ht="12">
      <c r="F130" s="226"/>
    </row>
    <row r="131" ht="12">
      <c r="F131" s="226"/>
    </row>
    <row r="132" ht="12">
      <c r="F132" s="226"/>
    </row>
    <row r="133" ht="12">
      <c r="F133" s="226"/>
    </row>
    <row r="134" ht="12">
      <c r="F134" s="226"/>
    </row>
    <row r="135" ht="12">
      <c r="F135" s="226"/>
    </row>
    <row r="136" ht="12">
      <c r="F136" s="226"/>
    </row>
    <row r="137" ht="12">
      <c r="F137" s="226"/>
    </row>
    <row r="138" ht="12">
      <c r="F138" s="226"/>
    </row>
    <row r="139" ht="12">
      <c r="F139" s="226"/>
    </row>
    <row r="140" ht="12">
      <c r="F140" s="226"/>
    </row>
    <row r="141" ht="12">
      <c r="F141" s="226"/>
    </row>
    <row r="142" spans="2:3" ht="12">
      <c r="B142" s="294"/>
      <c r="C142" s="294"/>
    </row>
    <row r="143" spans="2:8" ht="12">
      <c r="B143" s="293"/>
      <c r="C143" s="293"/>
      <c r="D143" s="296"/>
      <c r="E143" s="296"/>
      <c r="F143" s="297"/>
      <c r="G143" s="296"/>
      <c r="H143" s="298"/>
    </row>
    <row r="144" spans="2:8" ht="12">
      <c r="B144" s="299"/>
      <c r="C144" s="299"/>
      <c r="D144" s="293"/>
      <c r="E144" s="293"/>
      <c r="F144" s="300"/>
      <c r="G144" s="293"/>
      <c r="H144" s="293"/>
    </row>
    <row r="145" spans="2:8" ht="12">
      <c r="B145" s="293"/>
      <c r="C145" s="293"/>
      <c r="D145" s="293"/>
      <c r="E145" s="293"/>
      <c r="F145" s="300"/>
      <c r="G145" s="293"/>
      <c r="H145" s="293"/>
    </row>
    <row r="146" spans="2:8" ht="12">
      <c r="B146" s="293"/>
      <c r="C146" s="293"/>
      <c r="D146" s="293"/>
      <c r="E146" s="293"/>
      <c r="F146" s="300"/>
      <c r="G146" s="293"/>
      <c r="H146" s="293"/>
    </row>
    <row r="147" spans="2:8" ht="12">
      <c r="B147" s="293"/>
      <c r="C147" s="293"/>
      <c r="D147" s="293"/>
      <c r="E147" s="293"/>
      <c r="F147" s="300"/>
      <c r="G147" s="293"/>
      <c r="H147" s="293"/>
    </row>
    <row r="148" spans="2:8" ht="12">
      <c r="B148" s="293"/>
      <c r="C148" s="293"/>
      <c r="D148" s="293"/>
      <c r="E148" s="293"/>
      <c r="F148" s="300"/>
      <c r="G148" s="293"/>
      <c r="H148" s="293"/>
    </row>
    <row r="149" spans="2:8" ht="12">
      <c r="B149" s="293"/>
      <c r="C149" s="293"/>
      <c r="D149" s="293"/>
      <c r="E149" s="293"/>
      <c r="F149" s="300"/>
      <c r="G149" s="293"/>
      <c r="H149" s="293"/>
    </row>
    <row r="150" spans="2:8" ht="12">
      <c r="B150" s="293"/>
      <c r="C150" s="293"/>
      <c r="D150" s="293"/>
      <c r="E150" s="293"/>
      <c r="F150" s="300"/>
      <c r="G150" s="293"/>
      <c r="H150" s="293"/>
    </row>
    <row r="151" spans="2:8" ht="12">
      <c r="B151" s="293"/>
      <c r="C151" s="293"/>
      <c r="D151" s="293"/>
      <c r="E151" s="293"/>
      <c r="F151" s="300"/>
      <c r="G151" s="293"/>
      <c r="H151" s="293"/>
    </row>
    <row r="152" spans="2:8" ht="12">
      <c r="B152" s="293"/>
      <c r="C152" s="293"/>
      <c r="D152" s="293"/>
      <c r="E152" s="293"/>
      <c r="F152" s="300"/>
      <c r="G152" s="293"/>
      <c r="H152" s="293"/>
    </row>
    <row r="153" spans="2:8" ht="12">
      <c r="B153" s="293"/>
      <c r="C153" s="293"/>
      <c r="D153" s="293"/>
      <c r="E153" s="293"/>
      <c r="F153" s="300"/>
      <c r="G153" s="293"/>
      <c r="H153" s="293"/>
    </row>
    <row r="154" spans="2:8" ht="12">
      <c r="B154" s="293"/>
      <c r="C154" s="293"/>
      <c r="D154" s="293"/>
      <c r="E154" s="293"/>
      <c r="F154" s="300"/>
      <c r="G154" s="293"/>
      <c r="H154" s="293"/>
    </row>
    <row r="155" spans="2:8" ht="12">
      <c r="B155" s="293"/>
      <c r="C155" s="293"/>
      <c r="D155" s="293"/>
      <c r="E155" s="293"/>
      <c r="F155" s="300"/>
      <c r="G155" s="293"/>
      <c r="H155" s="293"/>
    </row>
    <row r="156" spans="2:8" ht="12">
      <c r="B156" s="293"/>
      <c r="C156" s="293"/>
      <c r="D156" s="293"/>
      <c r="E156" s="293"/>
      <c r="F156" s="300"/>
      <c r="G156" s="293"/>
      <c r="H156" s="293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SheetLayoutView="100" workbookViewId="0" topLeftCell="A1">
      <selection activeCell="D20" sqref="D20"/>
    </sheetView>
  </sheetViews>
  <sheetFormatPr defaultColWidth="9.140625" defaultRowHeight="12"/>
  <cols>
    <col min="1" max="1" width="2.28125" style="159" customWidth="1"/>
    <col min="2" max="2" width="17.421875" style="159" customWidth="1"/>
    <col min="3" max="3" width="18.421875" style="159" customWidth="1"/>
    <col min="4" max="4" width="17.00390625" style="159" customWidth="1"/>
    <col min="5" max="5" width="15.8515625" style="159" customWidth="1"/>
    <col min="6" max="6" width="19.28125" style="159" customWidth="1"/>
    <col min="7" max="7" width="17.8515625" style="159" customWidth="1"/>
    <col min="8" max="16384" width="9.28125" style="159" customWidth="1"/>
  </cols>
  <sheetData>
    <row r="1" spans="1:7" ht="21.75" customHeight="1">
      <c r="A1" s="156" t="s">
        <v>645</v>
      </c>
      <c r="B1" s="157"/>
      <c r="C1" s="157"/>
      <c r="D1" s="157"/>
      <c r="E1" s="157"/>
      <c r="F1" s="157"/>
      <c r="G1" s="158"/>
    </row>
    <row r="2" spans="1:7" ht="15" customHeight="1" thickBot="1">
      <c r="A2" s="160"/>
      <c r="B2" s="161"/>
      <c r="C2" s="161"/>
      <c r="D2" s="161"/>
      <c r="E2" s="161"/>
      <c r="F2" s="161"/>
      <c r="G2" s="162"/>
    </row>
    <row r="3" spans="1:7" ht="12.95" customHeight="1">
      <c r="A3" s="163" t="s">
        <v>646</v>
      </c>
      <c r="B3" s="164"/>
      <c r="C3" s="165" t="s">
        <v>647</v>
      </c>
      <c r="D3" s="165"/>
      <c r="E3" s="165"/>
      <c r="F3" s="165" t="s">
        <v>648</v>
      </c>
      <c r="G3" s="166"/>
    </row>
    <row r="4" spans="1:7" ht="12.95" customHeight="1">
      <c r="A4" s="167"/>
      <c r="B4" s="168"/>
      <c r="C4" s="169" t="s">
        <v>801</v>
      </c>
      <c r="D4" s="161"/>
      <c r="E4" s="161"/>
      <c r="F4" s="161"/>
      <c r="G4" s="162"/>
    </row>
    <row r="5" spans="1:7" ht="12.95" customHeight="1">
      <c r="A5" s="170" t="s">
        <v>650</v>
      </c>
      <c r="B5" s="171"/>
      <c r="C5" s="172" t="s">
        <v>651</v>
      </c>
      <c r="D5" s="172"/>
      <c r="E5" s="172"/>
      <c r="F5" s="173" t="s">
        <v>652</v>
      </c>
      <c r="G5" s="174"/>
    </row>
    <row r="6" spans="1:7" ht="12.95" customHeight="1">
      <c r="A6" s="175" t="s">
        <v>653</v>
      </c>
      <c r="B6" s="168"/>
      <c r="C6" s="161"/>
      <c r="D6" s="161"/>
      <c r="E6" s="161"/>
      <c r="F6" s="176"/>
      <c r="G6" s="162"/>
    </row>
    <row r="7" spans="1:9" ht="12">
      <c r="A7" s="170" t="s">
        <v>654</v>
      </c>
      <c r="B7" s="172"/>
      <c r="C7" s="625" t="s">
        <v>655</v>
      </c>
      <c r="D7" s="626"/>
      <c r="E7" s="177" t="s">
        <v>656</v>
      </c>
      <c r="F7" s="178"/>
      <c r="G7" s="179"/>
      <c r="H7" s="180"/>
      <c r="I7" s="180"/>
    </row>
    <row r="8" spans="1:7" ht="12">
      <c r="A8" s="170" t="s">
        <v>657</v>
      </c>
      <c r="B8" s="172"/>
      <c r="C8" s="181" t="s">
        <v>658</v>
      </c>
      <c r="D8" s="181"/>
      <c r="E8" s="173" t="s">
        <v>659</v>
      </c>
      <c r="F8" s="172"/>
      <c r="G8" s="182"/>
    </row>
    <row r="9" spans="1:7" ht="12">
      <c r="A9" s="183"/>
      <c r="B9" s="181"/>
      <c r="C9" s="181"/>
      <c r="D9" s="181"/>
      <c r="E9" s="184" t="s">
        <v>660</v>
      </c>
      <c r="F9" s="181"/>
      <c r="G9" s="185"/>
    </row>
    <row r="10" spans="1:57" ht="12">
      <c r="A10" s="160" t="s">
        <v>661</v>
      </c>
      <c r="B10" s="161"/>
      <c r="C10" s="161"/>
      <c r="D10" s="161"/>
      <c r="E10" s="425" t="s">
        <v>662</v>
      </c>
      <c r="F10" s="426"/>
      <c r="G10" s="427"/>
      <c r="BA10" s="187"/>
      <c r="BB10" s="187"/>
      <c r="BC10" s="187"/>
      <c r="BD10" s="187"/>
      <c r="BE10" s="187"/>
    </row>
    <row r="11" spans="1:7" ht="12">
      <c r="A11" s="160" t="s">
        <v>663</v>
      </c>
      <c r="B11" s="161"/>
      <c r="C11" s="161"/>
      <c r="D11" s="161"/>
      <c r="E11" s="627" t="s">
        <v>664</v>
      </c>
      <c r="F11" s="628"/>
      <c r="G11" s="629"/>
    </row>
    <row r="12" spans="1:7" ht="28.5" customHeight="1" thickBot="1">
      <c r="A12" s="188" t="s">
        <v>665</v>
      </c>
      <c r="B12" s="189"/>
      <c r="C12" s="189"/>
      <c r="D12" s="189"/>
      <c r="E12" s="190"/>
      <c r="F12" s="190"/>
      <c r="G12" s="191"/>
    </row>
    <row r="13" spans="1:7" ht="17.25" customHeight="1" thickBot="1">
      <c r="A13" s="192" t="s">
        <v>666</v>
      </c>
      <c r="B13" s="193"/>
      <c r="C13" s="194"/>
      <c r="D13" s="195" t="s">
        <v>620</v>
      </c>
      <c r="E13" s="196"/>
      <c r="F13" s="196"/>
      <c r="G13" s="194"/>
    </row>
    <row r="14" spans="1:7" ht="15.95" customHeight="1">
      <c r="A14" s="197"/>
      <c r="B14" s="198" t="s">
        <v>667</v>
      </c>
      <c r="C14" s="199"/>
      <c r="D14" s="200"/>
      <c r="E14" s="201"/>
      <c r="F14" s="202"/>
      <c r="G14" s="199"/>
    </row>
    <row r="15" spans="1:7" ht="15.95" customHeight="1">
      <c r="A15" s="197" t="s">
        <v>668</v>
      </c>
      <c r="B15" s="198" t="s">
        <v>669</v>
      </c>
      <c r="C15" s="199"/>
      <c r="D15" s="183"/>
      <c r="E15" s="203"/>
      <c r="F15" s="204"/>
      <c r="G15" s="199"/>
    </row>
    <row r="16" spans="1:7" ht="15.95" customHeight="1">
      <c r="A16" s="197" t="s">
        <v>670</v>
      </c>
      <c r="B16" s="198" t="s">
        <v>671</v>
      </c>
      <c r="C16" s="199"/>
      <c r="D16" s="183"/>
      <c r="E16" s="203"/>
      <c r="F16" s="204"/>
      <c r="G16" s="199"/>
    </row>
    <row r="17" spans="1:7" ht="15.95" customHeight="1">
      <c r="A17" s="205" t="s">
        <v>672</v>
      </c>
      <c r="B17" s="198" t="s">
        <v>673</v>
      </c>
      <c r="C17" s="199"/>
      <c r="D17" s="183"/>
      <c r="E17" s="203"/>
      <c r="F17" s="204"/>
      <c r="G17" s="199"/>
    </row>
    <row r="18" spans="1:7" ht="15.95" customHeight="1">
      <c r="A18" s="206" t="s">
        <v>674</v>
      </c>
      <c r="B18" s="198"/>
      <c r="C18" s="199"/>
      <c r="D18" s="183"/>
      <c r="E18" s="203"/>
      <c r="F18" s="204"/>
      <c r="G18" s="199"/>
    </row>
    <row r="19" spans="1:7" ht="15.95" customHeight="1">
      <c r="A19" s="206"/>
      <c r="B19" s="198"/>
      <c r="C19" s="199"/>
      <c r="D19" s="183"/>
      <c r="E19" s="203"/>
      <c r="F19" s="204"/>
      <c r="G19" s="199"/>
    </row>
    <row r="20" spans="1:7" ht="15.95" customHeight="1">
      <c r="A20" s="206" t="s">
        <v>605</v>
      </c>
      <c r="B20" s="198"/>
      <c r="C20" s="199"/>
      <c r="D20" s="183"/>
      <c r="E20" s="203"/>
      <c r="F20" s="204"/>
      <c r="G20" s="199"/>
    </row>
    <row r="21" spans="1:7" ht="15.95" customHeight="1">
      <c r="A21" s="160" t="s">
        <v>675</v>
      </c>
      <c r="B21" s="161"/>
      <c r="C21" s="199"/>
      <c r="D21" s="183" t="s">
        <v>676</v>
      </c>
      <c r="E21" s="203"/>
      <c r="F21" s="204"/>
      <c r="G21" s="199"/>
    </row>
    <row r="22" spans="1:7" ht="15.95" customHeight="1" thickBot="1">
      <c r="A22" s="183" t="s">
        <v>677</v>
      </c>
      <c r="B22" s="181"/>
      <c r="C22" s="207">
        <f>'RR - ZTI VENKOVNI KANALIZACE2'!H31</f>
        <v>0</v>
      </c>
      <c r="D22" s="208" t="s">
        <v>678</v>
      </c>
      <c r="E22" s="209"/>
      <c r="F22" s="210"/>
      <c r="G22" s="199"/>
    </row>
    <row r="23" spans="1:7" ht="12">
      <c r="A23" s="163" t="s">
        <v>679</v>
      </c>
      <c r="B23" s="165"/>
      <c r="C23" s="211" t="s">
        <v>680</v>
      </c>
      <c r="D23" s="165"/>
      <c r="E23" s="211" t="s">
        <v>681</v>
      </c>
      <c r="F23" s="165"/>
      <c r="G23" s="166"/>
    </row>
    <row r="24" spans="1:7" ht="12">
      <c r="A24" s="170"/>
      <c r="B24" s="172"/>
      <c r="C24" s="173" t="s">
        <v>682</v>
      </c>
      <c r="D24" s="172"/>
      <c r="E24" s="173" t="s">
        <v>682</v>
      </c>
      <c r="F24" s="172"/>
      <c r="G24" s="174"/>
    </row>
    <row r="25" spans="1:7" ht="12">
      <c r="A25" s="160" t="s">
        <v>683</v>
      </c>
      <c r="B25" s="212"/>
      <c r="C25" s="186" t="s">
        <v>683</v>
      </c>
      <c r="D25" s="161"/>
      <c r="E25" s="186" t="s">
        <v>683</v>
      </c>
      <c r="F25" s="161"/>
      <c r="G25" s="162"/>
    </row>
    <row r="26" spans="1:7" ht="12">
      <c r="A26" s="160"/>
      <c r="B26" s="213"/>
      <c r="C26" s="186" t="s">
        <v>684</v>
      </c>
      <c r="D26" s="161"/>
      <c r="E26" s="186" t="s">
        <v>685</v>
      </c>
      <c r="F26" s="161"/>
      <c r="G26" s="162"/>
    </row>
    <row r="27" spans="1:7" ht="12">
      <c r="A27" s="160"/>
      <c r="B27" s="161"/>
      <c r="C27" s="186"/>
      <c r="D27" s="161"/>
      <c r="E27" s="186"/>
      <c r="F27" s="161"/>
      <c r="G27" s="162"/>
    </row>
    <row r="28" spans="1:7" ht="97.5" customHeight="1" thickBot="1">
      <c r="A28" s="160"/>
      <c r="B28" s="161"/>
      <c r="C28" s="186"/>
      <c r="D28" s="161"/>
      <c r="E28" s="186"/>
      <c r="F28" s="161"/>
      <c r="G28" s="162"/>
    </row>
    <row r="29" spans="1:7" s="219" customFormat="1" ht="19.5" customHeight="1" thickBot="1">
      <c r="A29" s="214" t="s">
        <v>686</v>
      </c>
      <c r="B29" s="215"/>
      <c r="C29" s="215"/>
      <c r="D29" s="215"/>
      <c r="E29" s="216"/>
      <c r="F29" s="217">
        <f>'RR - ZTI VENKOVNI KANALIZACE2'!H31</f>
        <v>0</v>
      </c>
      <c r="G29" s="218"/>
    </row>
    <row r="30" spans="1:7" ht="12">
      <c r="A30" s="160"/>
      <c r="B30" s="161"/>
      <c r="C30" s="161"/>
      <c r="D30" s="161"/>
      <c r="E30" s="161"/>
      <c r="F30" s="161"/>
      <c r="G30" s="162"/>
    </row>
    <row r="31" spans="1:8" ht="12">
      <c r="A31" s="220" t="s">
        <v>687</v>
      </c>
      <c r="B31" s="221"/>
      <c r="C31" s="221"/>
      <c r="D31" s="221"/>
      <c r="E31" s="221"/>
      <c r="F31" s="221"/>
      <c r="G31" s="222"/>
      <c r="H31" s="159" t="s">
        <v>688</v>
      </c>
    </row>
    <row r="32" spans="1:8" ht="14.25" customHeight="1">
      <c r="A32" s="220"/>
      <c r="B32" s="630"/>
      <c r="C32" s="630"/>
      <c r="D32" s="630"/>
      <c r="E32" s="630"/>
      <c r="F32" s="630"/>
      <c r="G32" s="631"/>
      <c r="H32" s="159" t="s">
        <v>688</v>
      </c>
    </row>
    <row r="33" spans="1:8" ht="12.75" customHeight="1">
      <c r="A33" s="223"/>
      <c r="B33" s="630"/>
      <c r="C33" s="630"/>
      <c r="D33" s="630"/>
      <c r="E33" s="630"/>
      <c r="F33" s="630"/>
      <c r="G33" s="631"/>
      <c r="H33" s="159" t="s">
        <v>688</v>
      </c>
    </row>
    <row r="34" spans="1:8" ht="12">
      <c r="A34" s="223"/>
      <c r="B34" s="630"/>
      <c r="C34" s="630"/>
      <c r="D34" s="630"/>
      <c r="E34" s="630"/>
      <c r="F34" s="630"/>
      <c r="G34" s="631"/>
      <c r="H34" s="159" t="s">
        <v>688</v>
      </c>
    </row>
    <row r="35" spans="1:8" ht="12">
      <c r="A35" s="223"/>
      <c r="B35" s="630"/>
      <c r="C35" s="630"/>
      <c r="D35" s="630"/>
      <c r="E35" s="630"/>
      <c r="F35" s="630"/>
      <c r="G35" s="631"/>
      <c r="H35" s="159" t="s">
        <v>688</v>
      </c>
    </row>
    <row r="36" spans="1:8" ht="12">
      <c r="A36" s="223"/>
      <c r="B36" s="630"/>
      <c r="C36" s="630"/>
      <c r="D36" s="630"/>
      <c r="E36" s="630"/>
      <c r="F36" s="630"/>
      <c r="G36" s="631"/>
      <c r="H36" s="159" t="s">
        <v>688</v>
      </c>
    </row>
    <row r="37" spans="1:8" ht="12">
      <c r="A37" s="223"/>
      <c r="B37" s="630"/>
      <c r="C37" s="630"/>
      <c r="D37" s="630"/>
      <c r="E37" s="630"/>
      <c r="F37" s="630"/>
      <c r="G37" s="631"/>
      <c r="H37" s="159" t="s">
        <v>688</v>
      </c>
    </row>
    <row r="38" spans="1:8" ht="12">
      <c r="A38" s="223"/>
      <c r="B38" s="630"/>
      <c r="C38" s="630"/>
      <c r="D38" s="630"/>
      <c r="E38" s="630"/>
      <c r="F38" s="630"/>
      <c r="G38" s="631"/>
      <c r="H38" s="159" t="s">
        <v>688</v>
      </c>
    </row>
    <row r="39" spans="1:8" ht="13.5" thickBot="1">
      <c r="A39" s="224"/>
      <c r="B39" s="632"/>
      <c r="C39" s="632"/>
      <c r="D39" s="632"/>
      <c r="E39" s="632"/>
      <c r="F39" s="632"/>
      <c r="G39" s="633"/>
      <c r="H39" s="159" t="s">
        <v>688</v>
      </c>
    </row>
    <row r="40" spans="2:7" ht="12">
      <c r="B40" s="624"/>
      <c r="C40" s="624"/>
      <c r="D40" s="624"/>
      <c r="E40" s="624"/>
      <c r="F40" s="624"/>
      <c r="G40" s="624"/>
    </row>
    <row r="41" spans="2:7" ht="12">
      <c r="B41" s="624"/>
      <c r="C41" s="624"/>
      <c r="D41" s="624"/>
      <c r="E41" s="624"/>
      <c r="F41" s="624"/>
      <c r="G41" s="624"/>
    </row>
    <row r="42" spans="2:7" ht="12">
      <c r="B42" s="624"/>
      <c r="C42" s="624"/>
      <c r="D42" s="624"/>
      <c r="E42" s="624"/>
      <c r="F42" s="624"/>
      <c r="G42" s="624"/>
    </row>
    <row r="43" spans="2:7" ht="12">
      <c r="B43" s="624"/>
      <c r="C43" s="624"/>
      <c r="D43" s="624"/>
      <c r="E43" s="624"/>
      <c r="F43" s="624"/>
      <c r="G43" s="624"/>
    </row>
    <row r="44" spans="2:7" ht="12">
      <c r="B44" s="624"/>
      <c r="C44" s="624"/>
      <c r="D44" s="624"/>
      <c r="E44" s="624"/>
      <c r="F44" s="624"/>
      <c r="G44" s="624"/>
    </row>
    <row r="45" spans="2:7" ht="12">
      <c r="B45" s="624"/>
      <c r="C45" s="624"/>
      <c r="D45" s="624"/>
      <c r="E45" s="624"/>
      <c r="F45" s="624"/>
      <c r="G45" s="624"/>
    </row>
    <row r="46" spans="2:7" ht="12">
      <c r="B46" s="624"/>
      <c r="C46" s="624"/>
      <c r="D46" s="624"/>
      <c r="E46" s="624"/>
      <c r="F46" s="624"/>
      <c r="G46" s="624"/>
    </row>
    <row r="47" spans="2:7" ht="12">
      <c r="B47" s="624"/>
      <c r="C47" s="624"/>
      <c r="D47" s="624"/>
      <c r="E47" s="624"/>
      <c r="F47" s="624"/>
      <c r="G47" s="624"/>
    </row>
    <row r="48" spans="2:7" ht="12">
      <c r="B48" s="624"/>
      <c r="C48" s="624"/>
      <c r="D48" s="624"/>
      <c r="E48" s="624"/>
      <c r="F48" s="624"/>
      <c r="G48" s="624"/>
    </row>
    <row r="49" spans="2:7" ht="12">
      <c r="B49" s="624"/>
      <c r="C49" s="624"/>
      <c r="D49" s="624"/>
      <c r="E49" s="624"/>
      <c r="F49" s="624"/>
      <c r="G49" s="624"/>
    </row>
  </sheetData>
  <sheetProtection password="DAFF" sheet="1" objects="1" scenarios="1"/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Milan Kyral</cp:lastModifiedBy>
  <dcterms:created xsi:type="dcterms:W3CDTF">2022-02-04T08:38:48Z</dcterms:created>
  <dcterms:modified xsi:type="dcterms:W3CDTF">2022-03-25T11:14:48Z</dcterms:modified>
  <cp:category/>
  <cp:version/>
  <cp:contentType/>
  <cp:contentStatus/>
</cp:coreProperties>
</file>