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1.1 - SO 01.1 Podzemní tě..." sheetId="2" r:id="rId2"/>
    <sheet name="1.2 - SO 01.2 Stavební čá..." sheetId="3" r:id="rId3"/>
    <sheet name="1.3 - PS 01.3 Mobilní pro..." sheetId="4" r:id="rId4"/>
    <sheet name="1.4 - PS 01.4 Čerpadlo s ..." sheetId="5" r:id="rId5"/>
    <sheet name="1.5 - SO 01.5 Opevnění sv..." sheetId="6" r:id="rId6"/>
    <sheet name="2.1 - SO 02.1 Manipulační..." sheetId="7" r:id="rId7"/>
    <sheet name="2.2 - SO 02.2 Čerpací a m..." sheetId="8" r:id="rId8"/>
    <sheet name="2.3 - SO 02.3 Štěrbinový ..." sheetId="9" r:id="rId9"/>
    <sheet name="2.4 - SO 02.4 Vyvložkován..." sheetId="10" r:id="rId10"/>
    <sheet name="2.5 - PS 02.5 Čerpadla s ..." sheetId="11" r:id="rId11"/>
    <sheet name="VON - Vedlejší a ostatní ..." sheetId="12" r:id="rId12"/>
    <sheet name="Pokyny pro vyplnění" sheetId="13" r:id="rId13"/>
  </sheets>
  <definedNames>
    <definedName name="_xlnm._FilterDatabase" localSheetId="1" hidden="1">'1.1 - SO 01.1 Podzemní tě...'!$C$95:$K$622</definedName>
    <definedName name="_xlnm._FilterDatabase" localSheetId="2" hidden="1">'1.2 - SO 01.2 Stavební čá...'!$C$98:$K$489</definedName>
    <definedName name="_xlnm._FilterDatabase" localSheetId="3" hidden="1">'1.3 - PS 01.3 Mobilní pro...'!$C$88:$K$170</definedName>
    <definedName name="_xlnm._FilterDatabase" localSheetId="4" hidden="1">'1.4 - PS 01.4 Čerpadlo s ...'!$C$86:$K$107</definedName>
    <definedName name="_xlnm._FilterDatabase" localSheetId="5" hidden="1">'1.5 - SO 01.5 Opevnění sv...'!$C$90:$K$288</definedName>
    <definedName name="_xlnm._FilterDatabase" localSheetId="6" hidden="1">'2.1 - SO 02.1 Manipulační...'!$C$95:$K$387</definedName>
    <definedName name="_xlnm._FilterDatabase" localSheetId="7" hidden="1">'2.2 - SO 02.2 Čerpací a m...'!$C$95:$K$382</definedName>
    <definedName name="_xlnm._FilterDatabase" localSheetId="8" hidden="1">'2.3 - SO 02.3 Štěrbinový ...'!$C$92:$K$297</definedName>
    <definedName name="_xlnm._FilterDatabase" localSheetId="9" hidden="1">'2.4 - SO 02.4 Vyvložkován...'!$C$91:$K$135</definedName>
    <definedName name="_xlnm._FilterDatabase" localSheetId="10" hidden="1">'2.5 - PS 02.5 Čerpadla s ...'!$C$85:$K$106</definedName>
    <definedName name="_xlnm._FilterDatabase" localSheetId="11" hidden="1">'VON - Vedlejší a ostatní ...'!$C$83:$K$194</definedName>
    <definedName name="_xlnm.Print_Area" localSheetId="1">'1.1 - SO 01.1 Podzemní tě...'!$C$4:$J$41,'1.1 - SO 01.1 Podzemní tě...'!$C$47:$J$75,'1.1 - SO 01.1 Podzemní tě...'!$C$81:$K$622</definedName>
    <definedName name="_xlnm.Print_Area" localSheetId="2">'1.2 - SO 01.2 Stavební čá...'!$C$4:$J$41,'1.2 - SO 01.2 Stavební čá...'!$C$47:$J$78,'1.2 - SO 01.2 Stavební čá...'!$C$84:$K$489</definedName>
    <definedName name="_xlnm.Print_Area" localSheetId="3">'1.3 - PS 01.3 Mobilní pro...'!$C$4:$J$41,'1.3 - PS 01.3 Mobilní pro...'!$C$47:$J$68,'1.3 - PS 01.3 Mobilní pro...'!$C$74:$K$170</definedName>
    <definedName name="_xlnm.Print_Area" localSheetId="4">'1.4 - PS 01.4 Čerpadlo s ...'!$C$4:$J$41,'1.4 - PS 01.4 Čerpadlo s ...'!$C$47:$J$66,'1.4 - PS 01.4 Čerpadlo s ...'!$C$72:$K$107</definedName>
    <definedName name="_xlnm.Print_Area" localSheetId="5">'1.5 - SO 01.5 Opevnění sv...'!$C$4:$J$41,'1.5 - SO 01.5 Opevnění sv...'!$C$47:$J$70,'1.5 - SO 01.5 Opevnění sv...'!$C$76:$K$288</definedName>
    <definedName name="_xlnm.Print_Area" localSheetId="6">'2.1 - SO 02.1 Manipulační...'!$C$4:$J$41,'2.1 - SO 02.1 Manipulační...'!$C$47:$J$75,'2.1 - SO 02.1 Manipulační...'!$C$81:$K$387</definedName>
    <definedName name="_xlnm.Print_Area" localSheetId="7">'2.2 - SO 02.2 Čerpací a m...'!$C$4:$J$41,'2.2 - SO 02.2 Čerpací a m...'!$C$47:$J$75,'2.2 - SO 02.2 Čerpací a m...'!$C$81:$K$382</definedName>
    <definedName name="_xlnm.Print_Area" localSheetId="8">'2.3 - SO 02.3 Štěrbinový ...'!$C$4:$J$41,'2.3 - SO 02.3 Štěrbinový ...'!$C$47:$J$72,'2.3 - SO 02.3 Štěrbinový ...'!$C$78:$K$297</definedName>
    <definedName name="_xlnm.Print_Area" localSheetId="9">'2.4 - SO 02.4 Vyvložkován...'!$C$4:$J$41,'2.4 - SO 02.4 Vyvložkován...'!$C$47:$J$71,'2.4 - SO 02.4 Vyvložkován...'!$C$77:$K$135</definedName>
    <definedName name="_xlnm.Print_Area" localSheetId="10">'2.5 - PS 02.5 Čerpadla s ...'!$C$4:$J$41,'2.5 - PS 02.5 Čerpadla s ...'!$C$47:$J$65,'2.5 - PS 02.5 Čerpadla s ...'!$C$71:$K$106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stavby'!$C$42:$AQ$68</definedName>
    <definedName name="_xlnm.Print_Area" localSheetId="11">'VON - Vedlejší a ostatní ...'!$C$4:$J$39,'VON - Vedlejší a ostatní ...'!$C$45:$J$65,'VON - Vedlejší a ostatní ...'!$C$71:$K$194</definedName>
    <definedName name="_xlnm.Print_Titles" localSheetId="0">'Rekapitulace stavby'!$52:$52</definedName>
    <definedName name="_xlnm.Print_Titles" localSheetId="1">'1.1 - SO 01.1 Podzemní tě...'!$95:$95</definedName>
    <definedName name="_xlnm.Print_Titles" localSheetId="2">'1.2 - SO 01.2 Stavební čá...'!$98:$98</definedName>
    <definedName name="_xlnm.Print_Titles" localSheetId="3">'1.3 - PS 01.3 Mobilní pro...'!$88:$88</definedName>
    <definedName name="_xlnm.Print_Titles" localSheetId="4">'1.4 - PS 01.4 Čerpadlo s ...'!$86:$86</definedName>
    <definedName name="_xlnm.Print_Titles" localSheetId="5">'1.5 - SO 01.5 Opevnění sv...'!$90:$90</definedName>
    <definedName name="_xlnm.Print_Titles" localSheetId="6">'2.1 - SO 02.1 Manipulační...'!$95:$95</definedName>
    <definedName name="_xlnm.Print_Titles" localSheetId="7">'2.2 - SO 02.2 Čerpací a m...'!$95:$95</definedName>
    <definedName name="_xlnm.Print_Titles" localSheetId="8">'2.3 - SO 02.3 Štěrbinový ...'!$92:$92</definedName>
    <definedName name="_xlnm.Print_Titles" localSheetId="9">'2.4 - SO 02.4 Vyvložkován...'!$91:$91</definedName>
    <definedName name="_xlnm.Print_Titles" localSheetId="10">'2.5 - PS 02.5 Čerpadla s ...'!$85:$85</definedName>
    <definedName name="_xlnm.Print_Titles" localSheetId="11">'VON - Vedlejší a ostatní ...'!$83:$83</definedName>
  </definedNames>
  <calcPr calcId="162913"/>
</workbook>
</file>

<file path=xl/sharedStrings.xml><?xml version="1.0" encoding="utf-8"?>
<sst xmlns="http://schemas.openxmlformats.org/spreadsheetml/2006/main" count="21123" uniqueCount="2297">
  <si>
    <t>Export Komplet</t>
  </si>
  <si>
    <t>VZ</t>
  </si>
  <si>
    <t>2.0</t>
  </si>
  <si>
    <t>ZAMOK</t>
  </si>
  <si>
    <t>False</t>
  </si>
  <si>
    <t>{01294fd3-dbb1-47cc-86f4-61be5d9815dd}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</si>
  <si>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</si>
  <si>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</si>
  <si>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</si>
  <si>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</si>
  <si>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</si>
  <si>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</si>
  <si>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</si>
  <si>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</si>
  <si>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3549vvCU2022-I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</si>
  <si>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</si>
  <si>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</si>
  <si>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Labe, Račice, protipovodňová ochrana</t>
  </si>
  <si>
    <t>KSO:</t>
  </si>
  <si>
    <t>832</t>
  </si>
  <si>
    <t>CC-CZ:</t>
  </si>
  <si>
    <t>215</t>
  </si>
  <si>
    <t>Místo:</t>
  </si>
  <si>
    <t>Račice u Štětí</t>
  </si>
  <si>
    <t>Datum:</t>
  </si>
  <si>
    <t>16. 2. 2022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</si>
  <si>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</si>
  <si>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</si>
  <si>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</si>
  <si>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</si>
  <si>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</si>
  <si>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</si>
  <si>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</si>
  <si>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</si>
  <si>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</si>
  <si>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</si>
  <si>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</si>
  <si>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</si>
  <si>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</si>
  <si>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</si>
  <si>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</si>
  <si>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</si>
  <si>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</si>
  <si>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</si>
  <si>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</si>
  <si>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</si>
  <si>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</si>
  <si>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</si>
  <si>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</si>
  <si>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</si>
  <si>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</si>
  <si>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</si>
  <si>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</si>
  <si>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</si>
  <si>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</si>
  <si>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</si>
  <si>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</si>
  <si>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</si>
  <si>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</si>
  <si>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</si>
  <si>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</si>
  <si>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</si>
  <si>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</si>
  <si>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</si>
  <si>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</si>
  <si>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</si>
  <si>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</si>
  <si>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</si>
  <si>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</si>
  <si>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</si>
  <si>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</si>
  <si>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</si>
  <si>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</si>
  <si>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</si>
  <si>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</si>
  <si>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</si>
  <si>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</si>
  <si>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</t>
  </si>
  <si>
    <t>SO 01 Protipovodňové opatření</t>
  </si>
  <si>
    <t>STA</t>
  </si>
  <si>
    <t>1</t>
  </si>
  <si>
    <t>{206f8709-0b10-497c-adad-ec809227bdc9}</t>
  </si>
  <si>
    <t>2</t>
  </si>
  <si>
    <t>/</t>
  </si>
  <si>
    <t>1.1</t>
  </si>
  <si>
    <t>SO 01.1 Podzemní těsnicí stěna</t>
  </si>
  <si>
    <t>Soupis</t>
  </si>
  <si>
    <t>{1b65686b-b3b4-4a52-bfe9-d7af3e51eb4a}</t>
  </si>
  <si>
    <t>1.2</t>
  </si>
  <si>
    <t>SO 01.2 Stavební část objektu mobilního hrazení</t>
  </si>
  <si>
    <t>{2bedbfc1-1cb4-4b99-80dd-064974a3b9d2}</t>
  </si>
  <si>
    <t>1.3</t>
  </si>
  <si>
    <t>PS 01.3 Mobilní protipovodňové hrazení (technologická část)</t>
  </si>
  <si>
    <t>{b234236f-8c91-49be-9e8f-4252908a4819}</t>
  </si>
  <si>
    <t>1.4</t>
  </si>
  <si>
    <t>PS 01.4 Čerpadlo s příslušenstvím</t>
  </si>
  <si>
    <t>{720f5e60-d4f1-487f-ab57-efd91dd84c5e}</t>
  </si>
  <si>
    <t>1.5</t>
  </si>
  <si>
    <t>SO 01.5 Opevnění svahů drážního tělesa</t>
  </si>
  <si>
    <t>{bc73ac85-c056-490b-9f0f-f70b9c1d2035}</t>
  </si>
  <si>
    <t>2.</t>
  </si>
  <si>
    <t>SO 02 Rekonstrukce odvodňovacího systému</t>
  </si>
  <si>
    <t>{fbad5d8c-d0aa-47ec-94b4-a9c5af24e47d}</t>
  </si>
  <si>
    <t>2.1</t>
  </si>
  <si>
    <t>SO 02.1 Manipulační šachta Š1</t>
  </si>
  <si>
    <t>{7f233685-5f0b-472e-b5c8-58e0f492f7f9}</t>
  </si>
  <si>
    <t>2.2</t>
  </si>
  <si>
    <t>SO 02.2 Čerpací a manipulační šachta Š2</t>
  </si>
  <si>
    <t>{6bf5f8e9-b978-49a6-bab0-8a4fe20c55f3}</t>
  </si>
  <si>
    <t>2.3</t>
  </si>
  <si>
    <t>SO 02.3 Štěrbinový žlab</t>
  </si>
  <si>
    <t>{2e2925f9-53e0-4401-a2b9-f24f629c960d}</t>
  </si>
  <si>
    <t>2.4</t>
  </si>
  <si>
    <t>SO 02.4 Vyvložkování kanalizace</t>
  </si>
  <si>
    <t>{f21c308b-8e92-466f-976c-ee55b237bedb}</t>
  </si>
  <si>
    <t>2.5</t>
  </si>
  <si>
    <t>PS 02.5 Čerpadla s příslušenstvím</t>
  </si>
  <si>
    <t>{01ba1c19-d7ec-465a-9321-bd144dae7a1b}</t>
  </si>
  <si>
    <t>VON</t>
  </si>
  <si>
    <t>Vedlejší a ostatní náklady</t>
  </si>
  <si>
    <t>{5a92e025-dea5-47d6-a7dc-854f459e8a19}</t>
  </si>
  <si>
    <t>KRYCÍ LIST SOUPISU PRACÍ</t>
  </si>
  <si>
    <t>Objekt:</t>
  </si>
  <si>
    <t>1. - SO 01 Protipovodňové opatření</t>
  </si>
  <si>
    <t>Soupis:</t>
  </si>
  <si>
    <t>1.1 - SO 01.1 Podzemní těsnicí stěna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</si>
  <si>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</si>
  <si>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</si>
  <si>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</si>
  <si>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</si>
  <si>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</si>
  <si>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</si>
  <si>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</si>
  <si>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</si>
  <si>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</si>
  <si>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</si>
  <si>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</si>
  <si>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</si>
  <si>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</si>
  <si>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</si>
  <si>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</si>
  <si>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</si>
  <si>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</si>
  <si>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</si>
  <si>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</si>
  <si>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</si>
  <si>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</si>
  <si>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</si>
  <si>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</si>
  <si>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</si>
  <si>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</si>
  <si>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</si>
  <si>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</si>
  <si>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</si>
  <si>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</si>
  <si>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</si>
  <si>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</si>
  <si>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</si>
  <si>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</si>
  <si>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</si>
  <si>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</si>
  <si>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</si>
  <si>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</si>
  <si>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2022 01</t>
  </si>
  <si>
    <t>4</t>
  </si>
  <si>
    <t>-1169600048</t>
  </si>
  <si>
    <t>PP</t>
  </si>
  <si>
    <t>Odstranění křovin a stromů s odstraněním kořenů strojně průměru kmene do 100 mm v rovině nebo ve svahu sklonu terénu do 1:5, při celkové ploše přes 100 do 500 m2</t>
  </si>
  <si>
    <t>Online PSC</t>
  </si>
  <si>
    <t>https://podminky.urs.cz/item/CS_URS_2022_01/111251102</t>
  </si>
  <si>
    <t>VV</t>
  </si>
  <si>
    <t>"keře, viz příloha B., D.1.1"</t>
  </si>
  <si>
    <t>50,0+100,0</t>
  </si>
  <si>
    <t>112101101</t>
  </si>
  <si>
    <t>Odstranění stromů listnatých průměru kmene přes 100 do 300 mm</t>
  </si>
  <si>
    <t>kus</t>
  </si>
  <si>
    <t>1089703500</t>
  </si>
  <si>
    <t>Odstranění stromů s odřezáním kmene a s odvětvením listnatých, průměru kmene přes 100 do 300 mm</t>
  </si>
  <si>
    <t>https://podminky.urs.cz/item/CS_URS_2022_01/112101101</t>
  </si>
  <si>
    <t>"viz příloha B., C.3, D.1.1"</t>
  </si>
  <si>
    <t>"odstranění stromu prům. 25 cm, 1 ks"</t>
  </si>
  <si>
    <t>"odstranění stromu prům. 30 cm, 1 ks"</t>
  </si>
  <si>
    <t>Součet</t>
  </si>
  <si>
    <t>3</t>
  </si>
  <si>
    <t>112155215R</t>
  </si>
  <si>
    <t>Štěpkování solitérních stromků a větví průměru kmene do 300 mm s naložením</t>
  </si>
  <si>
    <t>1575578470</t>
  </si>
  <si>
    <t>Štěpkování s naložením na dopravní prostředek a odvozem do 20 km stromků a větví solitérů, průměru kmene do 300 mm</t>
  </si>
  <si>
    <t>"větve pokácených stromů, viz příloha B."</t>
  </si>
  <si>
    <t>112155311R</t>
  </si>
  <si>
    <t>Štěpkování keřového porostu středně hustého s naložením</t>
  </si>
  <si>
    <t>-681600385</t>
  </si>
  <si>
    <t>Štěpkování s naložením na dopravní prostředek a odvozem do 20 km keřového porostu středně hustého</t>
  </si>
  <si>
    <t>"keře, viz příloha B."</t>
  </si>
  <si>
    <t>150,0</t>
  </si>
  <si>
    <t>5</t>
  </si>
  <si>
    <t>112201101</t>
  </si>
  <si>
    <t>Odstranění pařezů D přes 100 do 300 mm</t>
  </si>
  <si>
    <t>-577726181</t>
  </si>
  <si>
    <t>Odstranění pařezů strojně s jejich vykopáním, vytrháním nebo odstřelením průměru přes 100 do 300 mm</t>
  </si>
  <si>
    <t>https://podminky.urs.cz/item/CS_URS_2022_01/112201101</t>
  </si>
  <si>
    <t>"odstranění pařezů pokácených stromů, 2 ks, viz příloha B., D.1.1"</t>
  </si>
  <si>
    <t>6</t>
  </si>
  <si>
    <t>113106291R</t>
  </si>
  <si>
    <t xml:space="preserve">Rozebrání vozovek ze silničních dílců </t>
  </si>
  <si>
    <t>1035736705</t>
  </si>
  <si>
    <t>Rozebrání dlažeb a dílců vozovek a ploch s přemístěním hmot na skládku na vzdálenost do 3 m nebo s naložením na dopravní prostředek, s jakoukoliv výplní spár strojně plochy jednotlivě přes 50 m2 do 200 m2 ze silničních dílců</t>
  </si>
  <si>
    <t>"odstranění panelů pro zapatkování vrtné soupravy (12 x 5 panelů), viz příloha D.1.1"</t>
  </si>
  <si>
    <t>12*5*2,0*1,0</t>
  </si>
  <si>
    <t>7</t>
  </si>
  <si>
    <t>113107122</t>
  </si>
  <si>
    <t>Odstranění podkladu z kameniva drceného tl přes 100 do 200 mm ručně</t>
  </si>
  <si>
    <t>-555037059</t>
  </si>
  <si>
    <t>Odstranění podkladů nebo krytů ručně s přemístěním hmot na skládku na vzdálenost do 3 m nebo s naložením na dopravní prostředek z kameniva hrubého drceného, o tl. vrstvy přes 100 do 200 mm</t>
  </si>
  <si>
    <t>https://podminky.urs.cz/item/CS_URS_2022_01/113107122</t>
  </si>
  <si>
    <t>"odstranění části vozovky - vrstva ze štěrkodrti tl. 0,20 m, viz příloha D.1.1"</t>
  </si>
  <si>
    <t>4,50*3,50</t>
  </si>
  <si>
    <t>8</t>
  </si>
  <si>
    <t>113107132</t>
  </si>
  <si>
    <t>Odstranění podkladu z betonu prostého tl přes 150 do 300 mm ručně</t>
  </si>
  <si>
    <t>-2001961913</t>
  </si>
  <si>
    <t>Odstranění podkladů nebo krytů ručně s přemístěním hmot na skládku na vzdálenost do 3 m nebo s naložením na dopravní prostředek z betonu prostého, o tl. vrstvy přes 150 do 300 mm</t>
  </si>
  <si>
    <t>https://podminky.urs.cz/item/CS_URS_2022_01/113107132</t>
  </si>
  <si>
    <t>"odstranění části vozovky - cementobetonový kryt CB II tl. 0,25 m, viz příloha D.1.1"</t>
  </si>
  <si>
    <t>9</t>
  </si>
  <si>
    <t>11500110R</t>
  </si>
  <si>
    <t>Převedení vody potrubím DN přes 300 do 600</t>
  </si>
  <si>
    <t>m</t>
  </si>
  <si>
    <t>2080014646</t>
  </si>
  <si>
    <t>Převedení vody potrubím průměru DN přes 300 do 600</t>
  </si>
  <si>
    <t>"dočasný převod vody PVC trubkou mezi přerušenými konci potrubí (po dobu injektáže), dl. 3,0 m, viz příloha D.1.1"</t>
  </si>
  <si>
    <t>3,0</t>
  </si>
  <si>
    <t>10</t>
  </si>
  <si>
    <t>121151103</t>
  </si>
  <si>
    <t>Sejmutí ornice plochy do 100 m2 tl vrstvy do 200 mm strojně</t>
  </si>
  <si>
    <t>-2008190546</t>
  </si>
  <si>
    <t>Sejmutí ornice strojně při souvislé ploše do 100 m2, tl. vrstvy do 200 mm</t>
  </si>
  <si>
    <t>https://podminky.urs.cz/item/CS_URS_2022_01/121151103</t>
  </si>
  <si>
    <t>"sejmutí ornice v tl. 150 mm, viz příloha C.3, D.1.1"</t>
  </si>
  <si>
    <t>"1. svah"</t>
  </si>
  <si>
    <t>(1,65+6,0)*10,0</t>
  </si>
  <si>
    <t>3,40*5,0</t>
  </si>
  <si>
    <t>"2. svah"</t>
  </si>
  <si>
    <t>11</t>
  </si>
  <si>
    <t>122151102</t>
  </si>
  <si>
    <t>Odkopávky a prokopávky nezapažené v hornině třídy těžitelnosti I skupiny 1 a 2 objem do 50 m3 strojně</t>
  </si>
  <si>
    <t>m3</t>
  </si>
  <si>
    <t>1405869751</t>
  </si>
  <si>
    <t>Odkopávky a prokopávky nezapažené strojně v hornině třídy těžitelnosti I skupiny 1 a 2 přes 20 do 50 m3</t>
  </si>
  <si>
    <t>https://podminky.urs.cz/item/CS_URS_2022_01/122151102</t>
  </si>
  <si>
    <t>"viz příloha D.1.1, D.1.3"</t>
  </si>
  <si>
    <t>"odkopávky ve svahu (pro vrtnou soupravu)"</t>
  </si>
  <si>
    <t>2,07*2,35</t>
  </si>
  <si>
    <t>1,90*2,35</t>
  </si>
  <si>
    <t>2,39*2,35</t>
  </si>
  <si>
    <t>2,76*2,35</t>
  </si>
  <si>
    <t>3,22*2,35</t>
  </si>
  <si>
    <t>3,55*2,35</t>
  </si>
  <si>
    <t>Mezisoučet</t>
  </si>
  <si>
    <t>"v patě svahu"</t>
  </si>
  <si>
    <t>8,32*3,25</t>
  </si>
  <si>
    <t>"2. svah - svahové zářezy jako u 1. svahu"</t>
  </si>
  <si>
    <t>8,87*3,25</t>
  </si>
  <si>
    <t>12</t>
  </si>
  <si>
    <t>122151103</t>
  </si>
  <si>
    <t>Odkopávky a prokopávky nezapažené v hornině třídy těžitelnosti I skupiny 1 a 2 objem do 100 m3 strojně</t>
  </si>
  <si>
    <t>2005847153</t>
  </si>
  <si>
    <t>Odkopávky a prokopávky nezapažené strojně v hornině třídy těžitelnosti I skupiny 1 a 2 přes 50 do 100 m3</t>
  </si>
  <si>
    <t>https://podminky.urs.cz/item/CS_URS_2022_01/122151103</t>
  </si>
  <si>
    <t>"zemní nájezdové rampy (na svahy drážního tělesa) z místního materiálu (kupy zeminy u podjezdu)"</t>
  </si>
  <si>
    <t>"rampa 1"</t>
  </si>
  <si>
    <t>"zemina ze vzdálenosti 10 m, pro navýšení stávajících kup"</t>
  </si>
  <si>
    <t>100,0</t>
  </si>
  <si>
    <t>"zemina ze vzdálenosti 20 - 50 m, z kup na 2. straně podjezdu"</t>
  </si>
  <si>
    <t>45,0</t>
  </si>
  <si>
    <t>"rampa 2 (využití zeminy z  1. rampy)"</t>
  </si>
  <si>
    <t>210,0</t>
  </si>
  <si>
    <t>13</t>
  </si>
  <si>
    <t>131113132</t>
  </si>
  <si>
    <t>Hloubení jam do 10 m3 v nesoudržných horninách třídy těžitelnosti I skupiny 1 a 2 při překopech inženýrských sítí ručně</t>
  </si>
  <si>
    <t>-1546054058</t>
  </si>
  <si>
    <t>Hloubení jam a zářezů při překopech inženýrských sítí ručně zapažených i nezapažených s urovnáním dna do předepsaného profilu a spádu objemu do 10 m3 v hornině třídy těžitelnosti I skupiny 1 a 2 nesoudržných</t>
  </si>
  <si>
    <t>https://podminky.urs.cz/item/CS_URS_2022_01/131113132</t>
  </si>
  <si>
    <t>"pod komunikací kolem kabelu el. vedení, viz příloha D.1.1, D.1.3"</t>
  </si>
  <si>
    <t>2,0</t>
  </si>
  <si>
    <t>14</t>
  </si>
  <si>
    <t>131151100</t>
  </si>
  <si>
    <t>Hloubení jam nezapažených v hornině třídy těžitelnosti I skupiny 1 a 2 objem do 20 m3 strojně</t>
  </si>
  <si>
    <t>-1115681591</t>
  </si>
  <si>
    <t>Hloubení nezapažených jam a zářezů strojně s urovnáním dna do předepsaného profilu a spádu v hornině třídy těžitelnosti I skupiny 1 a 2 do 20 m3</t>
  </si>
  <si>
    <t>https://podminky.urs.cz/item/CS_URS_2022_01/131151100</t>
  </si>
  <si>
    <t>"pod komunikací, viz příloha D.1.1, D.1.3"</t>
  </si>
  <si>
    <t>7,0*(2,2+3,0)/2*0,45</t>
  </si>
  <si>
    <t>2*1,75*3,0*0,45</t>
  </si>
  <si>
    <t>"odpočet zeminy těžené ručně (v blízkosti kabelu)"</t>
  </si>
  <si>
    <t>-2,0</t>
  </si>
  <si>
    <t>151101201</t>
  </si>
  <si>
    <t>Zřízení příložného pažení stěn výkopu hl do 4 m</t>
  </si>
  <si>
    <t>-519879635</t>
  </si>
  <si>
    <t>Zřízení pažení stěn výkopu bez rozepření nebo vzepření příložné, hloubky do 4 m</t>
  </si>
  <si>
    <t>https://podminky.urs.cz/item/CS_URS_2022_01/151101201</t>
  </si>
  <si>
    <t>"na bocích u pat svahů"</t>
  </si>
  <si>
    <t>2*(1,8*2,65+2,90*(2,65+0,8)/2)</t>
  </si>
  <si>
    <t>2*0,80*2,40</t>
  </si>
  <si>
    <t>"ve svahových zářezech u vrchu drážního tělesa"</t>
  </si>
  <si>
    <t>2*((1,95+1,30)/2*1,0+0,80*0,50)</t>
  </si>
  <si>
    <t>2*(1,70+1,40)/2*0,45</t>
  </si>
  <si>
    <t>16</t>
  </si>
  <si>
    <t>151101211</t>
  </si>
  <si>
    <t>Odstranění příložného pažení stěn hl do 4 m</t>
  </si>
  <si>
    <t>814520527</t>
  </si>
  <si>
    <t>Odstranění pažení stěn výkopu bez rozepření nebo vzepření s uložením pažin na vzdálenost do 3 m od okraje výkopu příložné, hloubky do 4 m</t>
  </si>
  <si>
    <t>https://podminky.urs.cz/item/CS_URS_2022_01/151101211</t>
  </si>
  <si>
    <t>17</t>
  </si>
  <si>
    <t>151101301</t>
  </si>
  <si>
    <t>Zřízení rozepření stěn při pažení příložném hl do 4 m</t>
  </si>
  <si>
    <t>1432790894</t>
  </si>
  <si>
    <t>Zřízení rozepření zapažených stěn výkopů s potřebným přepažováním při pažení příložném, hloubky do 4 m</t>
  </si>
  <si>
    <t>https://podminky.urs.cz/item/CS_URS_2022_01/151101301</t>
  </si>
  <si>
    <t>"v patách svahů, viz příloha D.1.1, D.1.3"</t>
  </si>
  <si>
    <t>2*(3,5+3,0)/2*2,65*(1,80+2,90)</t>
  </si>
  <si>
    <t>18</t>
  </si>
  <si>
    <t>151101311</t>
  </si>
  <si>
    <t>Odstranění rozepření stěn při pažení příložném hl do 4 m</t>
  </si>
  <si>
    <t>-1301604945</t>
  </si>
  <si>
    <t>Odstranění rozepření stěn výkopů s uložením materiálu na vzdálenost do 3 m od okraje výkopu pažení příložného, hloubky do 4 m</t>
  </si>
  <si>
    <t>https://podminky.urs.cz/item/CS_URS_2022_01/151101311</t>
  </si>
  <si>
    <t>19</t>
  </si>
  <si>
    <t>151101401</t>
  </si>
  <si>
    <t>Zřízení vzepření stěn při pažení příložném hl do 4 m</t>
  </si>
  <si>
    <t>1664923568</t>
  </si>
  <si>
    <t>Zřízení vzepření zapažených stěn výkopů s potřebným přepažováním při pažení příložném, hloubky do 4 m</t>
  </si>
  <si>
    <t>https://podminky.urs.cz/item/CS_URS_2022_01/151101401</t>
  </si>
  <si>
    <t>"ve svahových zářezech u vrchu drážního tělesa, viz příloha D.1.1, D.1.3"</t>
  </si>
  <si>
    <t>20</t>
  </si>
  <si>
    <t>151101411</t>
  </si>
  <si>
    <t>Odstranění vzepření stěn při pažení příložném hl do 4 m</t>
  </si>
  <si>
    <t>-1027518040</t>
  </si>
  <si>
    <t>Odstranění vzepření stěn výkopů s uložením materiálu na vzdálenost do 3 m od kraje výkopu při pažení příložném, hloubky do 4 m</t>
  </si>
  <si>
    <t>https://podminky.urs.cz/item/CS_URS_2022_01/151101411</t>
  </si>
  <si>
    <t>162251101</t>
  </si>
  <si>
    <t>Vodorovné přemístění do 20 m výkopku/sypaniny z horniny třídy těžitelnosti I skupiny 1 až 3</t>
  </si>
  <si>
    <t>-351035431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</si>
  <si>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</si>
  <si>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</si>
  <si>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"materiál z odkopávky pro vrtnou soupravu (1. svah) na meziskládku a zpět do násypu svahu"</t>
  </si>
  <si>
    <t>2*(37,343+27,04)</t>
  </si>
  <si>
    <t>"zemina z odkopávky ze vzdálenosti 10 m pro nájezdovou rampu 1"</t>
  </si>
  <si>
    <t>22</t>
  </si>
  <si>
    <t>162251102</t>
  </si>
  <si>
    <t>Vodorovné přemístění přes 20 do 50 m výkopku/sypaniny z horniny třídy těžitelnosti I skupiny 1 až 3</t>
  </si>
  <si>
    <t>866977266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</si>
  <si>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</si>
  <si>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https://podminky.urs.cz/item/CS_URS_2022_01/162251102</t>
  </si>
  <si>
    <t>"materiál z odkopávky pro vrtnou soupravu (2. svah) na meziskládku a zpět do násypu svahu"</t>
  </si>
  <si>
    <t>2*(37,343+28,828)</t>
  </si>
  <si>
    <t>"zemina z odkopávky ve vzdálenosti 20 - 50 m pro nájezdovou rampu 1"</t>
  </si>
  <si>
    <t>"rampa 2 (využití zeminy z  1. rampy, cca 50 m)"</t>
  </si>
  <si>
    <t>"materiál z hloubení jam na meziskládku (bude použito pro zásypy v SO 01.2)"</t>
  </si>
  <si>
    <t>10,915+2,0</t>
  </si>
  <si>
    <t>23</t>
  </si>
  <si>
    <t>162251101R</t>
  </si>
  <si>
    <t>-1162267847</t>
  </si>
  <si>
    <t>"část ornice z meziskládky zpět na 2. svah, viz příloha D.1.1"</t>
  </si>
  <si>
    <t>11,475</t>
  </si>
  <si>
    <t>24</t>
  </si>
  <si>
    <t>162201411</t>
  </si>
  <si>
    <t>Vodorovné přemístění kmenů stromů listnatých do 1 km D kmene přes 100 do 300 mm</t>
  </si>
  <si>
    <t>-424552753</t>
  </si>
  <si>
    <t>Vodorovné přemístění větví, kmenů nebo pařezů s naložením, složením a dopravou do 1000 m kmenů stromů listnatých, průměru přes 100 do 300 mm</t>
  </si>
  <si>
    <t>https://podminky.urs.cz/item/CS_URS_2022_01/162201411</t>
  </si>
  <si>
    <t>"kmeny pokácených stromů, 2 ks"</t>
  </si>
  <si>
    <t>25</t>
  </si>
  <si>
    <t>162301951</t>
  </si>
  <si>
    <t>Příplatek k vodorovnému přemístění kmenů stromů listnatých D kmene přes 100 do 300 mm ZKD 1 km</t>
  </si>
  <si>
    <t>970513184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</si>
  <si>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</si>
  <si>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https://podminky.urs.cz/item/CS_URS_2022_01/162301951</t>
  </si>
  <si>
    <t>"kmeny pokácených stromů, 2 ks, 1 příplatek"</t>
  </si>
  <si>
    <t>1*2</t>
  </si>
  <si>
    <t>26</t>
  </si>
  <si>
    <t>171151131</t>
  </si>
  <si>
    <t>Uložení sypaniny z hornin nesoudržných a soudržných střídavě do násypů zhutněných strojně</t>
  </si>
  <si>
    <t>-1031979694</t>
  </si>
  <si>
    <t>Uložení sypanin do násypů strojně s rozprostřením sypaniny ve vrstvách a s hrubým urovnáním zhutněných z hornin nesoudržných a soudržných střídavě ukládaných</t>
  </si>
  <si>
    <t>https://podminky.urs.cz/item/CS_URS_2022_01/171151131</t>
  </si>
  <si>
    <t>"zemní nájezdové rampy (na svahy drážního tělesa) z místního materiálu (kupy zeminy u podjezdu), viz příloha D.1.1, D.1.3"</t>
  </si>
  <si>
    <t>"rampa 1 (uložení zemního materiálu na stávající kupy o objemu cca 65 m3)"</t>
  </si>
  <si>
    <t>"zemina ze vzdálenosti 10 m"</t>
  </si>
  <si>
    <t>"zemina ze vzdálenosti 20 - 50 m"</t>
  </si>
  <si>
    <t>"zpětné zasypání svahových zářezů na 1. svahu materiálem z meziskládky (materiál z odkopávky svahu 1)"</t>
  </si>
  <si>
    <t>37,343+27,04</t>
  </si>
  <si>
    <t>"zpětné zasypání svahových zářezů na 2. svahu materiálem z meziskládky (materiál z odkopávky svahu 2)"</t>
  </si>
  <si>
    <t>37,343+28,828</t>
  </si>
  <si>
    <t>27</t>
  </si>
  <si>
    <t>171201201</t>
  </si>
  <si>
    <t>Uložení sypaniny na skládky nebo meziskládky</t>
  </si>
  <si>
    <t>-1087451790</t>
  </si>
  <si>
    <t>Uložení sypaniny na skládky nebo meziskládky bez hutnění s upravením uložené sypaniny do předepsaného tvaru</t>
  </si>
  <si>
    <t>https://podminky.urs.cz/item/CS_URS_2022_01/171201201</t>
  </si>
  <si>
    <t>"materiál z výkopu jámy na meziskládku, viz příloha D.1.1"</t>
  </si>
  <si>
    <t>12,915</t>
  </si>
  <si>
    <t>28</t>
  </si>
  <si>
    <t>181951112</t>
  </si>
  <si>
    <t>Úprava pláně v hornině třídy těžitelnosti I skupiny 1 až 3 se zhutněním strojně</t>
  </si>
  <si>
    <t>-253228158</t>
  </si>
  <si>
    <t>Úprava pláně vyrovnáním výškových rozdílů strojně v hornině třídy těžitelnosti I, skupiny 1 až 3 se zhutněním</t>
  </si>
  <si>
    <t>https://podminky.urs.cz/item/CS_URS_2022_01/181951112</t>
  </si>
  <si>
    <t>"plocha pod panely pro zapatkování vrtné soupravy (ve 12 svahových zářezech - 12 x 5 panelů), viz příloha D.1.1, D.1.3"</t>
  </si>
  <si>
    <t>29</t>
  </si>
  <si>
    <t>182351023</t>
  </si>
  <si>
    <t>Rozprostření ornice pl do 100 m2 ve svahu přes 1:5 tl vrstvy do 200 mm strojně</t>
  </si>
  <si>
    <t>-666619361</t>
  </si>
  <si>
    <t>Rozprostření a urovnání ornice ve svahu sklonu přes 1:5 strojně při souvislé ploše do 100 m2, tl. vrstvy do 200 mm</t>
  </si>
  <si>
    <t>https://podminky.urs.cz/item/CS_URS_2022_01/182351023</t>
  </si>
  <si>
    <t>"ornice ve svahu 1 : 1,5 - 2,2 v tl. 150 mm (ornicí z meziskládky), viz příloha D.1.1, D.1.3"</t>
  </si>
  <si>
    <t>25,50/0,15</t>
  </si>
  <si>
    <t>Zakládání</t>
  </si>
  <si>
    <t>30</t>
  </si>
  <si>
    <t>224111114</t>
  </si>
  <si>
    <t>Vrty maloprofilové D do 56 mm úklon do 45° hl 0 až 25 m hornina III a IV</t>
  </si>
  <si>
    <t>-122379286</t>
  </si>
  <si>
    <t>Maloprofilové vrty průběžným sacím vrtáním průměru do 56 mm do úklonu 45° v hl 0 až 25 m v hornině tř. III a IV</t>
  </si>
  <si>
    <t>https://podminky.urs.cz/item/CS_URS_2022_01/224111114</t>
  </si>
  <si>
    <t>"pro kotvení rozpěr pažicích stěn z tryskové injektáže, viz příloha D.1.2"</t>
  </si>
  <si>
    <t>"vyvrtání otvorů prům. 35 mm, dl. 0,90 m"</t>
  </si>
  <si>
    <t>"do předzákladu mostního objektu"</t>
  </si>
  <si>
    <t>2*2*0,90</t>
  </si>
  <si>
    <t>31</t>
  </si>
  <si>
    <t>224112114</t>
  </si>
  <si>
    <t>Vrty maloprofilové D do 56 mm úklon přes 45° hl 0 až 25 m hornina III a IV</t>
  </si>
  <si>
    <t>-363515913</t>
  </si>
  <si>
    <t>Maloprofilové vrty průběžným sacím vrtáním průměru do 56 mm úklonu přes 45° v hl 0 až 25 m v hornině tř. III a IV</t>
  </si>
  <si>
    <t>https://podminky.urs.cz/item/CS_URS_2022_01/224112114</t>
  </si>
  <si>
    <t>"pro kotvení vodorovných převázek rozepření pažicích stěn z tryskové injektáže, viz příloha D.1.2"</t>
  </si>
  <si>
    <t>"vyvrtání otvorů prům. 35 mm, dl. 0,90 m do pažicí stěny "</t>
  </si>
  <si>
    <t>2*4*0,90</t>
  </si>
  <si>
    <t>32</t>
  </si>
  <si>
    <t>224321114</t>
  </si>
  <si>
    <t>Vrty maloprofilové D přes 93 do 156 mm úklon do 45° hl 0 až 25 m hornina III a IV omezený prostor</t>
  </si>
  <si>
    <t>-86330250</t>
  </si>
  <si>
    <t>Maloprofilové vrty průběžným sacím vrtáním průměru přes 93 do 156 mm v omezeném prostoru do úklonu 45° v hl 0 až 25 m v hornině tř. III a IV</t>
  </si>
  <si>
    <t>https://podminky.urs.cz/item/CS_URS_2022_01/224321114</t>
  </si>
  <si>
    <t>"vrty pro injektáž (svislé), vrty ve sponu 0,70 m, viz příloha D.1.1, D.1.3"</t>
  </si>
  <si>
    <t>11,35+10,90+10,45+10,0+4*9,50+9,05</t>
  </si>
  <si>
    <t>6*6,45</t>
  </si>
  <si>
    <t>9*6,40</t>
  </si>
  <si>
    <t>6*6,30</t>
  </si>
  <si>
    <t>8,85+4*9,30+9,75+10,20+10,65+11,05</t>
  </si>
  <si>
    <t>"vyvrtání otvorů (ve sloupech tryskové injektáže) pro vyztužení pažicí části podzemní stěny, viz příloha D.1.1, D.1.3"</t>
  </si>
  <si>
    <t>4*8,90</t>
  </si>
  <si>
    <t>4*8,60</t>
  </si>
  <si>
    <t>33</t>
  </si>
  <si>
    <t>281601111</t>
  </si>
  <si>
    <t>Injektování vrtů nízkotlaké vzestupné s jednoduchým obturátorem tlakem do 0,6 MPa</t>
  </si>
  <si>
    <t>hod</t>
  </si>
  <si>
    <t>1630890164</t>
  </si>
  <si>
    <t>Injektování s jednoduchým obturátorem nebo bez obturátoru vzestupné, tlakem do 0,60 MPa</t>
  </si>
  <si>
    <t>https://podminky.urs.cz/item/CS_URS_2022_01/281601111</t>
  </si>
  <si>
    <t>"zalití vyztužení (trubky 108/16) pažicích stěn cementovou směsí, viz příloha D.1.1, D.1.3"</t>
  </si>
  <si>
    <t>4*1,0</t>
  </si>
  <si>
    <t>34</t>
  </si>
  <si>
    <t>282606015</t>
  </si>
  <si>
    <t>Trysková injektáž sloupy D do 1000 mm stísněné podmínky</t>
  </si>
  <si>
    <t>1662731730</t>
  </si>
  <si>
    <t>Trysková injektáž sloupů ve stísněných podmínkách, průměru do 1000 mm</t>
  </si>
  <si>
    <t>https://podminky.urs.cz/item/CS_URS_2022_01/282606015</t>
  </si>
  <si>
    <t>"viz příloha D.1.1, D.1.2, D.1.3"</t>
  </si>
  <si>
    <t>"pažení čel pracovních prostorů u paty svahu"</t>
  </si>
  <si>
    <t>"jednořadá trysková injektáž, min. tl. stěny 0,60 m, pevnost min. 5 MPa"</t>
  </si>
  <si>
    <t>4*9,10</t>
  </si>
  <si>
    <t>4*8,80</t>
  </si>
  <si>
    <t>35</t>
  </si>
  <si>
    <t>282606028</t>
  </si>
  <si>
    <t>Trysková injektáž těsnící stěny tloušťka přes 400 mm stísněné podmínky</t>
  </si>
  <si>
    <t>-1535998948</t>
  </si>
  <si>
    <t>Trysková injektáž těsnících stěn ve stísněných podmínkách, tloušťky přes 400 mm</t>
  </si>
  <si>
    <t>https://podminky.urs.cz/item/CS_URS_2022_01/282606028</t>
  </si>
  <si>
    <t>"jednořadá trysková injektáž, min tl. stěny 0,60 m, pevnost 3 MPa, viz příloha D.1.1, D.1.3"</t>
  </si>
  <si>
    <t>(8,0-0,4)*6,50</t>
  </si>
  <si>
    <t>7,0*6,0</t>
  </si>
  <si>
    <t>(8,0-0,4)*6,30</t>
  </si>
  <si>
    <t>36</t>
  </si>
  <si>
    <t>M</t>
  </si>
  <si>
    <t>5852113R</t>
  </si>
  <si>
    <t>Dodání hmot pro injektování - cementová směs</t>
  </si>
  <si>
    <t>t</t>
  </si>
  <si>
    <t>-1542685630</t>
  </si>
  <si>
    <t>"cementová směs (35 % z objemu válce prům. 1,0 m), viz příloha D.1.1, D.1.3"</t>
  </si>
  <si>
    <t>"pažicí stěny, 2 ks"</t>
  </si>
  <si>
    <t>4*3,14*0,50*0,50*9,10*0,35*2,1</t>
  </si>
  <si>
    <t>4*3,14*0,50*0,50*8,80*0,35*2,1</t>
  </si>
  <si>
    <t>"těsnicí stěna"</t>
  </si>
  <si>
    <t>11*3,14*0,50*0,50*6,50*0,35*2,1</t>
  </si>
  <si>
    <t>9*3,14*0,50*0,50*6,0*0,35*2,1</t>
  </si>
  <si>
    <t>11*3,14*0,50*0,50*6,30*0,35*2,1</t>
  </si>
  <si>
    <t>"cementová směs pro zalití vyztužení (trubky 108/16) pažicích stěn, viz příloha D.1.1, D.1.3"</t>
  </si>
  <si>
    <t>4*3,14*0,075*0,075*8,90*2,1</t>
  </si>
  <si>
    <t>4*3,14*0,075*0,075*8,60*2,1</t>
  </si>
  <si>
    <t>37</t>
  </si>
  <si>
    <t>283111113</t>
  </si>
  <si>
    <t>Zřízení trubkových mikropilot svislých část hladká D přes 105 do 115 mm</t>
  </si>
  <si>
    <t>1035405489</t>
  </si>
  <si>
    <t>Zřízení ocelových, trubkových mikropilot tlakové i tahové svislé nebo odklon od svislice do 60° část hladká, průměru přes 105 do 115 mm</t>
  </si>
  <si>
    <t>https://podminky.urs.cz/item/CS_URS_2022_01/283111113</t>
  </si>
  <si>
    <t>"vyztužení pažicích stěn z tryskové injektáže"</t>
  </si>
  <si>
    <t>"ocelové trubky 108/16"</t>
  </si>
  <si>
    <t>38</t>
  </si>
  <si>
    <t>140110781</t>
  </si>
  <si>
    <t>trubka ocelová bezešvá hladká jakost 11 353 108x16,0mm</t>
  </si>
  <si>
    <t>1777881975</t>
  </si>
  <si>
    <t>39</t>
  </si>
  <si>
    <t>291211111R</t>
  </si>
  <si>
    <t>Zřízení plochy ze silničních panelů</t>
  </si>
  <si>
    <t>-1941164151</t>
  </si>
  <si>
    <t>Zřízení zpevněné plochy ze silničních panelů</t>
  </si>
  <si>
    <t>"pro zapatkování vrtné soupravy, panely osazované postupně ve 12 svahových zářezech (12 x 5 panelů), viz příloha D.1.1, D.1.3"</t>
  </si>
  <si>
    <t>40</t>
  </si>
  <si>
    <t>59381136</t>
  </si>
  <si>
    <t>panel silniční 2,00x1,00x0,15m</t>
  </si>
  <si>
    <t>559134733</t>
  </si>
  <si>
    <t>"pro zapatkování vrtné soupravy, 5 panelů (dvanáctinásobné použití)"</t>
  </si>
  <si>
    <t>Svislé a kompletní konstrukce</t>
  </si>
  <si>
    <t>41</t>
  </si>
  <si>
    <t>358315114</t>
  </si>
  <si>
    <t>Bourání stoky kompletní nebo vybourání otvorů z prostého betonu plochy do 4 m2</t>
  </si>
  <si>
    <t>1222942825</t>
  </si>
  <si>
    <t>Bourání stoky kompletní nebo vybourání otvorů průřezové plochy do 4 m2 ve stokách ze zdiva z prostého betonu</t>
  </si>
  <si>
    <t>https://podminky.urs.cz/item/CS_URS_2022_01/358315114</t>
  </si>
  <si>
    <t>"bourání betonového podkladu pod nefunkčním bet. potrubím"</t>
  </si>
  <si>
    <t>2,0*1,2*0,45</t>
  </si>
  <si>
    <t>"bourání betonového podkladu pod funkčním bet. potrubím"</t>
  </si>
  <si>
    <t>42</t>
  </si>
  <si>
    <t>389381001</t>
  </si>
  <si>
    <t>Dobetonování prefabrikovaných konstrukcí</t>
  </si>
  <si>
    <t>-1780249921</t>
  </si>
  <si>
    <t>https://podminky.urs.cz/item/CS_URS_2022_01/389381001</t>
  </si>
  <si>
    <t>"zaslepení konce nefunkčního kanalizačního potrubí - zabetonování betonem C 25/30 - XA1 - Cl 04 - Dmax 16 - S3"</t>
  </si>
  <si>
    <t>0,8*1,2*1,0</t>
  </si>
  <si>
    <t>Vodorovné konstrukce</t>
  </si>
  <si>
    <t>43</t>
  </si>
  <si>
    <t>452312161</t>
  </si>
  <si>
    <t>Sedlové lože z betonu prostého tř. C 25/30 otevřený výkop</t>
  </si>
  <si>
    <t>608788452</t>
  </si>
  <si>
    <t>Podkladní a zajišťovací konstrukce z betonu prostého v otevřeném výkopu sedlové lože pod potrubí z betonu tř. C 25/30</t>
  </si>
  <si>
    <t>https://podminky.urs.cz/item/CS_URS_2022_01/452312161</t>
  </si>
  <si>
    <t>"obnova podkladního lože pod funkční kanalizační potrubí v dl. 2,0 m (z bet. C25/30-XA1-Cl0,4-Dmax16-S3) - po ukončení injektáže, viz příloha D.1.1"</t>
  </si>
  <si>
    <t>44</t>
  </si>
  <si>
    <t>452351101</t>
  </si>
  <si>
    <t>Bednění podkladních desek nebo bloků nebo sedlového lože otevřený výkop</t>
  </si>
  <si>
    <t>-653969596</t>
  </si>
  <si>
    <t>Bednění podkladních a zajišťovacích konstrukcí v otevřeném výkopu desek nebo sedlových loží pod potrubí, stoky a drobné objekty</t>
  </si>
  <si>
    <t>https://podminky.urs.cz/item/CS_URS_2022_01/452351101</t>
  </si>
  <si>
    <t>"bednění podkladu pod potrubí"</t>
  </si>
  <si>
    <t>2*2,0*0,45</t>
  </si>
  <si>
    <t>Trubní vedení</t>
  </si>
  <si>
    <t>45</t>
  </si>
  <si>
    <t>811441111</t>
  </si>
  <si>
    <t>Montáž potrubí z trub betonových s polodrážkou (přímých) a integrovaným pryžovým těsněním otevřený výkop sklon do 20 % DN 600</t>
  </si>
  <si>
    <t>-2019880483</t>
  </si>
  <si>
    <t>Montáž potrubí z trub betonových (přímých) s polodrážkou v otevřeném výkopu ve sklonu do 20 % s integrovaným pryžovým těsněním DN 600</t>
  </si>
  <si>
    <t>https://podminky.urs.cz/item/CS_URS_2022_01/811441111</t>
  </si>
  <si>
    <t>"montáž dočasně rozebraného funkčního bet. kanalizač. potrubí, viz příloha D.1.1"</t>
  </si>
  <si>
    <t>46</t>
  </si>
  <si>
    <t>8114411R</t>
  </si>
  <si>
    <t>Demontáž potrubí z trub betonových DN 600</t>
  </si>
  <si>
    <t>1872304827</t>
  </si>
  <si>
    <t>Demontáž potrubí z trub betonových DN 600 s naložením na dopravní prostředek</t>
  </si>
  <si>
    <t>"viz příloha D.1.1"</t>
  </si>
  <si>
    <t>"rozebrání nefunkčního kanalizačního potrubí v místě křížení s tryskovou injektáží, dl. 2,0 m"</t>
  </si>
  <si>
    <t>"dočasné rozebrání funkčního kanalizačního potrubí v místě křížení s tryskovou injektáží, dl. 2,0 m"</t>
  </si>
  <si>
    <t>47</t>
  </si>
  <si>
    <t>899623171</t>
  </si>
  <si>
    <t>Obetonování potrubí nebo zdiva stok betonem prostým tř. C 25/30 v otevřeném výkopu</t>
  </si>
  <si>
    <t>1860741594</t>
  </si>
  <si>
    <t>Obetonování potrubí nebo zdiva stok betonem prostým v otevřeném výkopu, betonem tř. C 25/30</t>
  </si>
  <si>
    <t>https://podminky.urs.cz/item/CS_URS_2022_01/899623171</t>
  </si>
  <si>
    <t>"viz příloha C.3, D.1.1, D.1.2"</t>
  </si>
  <si>
    <t>"obetonování funkčního kanalizačního potrubí DN 600 u předzákladu most. objektu z důvodu utěsnění (betonem C 25/30-XA1-Cl 0,4-Dmax16-S2)"</t>
  </si>
  <si>
    <t>(2*1,0*0,25+0,70*0,25)*0,5</t>
  </si>
  <si>
    <t>48</t>
  </si>
  <si>
    <t>899643111</t>
  </si>
  <si>
    <t>Bednění pro obetonování potrubí otevřený výkop</t>
  </si>
  <si>
    <t>-723293744</t>
  </si>
  <si>
    <t>Bednění pro obetonování potrubí v otevřeném výkopu</t>
  </si>
  <si>
    <t>https://podminky.urs.cz/item/CS_URS_2022_01/899643111</t>
  </si>
  <si>
    <t>"obetonování potrubí"</t>
  </si>
  <si>
    <t>2*(2,0*0,75+0,25*0,75)</t>
  </si>
  <si>
    <t>Ostatní konstrukce a práce-bourání</t>
  </si>
  <si>
    <t>49</t>
  </si>
  <si>
    <t>919735125</t>
  </si>
  <si>
    <t>Řezání stávajícího betonového krytu hl přes 200 do 250 mm</t>
  </si>
  <si>
    <t>-1934813434</t>
  </si>
  <si>
    <t>Řezání stávajícího betonového krytu nebo podkladu hloubky přes 200 do 250 mm</t>
  </si>
  <si>
    <t>https://podminky.urs.cz/item/CS_URS_2022_01/919735125</t>
  </si>
  <si>
    <t>"odstranění části vozovky - cementobetonový kryt CB II tl. 25 cm, viz příloha D.1.1, D.1.2"</t>
  </si>
  <si>
    <t>2*3,50+2*1,50</t>
  </si>
  <si>
    <t>50</t>
  </si>
  <si>
    <t>95396111R</t>
  </si>
  <si>
    <t>Chemické kotvy - hybridní lepicí tmel</t>
  </si>
  <si>
    <t>l</t>
  </si>
  <si>
    <t>1052429685</t>
  </si>
  <si>
    <t>"kotvení rozepření pažicích stěn z tryskové injektáže, viz příloha D.1.2"</t>
  </si>
  <si>
    <t>"montáž včetně materiálu"</t>
  </si>
  <si>
    <t>"chemická lepicí hmota bude dodána v balení s vytlačovacím přístrojem a směšovačem (včetně prodlužovacího nástavce)"</t>
  </si>
  <si>
    <t>"výpočet zahrnuje ztratné"</t>
  </si>
  <si>
    <t>"do předzákladu"</t>
  </si>
  <si>
    <t>2*2*0,90*(0,035*0,035-0,030*0,030)*1000</t>
  </si>
  <si>
    <t>"do pažicích stěn"</t>
  </si>
  <si>
    <t>2*4*0,90*(0,035*0,035-0,030*0,030)*1000</t>
  </si>
  <si>
    <t>997</t>
  </si>
  <si>
    <t>Přesun sutě</t>
  </si>
  <si>
    <t>51</t>
  </si>
  <si>
    <t>99701381R0</t>
  </si>
  <si>
    <t>Likvidace stavebního odpadu dřevěného dle platné legislativy</t>
  </si>
  <si>
    <t>2052669698</t>
  </si>
  <si>
    <t>Likvidace stavebního odpadu dřevěného odpadu dle platné legislativy včetně dopravy, uložení a případného poplatku za uložení</t>
  </si>
  <si>
    <t>pařezy pokácených stromů na skládku, 2 ks, viz příloha B., D.1.1"</t>
  </si>
  <si>
    <t>52</t>
  </si>
  <si>
    <t>99722181R0</t>
  </si>
  <si>
    <t>Likvidace stavebního odpadu betonového dle platné legislativy</t>
  </si>
  <si>
    <t>-1124369746</t>
  </si>
  <si>
    <t>Likvidace stavebního odpadu z prostého betonu dle platné legislativy včetně naložení, dopravy, uložení a případného poplatku za uložení</t>
  </si>
  <si>
    <t>"viz příloha B., D.1.1"</t>
  </si>
  <si>
    <t>"odstraněná část vozovky - cementobetonový kryt vozovky  CB II tl. 0,25 m"</t>
  </si>
  <si>
    <t>4,50*3,50*0,25*2,2</t>
  </si>
  <si>
    <t>"vybouraný betonový podklad pod nefunkčním bet. potrubím"</t>
  </si>
  <si>
    <t>2,0*1,20*0,45*2,2</t>
  </si>
  <si>
    <t>"rozebrané nefunkční kanalizační potrubí DN 600 mm dl. 2,0 m (m=490 kg/m´)"</t>
  </si>
  <si>
    <t>2,0*490,0/1000</t>
  </si>
  <si>
    <t>"vybouraný betonový podklad pod funkčním bet. potrubím"</t>
  </si>
  <si>
    <t>53</t>
  </si>
  <si>
    <t>99722182R0</t>
  </si>
  <si>
    <t>Likvidace stavebního odpadu železobetonového dle platné legislativy</t>
  </si>
  <si>
    <t>1784768581</t>
  </si>
  <si>
    <t>Likvidace stavebního odpadu z armovaného betonu dle platné legislativy včetně dopravy, uložení a případného poplatku za uložení</t>
  </si>
  <si>
    <t>"panely pro zapatkování vrtné soupravy, 5 ks, viz příloha B., D.1.1"</t>
  </si>
  <si>
    <t>5*750,0/1000</t>
  </si>
  <si>
    <t>54</t>
  </si>
  <si>
    <t>99722185R0</t>
  </si>
  <si>
    <t>Likvidace odpadu zeminy a kameniva dle platné legislativy</t>
  </si>
  <si>
    <t>736485020</t>
  </si>
  <si>
    <t>Likvidace stavebního odpadu zeminy a kameniva dle platné legislativy včetně dopravy, uložení a případného poplatku za uložení</t>
  </si>
  <si>
    <t>"odstraněná část vozovky - vrstva ze štěrkodrti tl. 0,20 m, viz příloha B., D.1.1"</t>
  </si>
  <si>
    <t>4,50*3,50*0,20*2,1</t>
  </si>
  <si>
    <t>55</t>
  </si>
  <si>
    <t>9972218R0</t>
  </si>
  <si>
    <t>Likvidace odpadu z oceli dle platné legislativy</t>
  </si>
  <si>
    <t>-771662129</t>
  </si>
  <si>
    <t>Likvidace odpadu z oceli dle platné legislativy včetně naložení, dopravy, uložení a případného poplatku za uložení</t>
  </si>
  <si>
    <t>"rozebraný ocelový materiál, viz příloha B., D.1.1"</t>
  </si>
  <si>
    <t>(129,272+1764,54)/1000</t>
  </si>
  <si>
    <t>998</t>
  </si>
  <si>
    <t>Přesun hmot</t>
  </si>
  <si>
    <t>56</t>
  </si>
  <si>
    <t>998004011</t>
  </si>
  <si>
    <t>Přesun hmot pro injektování, kotvy a mikropiloty</t>
  </si>
  <si>
    <t>-2096199398</t>
  </si>
  <si>
    <t>Přesun hmot pro injektování, mikropiloty nebo kotvy</t>
  </si>
  <si>
    <t>https://podminky.urs.cz/item/CS_URS_2022_01/998004011</t>
  </si>
  <si>
    <t>PSV</t>
  </si>
  <si>
    <t>Práce a dodávky PSV</t>
  </si>
  <si>
    <t>767</t>
  </si>
  <si>
    <t>Konstrukce zámečnické</t>
  </si>
  <si>
    <t>57</t>
  </si>
  <si>
    <t>767995111</t>
  </si>
  <si>
    <t>Montáž atypických zámečnických konstrukcí hm do 5 kg</t>
  </si>
  <si>
    <t>kg</t>
  </si>
  <si>
    <t>-1922618842</t>
  </si>
  <si>
    <t>Montáž ostatních atypických zámečnických konstrukcí hmotnosti do 5 kg</t>
  </si>
  <si>
    <t>https://podminky.urs.cz/item/CS_URS_2022_01/767995111</t>
  </si>
  <si>
    <t>"ocelové matice pro kotvy ze závitových tyčí D 30 mm"</t>
  </si>
  <si>
    <t>2*2*0,666</t>
  </si>
  <si>
    <t>2*4*0,666</t>
  </si>
  <si>
    <t>"navaření podložek k U - profilům (ocelové svařence)"</t>
  </si>
  <si>
    <t>2*2*2*4,0</t>
  </si>
  <si>
    <t>2*2*4*4,0</t>
  </si>
  <si>
    <t>58</t>
  </si>
  <si>
    <t>767995112</t>
  </si>
  <si>
    <t>Montáž atypických zámečnických konstrukcí hm přes 5 do 10 kg</t>
  </si>
  <si>
    <t>854586938</t>
  </si>
  <si>
    <t>Montáž ostatních atypických zámečnických konstrukcí hmotnosti přes 5 do 10 kg</t>
  </si>
  <si>
    <t>https://podminky.urs.cz/item/CS_URS_2022_01/767995112</t>
  </si>
  <si>
    <t>"ocelové kotvy ze závitových tyčí D 30 mm, dl. 1,20 m (m=5,55 kg/m´)"</t>
  </si>
  <si>
    <t>2*2*1,20*5,55</t>
  </si>
  <si>
    <t>2*4*1,20*5,55</t>
  </si>
  <si>
    <t>59</t>
  </si>
  <si>
    <t>13021434</t>
  </si>
  <si>
    <t>tyč kotevní celozávitová CKT D 30mm S 670 H</t>
  </si>
  <si>
    <t>-1948203580</t>
  </si>
  <si>
    <t>2*2*1,20</t>
  </si>
  <si>
    <t>2*4*1,20</t>
  </si>
  <si>
    <t>60</t>
  </si>
  <si>
    <t>13021444</t>
  </si>
  <si>
    <t>matice pro CKT celozávitovou kotevní tyč D 30mm S 670 H</t>
  </si>
  <si>
    <t>-689491652</t>
  </si>
  <si>
    <t>2*2</t>
  </si>
  <si>
    <t>2*4</t>
  </si>
  <si>
    <t>61</t>
  </si>
  <si>
    <t>13021417</t>
  </si>
  <si>
    <t>podložka pro matici CKT celozávitovou kotevní tyč 200x200x12mm</t>
  </si>
  <si>
    <t>-1058005452</t>
  </si>
  <si>
    <t>"podložky budou součástí ocelových svařenců"</t>
  </si>
  <si>
    <t>2*2*2</t>
  </si>
  <si>
    <t>2*2*4</t>
  </si>
  <si>
    <t>62</t>
  </si>
  <si>
    <t>767995114</t>
  </si>
  <si>
    <t>Montáž atypických zámečnických konstrukcí hm přes 20 do 50 kg</t>
  </si>
  <si>
    <t>-213974727</t>
  </si>
  <si>
    <t>Montáž ostatních atypických zámečnických konstrukcí hmotnosti přes 20 do 50 kg</t>
  </si>
  <si>
    <t>https://podminky.urs.cz/item/CS_URS_2022_01/767995114</t>
  </si>
  <si>
    <t>"rozepření pažicích stěn z tryskové injektáže, viz příloha D.1.2"</t>
  </si>
  <si>
    <t>"ocelové válcované profily U 260 (m=37,90 kg/m´)"</t>
  </si>
  <si>
    <t>"ukotvení rozepření na předzákladu"</t>
  </si>
  <si>
    <t>2*2*0,8*37,90</t>
  </si>
  <si>
    <t>63</t>
  </si>
  <si>
    <t>767995116</t>
  </si>
  <si>
    <t>Montáž atypických zámečnických konstrukcí hm přes 100 do 250 kg</t>
  </si>
  <si>
    <t>-95870801</t>
  </si>
  <si>
    <t>Montáž ostatních atypických zámečnických konstrukcí hmotnosti přes 100 do 250 kg</t>
  </si>
  <si>
    <t>https://podminky.urs.cz/item/CS_URS_2022_01/767995116</t>
  </si>
  <si>
    <t>"viz příloha D.1.2"</t>
  </si>
  <si>
    <t>"ocelové válcované profily HE-B 200 (m=61,3 kg/m´)"</t>
  </si>
  <si>
    <t>"šikmé rozepření pažicích stěn z tryskové injektáže"</t>
  </si>
  <si>
    <t>2*(3,4+4,0)*61,30</t>
  </si>
  <si>
    <t>"ukotvení rozepření v rostlém terénu"</t>
  </si>
  <si>
    <t>2*2,5*61,30</t>
  </si>
  <si>
    <t>"vodorovné převázky rozepření pažicích stěn z tryskové injektáže"</t>
  </si>
  <si>
    <t>2*2*3,0*37,90</t>
  </si>
  <si>
    <t>64</t>
  </si>
  <si>
    <t>13010980</t>
  </si>
  <si>
    <t>ocel profilová jakost S235JR (11 375) průřez HEB 200</t>
  </si>
  <si>
    <t>1603541567</t>
  </si>
  <si>
    <t>"ocelové válcované profily HE-B 200 (m=61,3 kg/m´), viz příloha D.1.2"</t>
  </si>
  <si>
    <t>2*(3,4+4,0)*0,0613</t>
  </si>
  <si>
    <t>2*2,5*0,0613</t>
  </si>
  <si>
    <t>65</t>
  </si>
  <si>
    <t>13010832</t>
  </si>
  <si>
    <t>ocel profilová jakost S235JR (11 375) průřez U (UPN) 260</t>
  </si>
  <si>
    <t>1083398945</t>
  </si>
  <si>
    <t>2*2*3,0*0,0379</t>
  </si>
  <si>
    <t>2*2*0,8*0,0379</t>
  </si>
  <si>
    <t>66</t>
  </si>
  <si>
    <t>767996801</t>
  </si>
  <si>
    <t>Demontáž atypických zámečnických konstrukcí rozebráním hm jednotlivých dílů do 50 kg</t>
  </si>
  <si>
    <t>-1796215305</t>
  </si>
  <si>
    <t>Demontáž ostatních zámečnických konstrukcí o hmotnosti jednotlivých dílů rozebráním do 50 kg</t>
  </si>
  <si>
    <t>https://podminky.urs.cz/item/CS_URS_2022_01/767996801</t>
  </si>
  <si>
    <t>"ocelové válcované profily U 260 pro ukotvení rozepření na předzákladu"</t>
  </si>
  <si>
    <t>121,28</t>
  </si>
  <si>
    <t>2,664+5,328</t>
  </si>
  <si>
    <t>67</t>
  </si>
  <si>
    <t>767996803</t>
  </si>
  <si>
    <t>Demontáž atypických zámečnických konstrukcí rozebráním hm jednotlivých dílů přes 100 do 250 kg</t>
  </si>
  <si>
    <t>-54082201</t>
  </si>
  <si>
    <t>Demontáž ostatních zámečnických konstrukcí o hmotnosti jednotlivých dílů rozebráním přes 100 do 250 kg</t>
  </si>
  <si>
    <t>https://podminky.urs.cz/item/CS_URS_2022_01/767996803</t>
  </si>
  <si>
    <t>"ocelové válcované profily HE-B 200"</t>
  </si>
  <si>
    <t>907,24+306,50</t>
  </si>
  <si>
    <t>"ocelové válcované profily U 260"</t>
  </si>
  <si>
    <t>454,80</t>
  </si>
  <si>
    <t>"navařené podložky k U - profilům (ocelové svařence)"</t>
  </si>
  <si>
    <t>32,0+64,0</t>
  </si>
  <si>
    <t>68</t>
  </si>
  <si>
    <t>998767101</t>
  </si>
  <si>
    <t>Přesun hmot tonážní pro zámečnické konstrukce v objektech v do 6 m</t>
  </si>
  <si>
    <t>628149884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</si>
  <si>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</si>
  <si>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</si>
  <si>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1.2 - SO 01.2 Stavební část objektu mobilního hrazení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</si>
  <si>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</si>
  <si>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</si>
  <si>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</si>
  <si>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>1332768804</t>
  </si>
  <si>
    <t>"prohloubení a rozšíření výkopu kolem stavebního objektu, viz příloha D.1.1, D.1.2"</t>
  </si>
  <si>
    <t>7,40*(2,2+1,3)/2*0,5</t>
  </si>
  <si>
    <t>4,20*0,80*0,85</t>
  </si>
  <si>
    <t>1,40*1,50*1,25</t>
  </si>
  <si>
    <t>2,10*1,50*0,30</t>
  </si>
  <si>
    <t>"viz příloha D.1.1, D.1.2"</t>
  </si>
  <si>
    <t>"materiál z hloubení jam na meziskládku"</t>
  </si>
  <si>
    <t>12,901</t>
  </si>
  <si>
    <t>"materiál z meziskládky pro zásypy"</t>
  </si>
  <si>
    <t>8,366</t>
  </si>
  <si>
    <t>167111101</t>
  </si>
  <si>
    <t>Nakládání výkopku z hornin třídy těžitelnosti I skupiny 1 až 3 ručně</t>
  </si>
  <si>
    <t>675879549</t>
  </si>
  <si>
    <t>Nakládání, skládání a překládání neulehlého výkopku nebo sypaniny ručně nakládání, z hornin třídy těžitelnosti I, skupiny 1 až 3</t>
  </si>
  <si>
    <t>https://podminky.urs.cz/item/CS_URS_2022_01/167111101</t>
  </si>
  <si>
    <t>"přebytečná zemina z meziskládky (včetně přebytku 12,915 m3 z SO 01.1)"</t>
  </si>
  <si>
    <t>(12,901-8,366)+12,915</t>
  </si>
  <si>
    <t>174101101</t>
  </si>
  <si>
    <t>Zásyp jam, šachet rýh nebo kolem objektů sypaninou se zhutněním</t>
  </si>
  <si>
    <t>1572116769</t>
  </si>
  <si>
    <t>Zásyp sypaninou z jakékoliv horniny strojně s uložením výkopku ve vrstvách se zhutněním jam, šachet, rýh nebo kolem objektů v těchto vykopávkách</t>
  </si>
  <si>
    <t>https://podminky.urs.cz/item/CS_URS_2022_01/174101101</t>
  </si>
  <si>
    <t>"obsypy a zásypy kolem objektu materiálem z meziskládky"</t>
  </si>
  <si>
    <t>7,40*(0,50+1,10)/2*0,90</t>
  </si>
  <si>
    <t>4,20*0,8*0,75</t>
  </si>
  <si>
    <t>2,10*1,50*0,20-0,75*0,75*0,20</t>
  </si>
  <si>
    <t>"filtrační obsyp čerpací šachty za PPO z hutněné štěrkodrtě"</t>
  </si>
  <si>
    <t>1,5*1,5*0,95-3,14*0,315*0,315*0,95</t>
  </si>
  <si>
    <t>58343930</t>
  </si>
  <si>
    <t>kamenivo drcené hrubé frakce 16/32</t>
  </si>
  <si>
    <t>-2075606495</t>
  </si>
  <si>
    <t>"štěrkodrť frakce 16 - 32 mm pro filtrační obsyp čerpací šachty za PPO, viz příloha D.1.1, D.1.2"</t>
  </si>
  <si>
    <t>181102302</t>
  </si>
  <si>
    <t>Úprava pláně pro silnice a dálnice v zářezech se zhutněním</t>
  </si>
  <si>
    <t>-264293423</t>
  </si>
  <si>
    <t>Úprava pláně na stavbách silnic a dálnic strojně v zářezech mimo skalních se zhutněním</t>
  </si>
  <si>
    <t>https://podminky.urs.cz/item/CS_URS_2022_01/181102302</t>
  </si>
  <si>
    <t>"obnova vozovky - zhutnění podkladu na únosnost min. 45 MPa, viz příloha D.1.1, D.1.2"</t>
  </si>
  <si>
    <t>1,4*3,5</t>
  </si>
  <si>
    <t>0,8*5,8</t>
  </si>
  <si>
    <t>1,5*3,5-3,14*0,3*0,3</t>
  </si>
  <si>
    <t>213111121</t>
  </si>
  <si>
    <t>Stabilizace základové spáry zřízením vrstvy z geomříže tuhé</t>
  </si>
  <si>
    <t>-857077725</t>
  </si>
  <si>
    <t>Stabilizace základové spáry zřízením vrstvy z geomříže tuhé</t>
  </si>
  <si>
    <t>https://podminky.urs.cz/item/CS_URS_2022_01/213111121</t>
  </si>
  <si>
    <t>"ve dně čerpací šachty za PPO - pro ochranu podkladní vrstvy ze štěrkodrtě před nasáním do čerpadla, viz příloha D.1.1, D.1.2"</t>
  </si>
  <si>
    <t>1,5*1,5</t>
  </si>
  <si>
    <t>69321111R</t>
  </si>
  <si>
    <t xml:space="preserve">prostorová georohož s výztužnou geomříží </t>
  </si>
  <si>
    <t>-499345229</t>
  </si>
  <si>
    <t>"3D georohož (PP/HDPE) s geomříží (PES) s oky max.  40 x 40 mm s tahovou pevností v podélném i příčném směru 20 kN/m"</t>
  </si>
  <si>
    <t>"včetně ztratného 15 %"</t>
  </si>
  <si>
    <t>1,5*1,5*1,15</t>
  </si>
  <si>
    <t>1554388738</t>
  </si>
  <si>
    <t>"kotvení stěn MH do stávající kce železničního mostu, viz příloha D.1.1"</t>
  </si>
  <si>
    <t>"vyvrtání svislých otvorů prům. 16 mm, dl. 0,30 m"</t>
  </si>
  <si>
    <t>2*3*0,30</t>
  </si>
  <si>
    <t>911661535</t>
  </si>
  <si>
    <t>"kotvení stěn MH do stávající kce železničního mostu, viz příloha D.1.1, D.1.2"</t>
  </si>
  <si>
    <t>"vyvrtání vodorovných otvorů prům. 16 mm, dl. 0,30 m"</t>
  </si>
  <si>
    <t>"do stěn křídel mostu (po 25 cm)"</t>
  </si>
  <si>
    <t>2*11*0,30</t>
  </si>
  <si>
    <t>274321118</t>
  </si>
  <si>
    <t>Základové pasy, prahy, věnce a ostruhy mostních konstrukcí ze ŽB C 30/37</t>
  </si>
  <si>
    <t>-1188518715</t>
  </si>
  <si>
    <t>Základové konstrukce z betonu železového pásy, prahy, věnce a ostruhy ve výkopu nebo na hlavách pilot C 30/37</t>
  </si>
  <si>
    <t>https://podminky.urs.cz/item/CS_URS_2022_01/274321118</t>
  </si>
  <si>
    <t>"ŽB práh mobilního hrazení z bet. C 30/37 - XF4 - Cl 0,2 - Dmax 22 - S3, viz příloha D.1.1, D.1.2"</t>
  </si>
  <si>
    <t>7,0*0,8*1,2</t>
  </si>
  <si>
    <t>274354111</t>
  </si>
  <si>
    <t>Bednění základových pasů - zřízení</t>
  </si>
  <si>
    <t>1548087515</t>
  </si>
  <si>
    <t>Bednění základových konstrukcí pasů, prahů, věnců a ostruh zřízení</t>
  </si>
  <si>
    <t>https://podminky.urs.cz/item/CS_URS_2022_01/274354111</t>
  </si>
  <si>
    <t>"bednění ŽB prahu, viz příloha D.1.1"</t>
  </si>
  <si>
    <t>7,0*1,20</t>
  </si>
  <si>
    <t>2*0,80*1,20</t>
  </si>
  <si>
    <t>4,20*0,65+7,0*0,55</t>
  </si>
  <si>
    <t>274354211</t>
  </si>
  <si>
    <t>Bednění základových pasů - odstranění</t>
  </si>
  <si>
    <t>1069447081</t>
  </si>
  <si>
    <t>Bednění základových konstrukcí pasů, prahů, věnců a ostruh odstranění bednění</t>
  </si>
  <si>
    <t>https://podminky.urs.cz/item/CS_URS_2022_01/274354211</t>
  </si>
  <si>
    <t>274361116</t>
  </si>
  <si>
    <t>Výztuž základových pasů, prahů, věnců a ostruh z betonářské oceli 10 505</t>
  </si>
  <si>
    <t>-1125583865</t>
  </si>
  <si>
    <t>Výztuž základových konstrukcí pasů, prahů, věnců a ostruh z betonářské oceli 10 505 (R) nebo BSt 500</t>
  </si>
  <si>
    <t>https://podminky.urs.cz/item/CS_URS_2022_01/274361116</t>
  </si>
  <si>
    <t>"výztuž prahu MH, viz příloha D.1.1, D.1.6 a tabulka výztuže ve výkazu výměr"</t>
  </si>
  <si>
    <t>"prutová výztuž R 14 (B 500B), pol. č. 1 - 4 a 9 v tabulce výztuže"</t>
  </si>
  <si>
    <t>(96,60+23,04+85,80+48,0+3,48)*1,21/1000</t>
  </si>
  <si>
    <t>"prutová výztuž R 20 (B 500B), pol. č. 5 v tabulce výztuže"</t>
  </si>
  <si>
    <t>4,0*2,47/1000</t>
  </si>
  <si>
    <t>321321116</t>
  </si>
  <si>
    <t>Konstrukce vodních staveb ze ŽB mrazuvzdorného tř. C 30/37</t>
  </si>
  <si>
    <t>-1869019681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</si>
  <si>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</si>
  <si>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https://podminky.urs.cz/item/CS_URS_2022_01/321321116</t>
  </si>
  <si>
    <t>"ŽB stěny mobilního hrazení z bet. C 30/37 - XF4 - Cl 0,2 - Dmax 16 - S3, viz příloha D.1.1, D.1.2"</t>
  </si>
  <si>
    <t>2*(0,8*0,6*3,34+0,7*0,6*2,80)</t>
  </si>
  <si>
    <t>321351010</t>
  </si>
  <si>
    <t>Bednění konstrukcí vodních staveb rovinné - zřízení</t>
  </si>
  <si>
    <t>-1798962778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</si>
  <si>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</si>
  <si>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</si>
  <si>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"stěny mobilního hrazení"</t>
  </si>
  <si>
    <t>2*(2*0,8*3,34+2*0,7*2,80+0,6*2,80)</t>
  </si>
  <si>
    <t>321352010</t>
  </si>
  <si>
    <t>Bednění konstrukcí vodních staveb rovinné - odstranění</t>
  </si>
  <si>
    <t>-2127581488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</si>
  <si>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</si>
  <si>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</si>
  <si>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321366112</t>
  </si>
  <si>
    <t>Výztuž železobetonových konstrukcí vodních staveb z oceli 10 505 D do 32 mm</t>
  </si>
  <si>
    <t>-1389650653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</si>
  <si>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</si>
  <si>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https://podminky.urs.cz/item/CS_URS_2022_01/321366112</t>
  </si>
  <si>
    <t>"výztuž stěn MH, viz příloha D.1.1, D.1.6 a tabulka výztuže ve výkazu výměr"</t>
  </si>
  <si>
    <t>"prutová výztuž R 14 (B 500B), pol. č. 6 - 8 a 10 - 17 v tabulce výztuže"</t>
  </si>
  <si>
    <t>(773,10-321,0)/1000</t>
  </si>
  <si>
    <t>451315114</t>
  </si>
  <si>
    <t>Podkladní nebo výplňová vrstva z betonu C 12/15 tl do 100 mm</t>
  </si>
  <si>
    <t>1687259569</t>
  </si>
  <si>
    <t>Podkladní a výplňové vrstvy z betonu prostého tloušťky do 100 mm, z betonu C 12/15</t>
  </si>
  <si>
    <t>https://podminky.urs.cz/item/CS_URS_2022_01/451315114</t>
  </si>
  <si>
    <t>"pod ŽB prahem mobilního hrazení z bet. C 12/15 - X0, viz příloha D.1.1, D.1.2"</t>
  </si>
  <si>
    <t>7,40*1,20</t>
  </si>
  <si>
    <t>457572211</t>
  </si>
  <si>
    <t>Filtrační vrstvy z kameniva těženého hrubého se zhutněním frakce od 4 až 8 do 16 až 32 mm</t>
  </si>
  <si>
    <t>-1536303462</t>
  </si>
  <si>
    <t>Filtrační vrstvy jakékoliv tloušťky a sklonu z hrubého těženého kameniva se zhutněním do 10 pojezdů/m3, frakce 16-32 mm</t>
  </si>
  <si>
    <t>https://podminky.urs.cz/item/CS_URS_2022_01/457572211</t>
  </si>
  <si>
    <t>"podkladní a filtrační vrstva z hutněné štěrkodrtě frakce 16 - 32 mm v tl. 0,20 m pode dnem čerpací šachty za PPO, viz příloha D.1.1, D.1.2"</t>
  </si>
  <si>
    <t>1,20*1,20*0,20</t>
  </si>
  <si>
    <t>Komunikace pozemní</t>
  </si>
  <si>
    <t>564861111</t>
  </si>
  <si>
    <t>Podklad ze štěrkodrtě ŠD plochy přes 100 m2 tl 200 mm</t>
  </si>
  <si>
    <t>-883653328</t>
  </si>
  <si>
    <t>Podklad ze štěrkodrti ŠD s rozprostřením a zhutněním plochy přes 100 m2, po zhutnění tl. 200 mm</t>
  </si>
  <si>
    <t>https://podminky.urs.cz/item/CS_URS_2022_01/564861111</t>
  </si>
  <si>
    <t>"obnova komunikace - podkladní vrstva pod vozovkou ze štěrkodrtě 0 - 32 mm před MH, viz příloha D.1.1, D.1.2"</t>
  </si>
  <si>
    <t>564871111</t>
  </si>
  <si>
    <t>Podklad ze štěrkodrtě ŠD plochy přes 100 m2 tl 250 mm</t>
  </si>
  <si>
    <t>-36040255</t>
  </si>
  <si>
    <t>Podklad ze štěrkodrti ŠD s rozprostřením a zhutněním plochy přes 100 m2, po zhutnění tl. 250 mm</t>
  </si>
  <si>
    <t>https://podminky.urs.cz/item/CS_URS_2022_01/564871111</t>
  </si>
  <si>
    <t>"obnova komunikace - podkladní vrstva pod vozovkou ze štěrkodrtě 0 - 32 mm za MH, viz příloha D.1.1, D.1.2"</t>
  </si>
  <si>
    <t>581131211</t>
  </si>
  <si>
    <t>Kryt cementobetonový vozovek skupiny CB II tl 200 mm</t>
  </si>
  <si>
    <t>1552806018</t>
  </si>
  <si>
    <t>Kryt cementobetonový silničních komunikací skupiny CB II tl. 200 mm</t>
  </si>
  <si>
    <t>https://podminky.urs.cz/item/CS_URS_2022_01/581131211</t>
  </si>
  <si>
    <t>"obnova krytu vozovky za MH, pod stavěcími šrouby opěry MH, viz příloha D.1.1, D.1.2"</t>
  </si>
  <si>
    <t>0,75*0,75</t>
  </si>
  <si>
    <t>581141216</t>
  </si>
  <si>
    <t>Kryt cementobetonový vozovek skupiny CB II tl 250 mm</t>
  </si>
  <si>
    <t>-200132133</t>
  </si>
  <si>
    <t>Kryt cementobetonový silničních komunikací skupiny CB II tl. 250 mm</t>
  </si>
  <si>
    <t>https://podminky.urs.cz/item/CS_URS_2022_01/581141216</t>
  </si>
  <si>
    <t>"obnova krytu vozovky před MH"</t>
  </si>
  <si>
    <t>"obetonávka chráničky s el. kabelem u stěny MH"</t>
  </si>
  <si>
    <t>1/4*0,80*0,25</t>
  </si>
  <si>
    <t>581151215</t>
  </si>
  <si>
    <t>Kryt cementobetonový vozovek skupiny CB II tl 300 mm</t>
  </si>
  <si>
    <t>231245936</t>
  </si>
  <si>
    <t>Kryt cementobetonový silničních komunikací skupiny CB II tl. 300 mm</t>
  </si>
  <si>
    <t>https://podminky.urs.cz/item/CS_URS_2022_01/581151215</t>
  </si>
  <si>
    <t>"obnova krytu vozovky za MH, viz příloha D.1.1, D.1.2"</t>
  </si>
  <si>
    <t>(1,5*3,5-3,14*0,3*0,3)</t>
  </si>
  <si>
    <t>599141111</t>
  </si>
  <si>
    <t>Vyplnění spár mezi silničními dílci živičnou zálivkou</t>
  </si>
  <si>
    <t>-143600502</t>
  </si>
  <si>
    <t>Vyplnění spár mezi silničními dílci jakékoliv tloušťky živičnou zálivkou</t>
  </si>
  <si>
    <t>https://podminky.urs.cz/item/CS_URS_2022_01/599141111</t>
  </si>
  <si>
    <t>"modifikovaná asfaltová zálivka spár - úprava krytu vozovky, viz příloha D.1.1, D.1.2"</t>
  </si>
  <si>
    <t>2*3,5</t>
  </si>
  <si>
    <t>5,8+2*(0,8+1,15+1,5)+3,5</t>
  </si>
  <si>
    <t>Úpravy povrchů, podlahy a osazování výplní</t>
  </si>
  <si>
    <t>87142032R</t>
  </si>
  <si>
    <t>Montáž kanalizačního potrubí hladkého SN 12 z polypropylenu DN 630</t>
  </si>
  <si>
    <t>2012633845</t>
  </si>
  <si>
    <t>"čerpací šachta za PPO z perforovaného PP potrubí DN 630 SN 12"</t>
  </si>
  <si>
    <t>1,2</t>
  </si>
  <si>
    <t>"ztracené bednění přístupového otvoru do čerpací šachty za PPO z plnostěnného PP potrubí DN 630 SN 12"</t>
  </si>
  <si>
    <t>0,4</t>
  </si>
  <si>
    <t>2861703R</t>
  </si>
  <si>
    <t>trubka PP perforovaná  DN 630 SN 12</t>
  </si>
  <si>
    <t>-1987328948</t>
  </si>
  <si>
    <t>"čerpací šachta za PPO (perforace trubky 3/3), viz příloha D.1.1, D.1.2"</t>
  </si>
  <si>
    <t>2861703R1</t>
  </si>
  <si>
    <t>trubka PP plnostěnná  DN 630 SN 12</t>
  </si>
  <si>
    <t>-1127210498</t>
  </si>
  <si>
    <t>"ztracené bednění přístupového otvoru do čerpací šachty za PPO, viz příloha D.1.1, D.1.2"</t>
  </si>
  <si>
    <t>89481237R</t>
  </si>
  <si>
    <t xml:space="preserve">Kompozitový kruhový poklop DN 600 pro zatížení do 40 t s rámem a s uzamykáním </t>
  </si>
  <si>
    <t>1022701824</t>
  </si>
  <si>
    <t>"poklop na čerpací šachtě za PPO (včetně manipulačního háku), viz příloha D.1.1, D.1.2"</t>
  </si>
  <si>
    <t>"materiál včetně montáže"</t>
  </si>
  <si>
    <t>941111111</t>
  </si>
  <si>
    <t>Montáž lešení řadového trubkového lehkého s podlahami zatížení do 200 kg/m2 š od 0,6 do 0,9 m v do 10 m</t>
  </si>
  <si>
    <t>1111910843</t>
  </si>
  <si>
    <t>Montáž lešení řadového trubkového lehkého pracovního s podlahami s provozním zatížením tř. 3 do 200 kg/m2 šířky tř. W06 od 0,6 do 0,9 m, výšky do 10 m</t>
  </si>
  <si>
    <t>https://podminky.urs.cz/item/CS_URS_2022_01/941111111</t>
  </si>
  <si>
    <t>"pro sanace bet. povrchů, viz příloha D.1.1"</t>
  </si>
  <si>
    <t>2*2/3*7,8*5,0</t>
  </si>
  <si>
    <t>941111811</t>
  </si>
  <si>
    <t>Demontáž lešení řadového trubkového lehkého s podlahami zatížení do 200 kg/m2 š přes 0,6 do 0,9 m v do 10 m</t>
  </si>
  <si>
    <t>1364974561</t>
  </si>
  <si>
    <t>Demontáž lešení řadového trubkového lehkého pracovního s podlahami s provozním zatížením tř. 3 do 200 kg/m2 šířky tř. W06 od 0,6 do 0,9 m, výšky do 10 m</t>
  </si>
  <si>
    <t>https://podminky.urs.cz/item/CS_URS_2022_01/941111811</t>
  </si>
  <si>
    <t>"demontáž lešení (pro sanace bet. povrchů)"</t>
  </si>
  <si>
    <t>941111211</t>
  </si>
  <si>
    <t>Příplatek k lešení řadovému trubkovému lehkému s podlahami š 0,9 m v 10 m za první a ZKD den použití</t>
  </si>
  <si>
    <t>-974581919</t>
  </si>
  <si>
    <t>Montáž lešení řadového trubkového lehkého pracovního s podlahami s provozním zatížením tř. 3 do 200 kg/m2 Příplatek za první a každý další den použití lešení k ceně -1111</t>
  </si>
  <si>
    <t>https://podminky.urs.cz/item/CS_URS_2022_01/941111211</t>
  </si>
  <si>
    <t>"pro sanace bet. povrchů, 30 dní"</t>
  </si>
  <si>
    <t>30*52,0</t>
  </si>
  <si>
    <t>953334212</t>
  </si>
  <si>
    <t>Bobtnavý pásek do pracovních spar betonových kcí akrylový 20 x 10 mm</t>
  </si>
  <si>
    <t>1750128254</t>
  </si>
  <si>
    <t>Bobtnavý pásek do pracovních spar betonových konstrukcí akrylový, rozměru 20 x 10 mm</t>
  </si>
  <si>
    <t>https://podminky.urs.cz/item/CS_URS_2022_01/953334212</t>
  </si>
  <si>
    <t>"utěsnění pracovních spár bobtnajicími těsnicími pásky na bázi akrylové pryskyřice, viz příloha D.1.1, D.1.2"</t>
  </si>
  <si>
    <t>"těsnicí pásky budou  k povrchu pracovních spár lepeny těsnicím tmelem na bázi polyuretanu"</t>
  </si>
  <si>
    <t>"na podkladním betonu pod prahem MH"</t>
  </si>
  <si>
    <t>7,0-2*0,08</t>
  </si>
  <si>
    <t>"mezi prahem MH a předzákladem mostního objektu"</t>
  </si>
  <si>
    <t>2*1,20</t>
  </si>
  <si>
    <t>"v ŽB prahu MH"</t>
  </si>
  <si>
    <t>2*(2,80+0,25)+0,60</t>
  </si>
  <si>
    <t>2*(0,40-0,80)</t>
  </si>
  <si>
    <t>"pod ŽB stěnami MH"</t>
  </si>
  <si>
    <t>2*(0,70+0,54+0,80-0,08)</t>
  </si>
  <si>
    <t>"mezi ŽB stěnami MH a křídly železničního mostu"</t>
  </si>
  <si>
    <t>2*(3,34-0,08)</t>
  </si>
  <si>
    <t>"v ŽB stěnách (u bočních vedení MH)"</t>
  </si>
  <si>
    <t>2*(3,0-0,08)</t>
  </si>
  <si>
    <t>"těsnění po obvodu dělené chráničky elektrického kabelu, 2 ks pásku"</t>
  </si>
  <si>
    <t>2*3,14*0,075</t>
  </si>
  <si>
    <t>985121122</t>
  </si>
  <si>
    <t>Tryskání degradovaného betonu stěn a rubu kleneb vodou pod tlakem přes 300 do 1250 barů</t>
  </si>
  <si>
    <t>-994705796</t>
  </si>
  <si>
    <t>Tryskání degradovaného betonu stěn, rubu kleneb a podlah vodou pod tlakem přes 300 do 1 250 barů</t>
  </si>
  <si>
    <t>https://podminky.urs.cz/item/CS_URS_2022_01/985121122</t>
  </si>
  <si>
    <t>"sanace stávajících betonových povrchů, předpokládá se odstranění degrad. materiálu do hl. max 5 mm, viz příloha D.1.1"</t>
  </si>
  <si>
    <t>"viditelné plochy křídel železničního mostu"</t>
  </si>
  <si>
    <t>2*(1/2*7,80*5,0-0,85*0,5)</t>
  </si>
  <si>
    <t>"stykové plochy předzákladu křídel mostu"</t>
  </si>
  <si>
    <t>2*0,80*0,60+2*1,40*0,66</t>
  </si>
  <si>
    <t>985312114</t>
  </si>
  <si>
    <t>Stěrka k vyrovnání betonových ploch stěn tl do 5 mm</t>
  </si>
  <si>
    <t>1768565889</t>
  </si>
  <si>
    <t>Stěrka k vyrovnání ploch reprofilovaného betonu stěn, tloušťky do 5 mm</t>
  </si>
  <si>
    <t>https://podminky.urs.cz/item/CS_URS_2022_01/985312114</t>
  </si>
  <si>
    <t>"povrchová úprava betonu reprofilační stěrkou v tl. 3 - 5 mm, viz příloha D.1.1"</t>
  </si>
  <si>
    <t>38,15+2,808</t>
  </si>
  <si>
    <t>985323211</t>
  </si>
  <si>
    <t>Spojovací můstek reprofilovaného betonu na epoxidové bázi tl 1 mm</t>
  </si>
  <si>
    <t>1053112583</t>
  </si>
  <si>
    <t>Spojovací můstek reprofilovaného betonu na epoxidové bázi, tloušťky 1 mm</t>
  </si>
  <si>
    <t>https://podminky.urs.cz/item/CS_URS_2022_01/985323211</t>
  </si>
  <si>
    <t>"spojovací můstek epoxidovým nátěrem na otryskaném povrchu křídel mostu (sanace bet. kcí), viz příloha D.1.1"</t>
  </si>
  <si>
    <t>985324111</t>
  </si>
  <si>
    <t>Impregnační nátěr betonu dvojnásobný (OS-A)</t>
  </si>
  <si>
    <t>-58161677</t>
  </si>
  <si>
    <t>Ochranný nátěr betonu na bázi silanu impregnační dvojnásobný (OS-A)</t>
  </si>
  <si>
    <t>https://podminky.urs.cz/item/CS_URS_2022_01/985324111</t>
  </si>
  <si>
    <t>"nátěr sanovaných ŽB stěn křídel mostu"</t>
  </si>
  <si>
    <t>38,15-(2*0,6*3,34)</t>
  </si>
  <si>
    <t>"nátěr ŽB stěn MH"</t>
  </si>
  <si>
    <t>2*(2*1,5*2,8+0,6*2,8+1,5*0,6)</t>
  </si>
  <si>
    <t>-96014323</t>
  </si>
  <si>
    <t>"do předzákladu (svislé kotvy)"</t>
  </si>
  <si>
    <t>2*3*0,30*(0,016*0,016-0,012*0,012)*1000</t>
  </si>
  <si>
    <t>"do stěn křídel mostu  (vodorovné kotvy)"</t>
  </si>
  <si>
    <t>2*11*0,30*(0,016*0,016-0,012*0,012)*1000</t>
  </si>
  <si>
    <t>HZS2222</t>
  </si>
  <si>
    <t>Hodinová zúčtovací sazba topenář odborný</t>
  </si>
  <si>
    <t>512</t>
  </si>
  <si>
    <t>524740270</t>
  </si>
  <si>
    <t>Hodinové zúčtovací sazby profesí PSV provádění stavebních instalací topenář odborný</t>
  </si>
  <si>
    <t>https://podminky.urs.cz/item/CS_URS_2022_01/HZS2222</t>
  </si>
  <si>
    <t>"viz příloha D.1.1, D.1.4"</t>
  </si>
  <si>
    <t>"osazení dělené chráničky včetně distančních kroužků"</t>
  </si>
  <si>
    <t>0,5</t>
  </si>
  <si>
    <t>"dotěsnění konců chráničky"</t>
  </si>
  <si>
    <t xml:space="preserve">"montáž těsnicích pásků (2 ks) po obvodu chráničky" </t>
  </si>
  <si>
    <t>"osazení flexibilní chráničky kabelu mezi dosedacím prahem MH a chodníkem žel. podjezdu"</t>
  </si>
  <si>
    <t>1,0</t>
  </si>
  <si>
    <t>3457109R</t>
  </si>
  <si>
    <t>dělená chránička PVC DN 75 x 3,6 mm</t>
  </si>
  <si>
    <t>-1402577112</t>
  </si>
  <si>
    <t>"dodání chráničky pro prostup el. kabelu NN železobetonovým prahem MH, viz příloha D.1.1, D.1.4"</t>
  </si>
  <si>
    <t>0,8</t>
  </si>
  <si>
    <t>2831494R</t>
  </si>
  <si>
    <t>kroužek distanční plastový</t>
  </si>
  <si>
    <t>-106457691</t>
  </si>
  <si>
    <t>"uprostřed dělené chráničky, 2 ks, viz příloha D.1.1, D.1.4"</t>
  </si>
  <si>
    <t>23170001</t>
  </si>
  <si>
    <t>pěna montážní PUR nízkoexpanzní</t>
  </si>
  <si>
    <t>litr</t>
  </si>
  <si>
    <t>1558053913</t>
  </si>
  <si>
    <t>"zátky pro dotěsnění konců chráničky, viz příloha D.1.1, D.1.4"</t>
  </si>
  <si>
    <t>2*2*0,05</t>
  </si>
  <si>
    <t>5901514R</t>
  </si>
  <si>
    <t>lepidlo na epoxidové bázi</t>
  </si>
  <si>
    <t>-1505944783</t>
  </si>
  <si>
    <t>"pro dotěsnění konců chráničky, viz příloha D.1.1, D.1.4"</t>
  </si>
  <si>
    <t>2*2*0,15</t>
  </si>
  <si>
    <t>24551522</t>
  </si>
  <si>
    <t>tmel PUR lepící a těsnící</t>
  </si>
  <si>
    <t>1073462457</t>
  </si>
  <si>
    <t>"vodou expandující těsnicí tmel pro dotěsnění konců chráničky, viz příloha D.1.1, D.1.4"</t>
  </si>
  <si>
    <t>2*0,075</t>
  </si>
  <si>
    <t>2455152R</t>
  </si>
  <si>
    <t>trvale pružný těsnicí PUR tmel - bal. 600 ml</t>
  </si>
  <si>
    <t>852739590</t>
  </si>
  <si>
    <t>"utěsnění konců chráničky (1/2 balení na 1 ks chráničky), viz příloha D.1.1, D.1.4"</t>
  </si>
  <si>
    <t>28613960</t>
  </si>
  <si>
    <t>trubka ochranná HDPE D 40mm</t>
  </si>
  <si>
    <t>-1947460186</t>
  </si>
  <si>
    <t>"flexibilní chránička kabelu mezi dosedacím prahem MH a chodníkem žel. podjezdu, viz příloha D.1.1, D.1.4"</t>
  </si>
  <si>
    <t>1,20</t>
  </si>
  <si>
    <t>-555932289</t>
  </si>
  <si>
    <t>"přebytečná zemina na řízenou skládku (včetně přebytku 12,915 m3 z SO 01.1), viz příloha B., D.1.1"</t>
  </si>
  <si>
    <t>((12,901-8,366)+12,915)*1,8</t>
  </si>
  <si>
    <t>998332011</t>
  </si>
  <si>
    <t>Přesun hmot pro úpravy vodních toků a kanály</t>
  </si>
  <si>
    <t>354366819</t>
  </si>
  <si>
    <t>Přesun hmot pro úpravy vodních toků a kanály, hráze rybníků apod. dopravní vzdálenost do 500 m</t>
  </si>
  <si>
    <t>https://podminky.urs.cz/item/CS_URS_2022_01/998332011</t>
  </si>
  <si>
    <t>711</t>
  </si>
  <si>
    <t>Izolace proti vodě, vlhkosti a plynům</t>
  </si>
  <si>
    <t>711112001</t>
  </si>
  <si>
    <t>Provedení izolace proti zemní vlhkosti svislé za studena nátěrem penetračním</t>
  </si>
  <si>
    <t>-1671820907</t>
  </si>
  <si>
    <t>Provedení izolace proti zemní vlhkosti natěradly a tmely za studena na ploše svislé S nátěrem penetračním</t>
  </si>
  <si>
    <t>https://podminky.urs.cz/item/CS_URS_2022_01/711112001</t>
  </si>
  <si>
    <t>"penetrační nátěr konstrukce pod terénem proti zemní vlhkosti (1 vrstva), viz příloha D.1.1"</t>
  </si>
  <si>
    <t>"ŽB práh MH"</t>
  </si>
  <si>
    <t>7,0*(1,20-0,25)+2*1,75*0,25</t>
  </si>
  <si>
    <t>4,20*(1,20-0,30)+2*0,80*0,24</t>
  </si>
  <si>
    <t>"ŽB stěny MH"</t>
  </si>
  <si>
    <t>2*0,80*0,54+2*0,80*0,24</t>
  </si>
  <si>
    <t>11163150</t>
  </si>
  <si>
    <t>lak penetrační asfaltový</t>
  </si>
  <si>
    <t>228569745</t>
  </si>
  <si>
    <t>14,857*0,00035 'Přepočtené koeficientem množství</t>
  </si>
  <si>
    <t>711112052</t>
  </si>
  <si>
    <t>Provedení izolace proti zemní vlhkosti svislé za studena 2x nátěr tekutou lepenkou</t>
  </si>
  <si>
    <t>292279557</t>
  </si>
  <si>
    <t>Provedení izolace proti zemní vlhkosti natěradly a tmely za studena na ploše svislé S dvojnásobným nátěrem tekutou lepenkou</t>
  </si>
  <si>
    <t>https://podminky.urs.cz/item/CS_URS_2022_01/711112052</t>
  </si>
  <si>
    <t>"konstrukce pod terénem proti zemní vlhkosti (2 vrstvy), viz příloha D.1.1"</t>
  </si>
  <si>
    <t>24551030</t>
  </si>
  <si>
    <t>stěrka hydroizolační dvousložková cemento-polymerová vlákny vyztužená proti zemní vlhkosti</t>
  </si>
  <si>
    <t>-1087165471</t>
  </si>
  <si>
    <t>14,857*1,65 'Přepočtené koeficientem množství</t>
  </si>
  <si>
    <t>998711101</t>
  </si>
  <si>
    <t>Přesun hmot tonážní pro izolace proti vodě, vlhkosti a plynům v objektech v do 6 m</t>
  </si>
  <si>
    <t>456384976</t>
  </si>
  <si>
    <t>Přesun hmot pro izolace proti vodě, vlhkosti a plynům stanovený z hmotnosti přesunovaného materiálu vodorovná dopravní vzdálenost do 50 m v objektech výšky do 6 m</t>
  </si>
  <si>
    <t>https://podminky.urs.cz/item/CS_URS_2022_01/998711101</t>
  </si>
  <si>
    <t>1124045631</t>
  </si>
  <si>
    <t>"viz příloha D.1.1, D.1.2, D.1.4"</t>
  </si>
  <si>
    <t>"ocelové kotvy prům. R 12 mm, dl. 0,75 m (m=0,888 kg/m´)"</t>
  </si>
  <si>
    <t>2*3*0,75*0,888</t>
  </si>
  <si>
    <t>2*11*0,75*0,888</t>
  </si>
  <si>
    <t>"pomocná výztuž pro fixaci chráničky (ocelové pruty prům. R 12 mm, dl. 0,40 m)"</t>
  </si>
  <si>
    <t>2*4*0,40*0,888</t>
  </si>
  <si>
    <t>13021013</t>
  </si>
  <si>
    <t>tyč ocelová kruhová žebírková DIN 488 jakost B500B (10 505) výztuž do betonu D 12mm</t>
  </si>
  <si>
    <t>1946315217</t>
  </si>
  <si>
    <t>2*3*0,75*0,888/1000</t>
  </si>
  <si>
    <t>2*11*0,75*0,888/1000</t>
  </si>
  <si>
    <t>2*4*0,40*0,888/1000</t>
  </si>
  <si>
    <t>-356405781</t>
  </si>
  <si>
    <t>1.3 - PS 01.3 Mobilní protipovodňové hrazení (technologická část)</t>
  </si>
  <si>
    <t>9349-R</t>
  </si>
  <si>
    <t>Mobilní protipovodňová stěna dl. 6,0 m, výšky 2,8 m s roztečí pole 3,0 m</t>
  </si>
  <si>
    <t>soubor</t>
  </si>
  <si>
    <t>-895641676</t>
  </si>
  <si>
    <t>"viz příloha D.1.1, H"</t>
  </si>
  <si>
    <t>"boční vedení BVA 100 - 2800, nerez, kryt Al - 2 ks"</t>
  </si>
  <si>
    <t>"kotevní deska 160 x 385, nerez - 1 ks"</t>
  </si>
  <si>
    <t>"práh  I-profil 120 - 130 x 6 - 2900, nerez - 2 ks"</t>
  </si>
  <si>
    <t>"slupice 100 - 2800 s podpěrou - 1 ks"</t>
  </si>
  <si>
    <t>"hradidlo 100/200 - 2950 - 28 ks"</t>
  </si>
  <si>
    <t>"stahovací zařízení 100 - 4 ks"</t>
  </si>
  <si>
    <t>9350-R</t>
  </si>
  <si>
    <t>Doprava a montáž trvale osazených dílů hrazení</t>
  </si>
  <si>
    <t>2056416194</t>
  </si>
  <si>
    <t>"1 výjezd, viz příloha H"</t>
  </si>
  <si>
    <t>9351-R</t>
  </si>
  <si>
    <t>Doprava mobilních dílů</t>
  </si>
  <si>
    <t>350317001</t>
  </si>
  <si>
    <t>"doprava mobilních dílů, zkušební postavení a zaškolení uživatele - 1 výjezd, viz příloha H"</t>
  </si>
  <si>
    <t>"konstrukce ze svařenců pro 3 chrliče, viz příloha D.1.1, D.1.2"</t>
  </si>
  <si>
    <t>"2 ks držáků (horní a dolní svařenec) z jäklů a pásové oceli (m=17,5 kg/ks)"</t>
  </si>
  <si>
    <t>2*17,5</t>
  </si>
  <si>
    <t>"navaření úchytů z jäklů a pásové oceli pro přišroubování k držákům, 2 ks na každém chrliči"</t>
  </si>
  <si>
    <t>3*(2,0+1,6)</t>
  </si>
  <si>
    <t>"šrouby s maticemi a podložkami pro přišroubování chrličů k držákům (po 0,072 kg)"</t>
  </si>
  <si>
    <t>2*8*0,072</t>
  </si>
  <si>
    <t>-1073977926</t>
  </si>
  <si>
    <t>"chrlič - ocel trubka DN 150 včetně kolena a rychlospojky pro hadici (17,15 kg/m´) - 3 ks, viz příloha D.1.1, D.1.2"</t>
  </si>
  <si>
    <t>3*2,0*17,15</t>
  </si>
  <si>
    <t>14011098</t>
  </si>
  <si>
    <t>trubka ocelová bezešvá hladká jakost 11 353 159x4,5mm</t>
  </si>
  <si>
    <t>-1109886201</t>
  </si>
  <si>
    <t>"ocelová trubka chrliče DN 150 (16,4 kg/m´) - 3 ks"</t>
  </si>
  <si>
    <t>3*2,0</t>
  </si>
  <si>
    <t>5526121R</t>
  </si>
  <si>
    <t>koleno 90° ocel DN 150</t>
  </si>
  <si>
    <t>463221282</t>
  </si>
  <si>
    <t>"pro chrlič - 3 ks"</t>
  </si>
  <si>
    <t>552612R</t>
  </si>
  <si>
    <t>rychlospojka</t>
  </si>
  <si>
    <t>663424887</t>
  </si>
  <si>
    <t>"rychlospojka pro připevnění hadice na chrlič - 3 ks"</t>
  </si>
  <si>
    <t>1301035R</t>
  </si>
  <si>
    <t>držáky chrličů</t>
  </si>
  <si>
    <t>-991913501</t>
  </si>
  <si>
    <t>"2 ks držáků (svařence) z jäklů a pásové oceli"</t>
  </si>
  <si>
    <t>2*17,5/1000</t>
  </si>
  <si>
    <t>130103R</t>
  </si>
  <si>
    <t>úchyty na chrličích</t>
  </si>
  <si>
    <t>68490584</t>
  </si>
  <si>
    <t>"na každém chrliči 2 ks navařených úchytů z jäklů a pásové oceli pro přišroubování k držákům"</t>
  </si>
  <si>
    <t>3*(2,0+1,6)/1000</t>
  </si>
  <si>
    <t>30925106</t>
  </si>
  <si>
    <t>šroub metrický DIN 931 5.8 BZ M12x40mm</t>
  </si>
  <si>
    <t>100 kus</t>
  </si>
  <si>
    <t>-26649035</t>
  </si>
  <si>
    <t>"pro přišroubování chrličů k držákům"</t>
  </si>
  <si>
    <t>2*8/100</t>
  </si>
  <si>
    <t>31111006</t>
  </si>
  <si>
    <t>matice přesná šestihranná Pz DIN 934-8 M12</t>
  </si>
  <si>
    <t>158262324</t>
  </si>
  <si>
    <t>31120006</t>
  </si>
  <si>
    <t>podložka DIN 125-A ZB D 12mm</t>
  </si>
  <si>
    <t>-1831370734</t>
  </si>
  <si>
    <t>44983R</t>
  </si>
  <si>
    <t>žebřík hliníkový dl. 3,0 m</t>
  </si>
  <si>
    <t>-387506121</t>
  </si>
  <si>
    <t>"dodávka žebříku pro užitečné zatížení 150,0 kg - pro instalaci MH"</t>
  </si>
  <si>
    <t>44984R</t>
  </si>
  <si>
    <t>štafle hliníkové (5 stupňů)</t>
  </si>
  <si>
    <t>2033405918</t>
  </si>
  <si>
    <t>"dodávka štaflí pro užitečné zatížení 150,0 kg - pro instalaci MH"</t>
  </si>
  <si>
    <t>1.4 - PS 01.4 Čerpadlo s příslušenstvím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</si>
  <si>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</si>
  <si>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</si>
  <si>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</si>
  <si>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</si>
  <si>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</si>
  <si>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</si>
  <si>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426110R</t>
  </si>
  <si>
    <t>kalové čerpadlo s benzinovým motorem</t>
  </si>
  <si>
    <t>-91613968</t>
  </si>
  <si>
    <t>"dodání 1 ks čerpadla s benzinovým motorem, s výklopným madlem a pojezdovými válečky, viz příloha B., D.1.1"</t>
  </si>
  <si>
    <t>"požadovaný průtok 1060 l/min při výtlačné výšce 25 m"</t>
  </si>
  <si>
    <t>"nasávací a výtlačný otvor budou opatřeny rychlospojkou (typ B75)"</t>
  </si>
  <si>
    <t>44981204R</t>
  </si>
  <si>
    <t>savice univerzální z PVC 75 dl 2,5m</t>
  </si>
  <si>
    <t>-1584728090</t>
  </si>
  <si>
    <t>"dodání sací hadice PVC se superelastickou směsí dl. 2,5 m s rychlospojkami B75, 2 ks, viz příloha B., D.1.1"</t>
  </si>
  <si>
    <t>449820R</t>
  </si>
  <si>
    <t>koš sací B 75 s klapkou a rychlospojkou</t>
  </si>
  <si>
    <t>-1470385150</t>
  </si>
  <si>
    <t>"dodání 1 ks, viz příloha B., D.1.1"</t>
  </si>
  <si>
    <t>4498118R</t>
  </si>
  <si>
    <t>hadice požární zásahová B75</t>
  </si>
  <si>
    <t>1149501246</t>
  </si>
  <si>
    <t>"dodání výtlačné hadice dl. 10 m s rychlospojkami B 75 - 1 ks, viz příloha B., D.1.1"</t>
  </si>
  <si>
    <t>1.5 - SO 01.5 Opevnění svahů drážního tělesa</t>
  </si>
  <si>
    <t>1142033R</t>
  </si>
  <si>
    <t>Vytřídění  odpadu ze zeminy</t>
  </si>
  <si>
    <t>428296342</t>
  </si>
  <si>
    <t>Vytřídění odpadu ze zeminy</t>
  </si>
  <si>
    <t>"vytřídění zbytků fólií a pytlů ze zeminy z kup bývalé provizorní PPO hráze u podjezdu"</t>
  </si>
  <si>
    <t>"odhadované množství odpadu 100 kg"</t>
  </si>
  <si>
    <t>-308428670</t>
  </si>
  <si>
    <t>"sejmutí ornice v tl. 0,15 m z povrchu svahů drážního tělesa pro uložení veget. tvárnic"</t>
  </si>
  <si>
    <t>(3,80+3,90)/2*10,0</t>
  </si>
  <si>
    <t>2,40*10,0</t>
  </si>
  <si>
    <t>4,50*10,0</t>
  </si>
  <si>
    <t>122151101</t>
  </si>
  <si>
    <t>Odkopávky a prokopávky nezapažené v hornině třídy těžitelnosti I skupiny 1 a 2 objem do 20 m3 strojně</t>
  </si>
  <si>
    <t>-933127396</t>
  </si>
  <si>
    <t>Odkopávky a prokopávky nezapažené strojně v hornině třídy těžitelnosti I skupiny 1 a 2 do 20 m3</t>
  </si>
  <si>
    <t>https://podminky.urs.cz/item/CS_URS_2022_01/122151101</t>
  </si>
  <si>
    <t>"odkopávky ve svahu (pro uložení veget. tvárnic), viz příloha C.3, D.1.1, D.1.2"</t>
  </si>
  <si>
    <t>(3,80+3,90)/2*10,0*0,15</t>
  </si>
  <si>
    <t>(3,90+6,50)/2*11,0*0,15</t>
  </si>
  <si>
    <t>2,40*(10,0+14,0)*0,15</t>
  </si>
  <si>
    <t>(6,50+4,50)/2*12,0*0,15</t>
  </si>
  <si>
    <t>4,50*10,0*0,15</t>
  </si>
  <si>
    <t>2,40*(15,0+10,0)*0,15</t>
  </si>
  <si>
    <t>122151104</t>
  </si>
  <si>
    <t>Odkopávky a prokopávky nezapažené v hornině třídy těžitelnosti I skupiny 1 a 2 objem do 500 m3 strojně</t>
  </si>
  <si>
    <t>878725525</t>
  </si>
  <si>
    <t>Odkopávky a prokopávky nezapažené strojně v hornině třídy těžitelnosti I skupiny 1 a 2 přes 100 do 500 m3</t>
  </si>
  <si>
    <t>https://podminky.urs.cz/item/CS_URS_2022_01/122151104</t>
  </si>
  <si>
    <t>"odkopávka zeminy z nájezdových ramp (viz SO 01.1), viz příloha D.1.1, D.1.2, D.1.3"</t>
  </si>
  <si>
    <t>"část ornice z mezisklády (z 2. svahu), viz příloha D.1.1"</t>
  </si>
  <si>
    <t>10,35</t>
  </si>
  <si>
    <t>162451106</t>
  </si>
  <si>
    <t>Vodorovné přemístění přes 1 500 do 2000 m výkopku/sypaniny z horniny třídy těžitelnosti I skupiny 1 až 3</t>
  </si>
  <si>
    <t>1401780911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</si>
  <si>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</si>
  <si>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https://podminky.urs.cz/item/CS_URS_2022_01/162451106</t>
  </si>
  <si>
    <t>"materiál na řízenou skládku, viz příloha B., D.1.1"</t>
  </si>
  <si>
    <t>"vrácení zeminy na skládku firmy Rekultiva Praha, s. r. o. (zemina byla zapůjčena v r. 2013 za účelem výstavby dočasné PPO hráze u žel. podjezdu)"</t>
  </si>
  <si>
    <t>"materiál z odkopávky (z nájezdových ramp)"</t>
  </si>
  <si>
    <t>-165399033</t>
  </si>
  <si>
    <t>180405114</t>
  </si>
  <si>
    <t>Založení trávníku ve vegetačních prefabrikátech výsevem směsi semene v rovině a ve svahu do 1:5</t>
  </si>
  <si>
    <t>-1144982428</t>
  </si>
  <si>
    <t>Založení trávníků ve vegetačních dlaždicích nebo prefabrikátech výsevem směsi substrátu a semene v rovině nebo na svahu do 1:5</t>
  </si>
  <si>
    <t>https://podminky.urs.cz/item/CS_URS_2022_01/180405114</t>
  </si>
  <si>
    <t>"v rovině"</t>
  </si>
  <si>
    <t>"pod 1. svahem"</t>
  </si>
  <si>
    <t>2,4*(10,0+14,0)</t>
  </si>
  <si>
    <t>"pod 2. svahem"</t>
  </si>
  <si>
    <t>2,4*(15,0+10,0)</t>
  </si>
  <si>
    <t>180405115</t>
  </si>
  <si>
    <t>Založení trávníku ve vegetačních prefabrikátech výsevem směsi semene ve svahu přes 1:5 do 1:2</t>
  </si>
  <si>
    <t>-477726784</t>
  </si>
  <si>
    <t>Založení trávníků ve vegetačních dlaždicích nebo prefabrikátech výsevem směsi substrátu a semene na svahu přes 1:5 do 1:2</t>
  </si>
  <si>
    <t>https://podminky.urs.cz/item/CS_URS_2022_01/180405115</t>
  </si>
  <si>
    <t>"ve svahu 1 : 1,5 - 1 : 2,2, viz příloha C.3, D.1.1, D.1.5"</t>
  </si>
  <si>
    <t>(3,90+6,50)/2*11,0</t>
  </si>
  <si>
    <t>(6,50+4,50)/2*12,0</t>
  </si>
  <si>
    <t>119001R</t>
  </si>
  <si>
    <t>Promísení ornice s travním semenem</t>
  </si>
  <si>
    <t>1040767276</t>
  </si>
  <si>
    <t>"pro výplň vegetačních tvárnic"</t>
  </si>
  <si>
    <t>19,725</t>
  </si>
  <si>
    <t>181411121</t>
  </si>
  <si>
    <t>Založení lučního trávníku výsevem pl do 1000 m2 v rovině a ve svahu do 1:5</t>
  </si>
  <si>
    <t>-420006971</t>
  </si>
  <si>
    <t>Založení trávníku na půdě předem připravené plochy do 1000 m2 výsevem včetně utažení lučního v rovině nebo na svahu do 1:5</t>
  </si>
  <si>
    <t>https://podminky.urs.cz/item/CS_URS_2022_01/181411121</t>
  </si>
  <si>
    <t>"v rovině pod odstraněnými kupami a nájezdovými rampami, viz příloha D.1.1"</t>
  </si>
  <si>
    <t>120,0+150,0</t>
  </si>
  <si>
    <t>181411122</t>
  </si>
  <si>
    <t>Založení lučního trávníku výsevem pl do 1000 m2 ve svahu přes 1:5 do 1:2</t>
  </si>
  <si>
    <t>1352427733</t>
  </si>
  <si>
    <t>Založení trávníku na půdě předem připravené plochy do 1000 m2 výsevem včetně utažení lučního na svahu přes 1:5 do 1:2</t>
  </si>
  <si>
    <t>https://podminky.urs.cz/item/CS_URS_2022_01/181411122</t>
  </si>
  <si>
    <t>"ve svahu 1 : 1,5 - 1 : 2,2 nad vegetačními tvárnicemi, viz příloha D.1.1"</t>
  </si>
  <si>
    <t>2*8,0*3,0</t>
  </si>
  <si>
    <t>00572470</t>
  </si>
  <si>
    <t>osivo směs travní univerzál</t>
  </si>
  <si>
    <t>-1655700305</t>
  </si>
  <si>
    <t>"viz pol. založení trávníku v rovině a ve svahu"</t>
  </si>
  <si>
    <t>(270,0+48,0)*0,03*1,03</t>
  </si>
  <si>
    <t>"viz pol. založení trávníku ve vegetačních tvárnicích v rovině a ve svahu"</t>
  </si>
  <si>
    <t>(117,6+206,7)*0,01*1,03</t>
  </si>
  <si>
    <t>181111121</t>
  </si>
  <si>
    <t>Plošná úprava terénu do 500 m2 zemina skupiny 1 až 4 nerovnosti přes 100 do 150 mm v rovinně a svahu do 1:5</t>
  </si>
  <si>
    <t>1891371637</t>
  </si>
  <si>
    <t>Plošná úprava terénu v zemině skupiny 1 až 4 s urovnáním povrchu bez doplnění ornice souvislé plochy do 500 m2 při nerovnostech terénu přes 100 do 150 mm v rovině nebo na svahu do 1:5</t>
  </si>
  <si>
    <t>https://podminky.urs.cz/item/CS_URS_2022_01/181111121</t>
  </si>
  <si>
    <t>"úprava terénu pod odstraněnými kupami a nájezdovými rampami, viz příloha C.3, D.1.1"</t>
  </si>
  <si>
    <t>"pod veget. tvárnicemi (u paty svahu), viz příloha C.3, D.1.1, D.1.5"</t>
  </si>
  <si>
    <t>2,40*(10,0+14,0)</t>
  </si>
  <si>
    <t>2,40*(15,0+10,0)</t>
  </si>
  <si>
    <t>182151111</t>
  </si>
  <si>
    <t>Svahování v zářezech v hornině třídy těžitelnosti I skupiny 1 až 3 strojně</t>
  </si>
  <si>
    <t>1303092711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</si>
  <si>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</si>
  <si>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https://podminky.urs.cz/item/CS_URS_2022_01/182151111</t>
  </si>
  <si>
    <t>"pod veget tvárnicemi ve svahu 1 : 1,5 - 1 : 2,2, viz příloha C.3, D.1.1, D.1.5"</t>
  </si>
  <si>
    <t>182201101</t>
  </si>
  <si>
    <t>Svahování násypů strojně</t>
  </si>
  <si>
    <t>-805240346</t>
  </si>
  <si>
    <t>Svahování trvalých svahů do projektovaných profilů strojně s potřebným přemístěním výkopku při svahování násypů v jakékoliv hornině</t>
  </si>
  <si>
    <t>https://podminky.urs.cz/item/CS_URS_2022_01/182201101</t>
  </si>
  <si>
    <t>"svahování nad vegetačními tvárnicemi, viz příloha C.3, D.1.1"</t>
  </si>
  <si>
    <t>451571111</t>
  </si>
  <si>
    <t>Lože pod dlažby ze štěrkopísku vrstva tl do 100 mm</t>
  </si>
  <si>
    <t>-776223339</t>
  </si>
  <si>
    <t>Lože pod dlažby ze štěrkopísků, tl. vrstvy do 100 mm</t>
  </si>
  <si>
    <t>https://podminky.urs.cz/item/CS_URS_2022_01/451571111</t>
  </si>
  <si>
    <t>"štěrkopísek frakce 0 - 32 mm, viz příloha D.1.1, D.1.5"</t>
  </si>
  <si>
    <t>"pod vegetační tvárnice"</t>
  </si>
  <si>
    <t>596412313R</t>
  </si>
  <si>
    <t>Kladení dlažby z vegetačních tvárnic tl 200 mm</t>
  </si>
  <si>
    <t>1328968863</t>
  </si>
  <si>
    <t>Kladení dlažby z betonových vegetačních dlaždic s vyplněním spár a vegetačních otvorů</t>
  </si>
  <si>
    <t>"polovegetační opevnění svahů, viz příloha D.1.1, D.1.5"</t>
  </si>
  <si>
    <t>59246017</t>
  </si>
  <si>
    <t>dlažba plošná betonová vegetační 800x600x200mm</t>
  </si>
  <si>
    <t>739846051</t>
  </si>
  <si>
    <t>"polovegetační opevnění svahů (2,08 ks vegetačních tvárnic/m2), ztratné 3 %, viz příloha D.1.1, D.1.5"</t>
  </si>
  <si>
    <t>(3,80+3,90)/2*10,0*1,03</t>
  </si>
  <si>
    <t>(3,90+6,50)/2*11,0*1,03</t>
  </si>
  <si>
    <t>2,40*(10,0+14,0)*1,03</t>
  </si>
  <si>
    <t>(6,50+4,50)/2*12,0*1,03</t>
  </si>
  <si>
    <t>4,50*10,0*1,03</t>
  </si>
  <si>
    <t>2,40*(15,0+10,0)*1,03</t>
  </si>
  <si>
    <t>334,029*1,1 'Přepočtené koeficientem množství</t>
  </si>
  <si>
    <t>Likvidace stavebního odpadu z plastických hmot dle platné legislativy</t>
  </si>
  <si>
    <t>56439359</t>
  </si>
  <si>
    <t>Likvidace stavebního odpadu z plastických hmot dle platné legislativy včetně naložení, dopravy, uložení a případného poplatku za uložení</t>
  </si>
  <si>
    <t>"vytříděné zbytky fólií a pytlů ze zeminy z kup bývalé provizorní PPO hráze u podjezdu, viz příloha B., D.1.1"</t>
  </si>
  <si>
    <t>100,0/1000</t>
  </si>
  <si>
    <t>1392278844</t>
  </si>
  <si>
    <t>"materiál z odkopávky ve svahu (pro uložení veget. tvárnic)"</t>
  </si>
  <si>
    <t>(22,995+25,65)*1,8</t>
  </si>
  <si>
    <t>203458656</t>
  </si>
  <si>
    <t>2. - SO 02 Rekonstrukce odvodňovacího systému</t>
  </si>
  <si>
    <t>2.1 - SO 02.1 Manipulační šachta Š1</t>
  </si>
  <si>
    <t>-810633823</t>
  </si>
  <si>
    <t>"dočasný převod vody PVC trubkou mezi přerušenými konci potrubí, dl. 2,5 m, viz příloha D.2.1"</t>
  </si>
  <si>
    <t>2,5</t>
  </si>
  <si>
    <t>-638898824</t>
  </si>
  <si>
    <t>"v tl. 0,15 m, viz příloha D.2.1, D.2.2"</t>
  </si>
  <si>
    <t>6,0*5,0</t>
  </si>
  <si>
    <t>131151102</t>
  </si>
  <si>
    <t>Hloubení jam nezapažených v hornině třídy těžitelnosti I skupiny 1 a 2 objem do 50 m3 strojně</t>
  </si>
  <si>
    <t>-670227926</t>
  </si>
  <si>
    <t>Hloubení nezapažených jam a zářezů strojně s urovnáním dna do předepsaného profilu a spádu v hornině třídy těžitelnosti I skupiny 1 a 2 přes 20 do 50 m3</t>
  </si>
  <si>
    <t>https://podminky.urs.cz/item/CS_URS_2022_01/131151102</t>
  </si>
  <si>
    <t>"viz příloha D.2.1, D.2.2"</t>
  </si>
  <si>
    <t>"stavební prostor kolem šachty Š1"</t>
  </si>
  <si>
    <t>4,50*4,50*2,0</t>
  </si>
  <si>
    <t>"odpočet staré šachty"</t>
  </si>
  <si>
    <t>-(1,8*1,8*0,1+1,4*1,4*0,2+3,14*0,58*0,58*1,2+3,14*0,48*0,48*0,4)</t>
  </si>
  <si>
    <t>"odpočet kanalizačního potrubí"</t>
  </si>
  <si>
    <t>-2*1,65*3,14*0,38*0,38</t>
  </si>
  <si>
    <t>1632172750</t>
  </si>
  <si>
    <t>3*4,5*2,2+4,5*1,6</t>
  </si>
  <si>
    <t>586239603</t>
  </si>
  <si>
    <t>-521212359</t>
  </si>
  <si>
    <t>4,5*4,5*2,2</t>
  </si>
  <si>
    <t>-1445910175</t>
  </si>
  <si>
    <t>-419822979</t>
  </si>
  <si>
    <t>"viz příloha D.2.1"</t>
  </si>
  <si>
    <t>36,731</t>
  </si>
  <si>
    <t>"materiál z meziskládky do zásypu"</t>
  </si>
  <si>
    <t>26,631</t>
  </si>
  <si>
    <t>162251102R</t>
  </si>
  <si>
    <t>-1897610658</t>
  </si>
  <si>
    <t>https://podminky.urs.cz/item/CS_URS_2022_01/162251102R</t>
  </si>
  <si>
    <t>"materiál pro ohumusování z meziskládky, viz příloha D.2.1"</t>
  </si>
  <si>
    <t>4,5</t>
  </si>
  <si>
    <t>167151101</t>
  </si>
  <si>
    <t>Nakládání výkopku z hornin třídy těžitelnosti I skupiny 1 až 3 do 100 m3</t>
  </si>
  <si>
    <t>-342406120</t>
  </si>
  <si>
    <t>Nakládání, skládání a překládání neulehlého výkopku nebo sypaniny strojně nakládání, množství do 100 m3, z horniny třídy těžitelnosti I, skupiny 1 až 3</t>
  </si>
  <si>
    <t>https://podminky.urs.cz/item/CS_URS_2022_01/167151101</t>
  </si>
  <si>
    <t>"přebytečná zemina z meziskládky"</t>
  </si>
  <si>
    <t>36,731-26,631</t>
  </si>
  <si>
    <t>174102101</t>
  </si>
  <si>
    <t>Zásyp jam, šachet a rýh do 30 m3 sypaninou se zhutněním při překopech inženýrských sítí</t>
  </si>
  <si>
    <t>2110680387</t>
  </si>
  <si>
    <t>Zásyp sypaninou z jakékoliv horniny při překopech inženýrských sítí strojně objemu do 30 m3 s uložením výkopku ve vrstvách se zhutněním jam, šachet, rýh nebo kolem objektů v těchto vykopávkách</t>
  </si>
  <si>
    <t>https://podminky.urs.cz/item/CS_URS_2022_01/174102101</t>
  </si>
  <si>
    <t>"kolem šachty Š1, viz příloha D.2.1, D.2.2"</t>
  </si>
  <si>
    <t>4,50*1,99</t>
  </si>
  <si>
    <t>4,50*1,96</t>
  </si>
  <si>
    <t>2,6*1,83-0,9*3,14*0,38*0,38</t>
  </si>
  <si>
    <t>2,6*1,89-0,9*3,14*0,38*0,38</t>
  </si>
  <si>
    <t>181351003</t>
  </si>
  <si>
    <t>Rozprostření ornice tl vrstvy do 200 mm pl do 100 m2 v rovině nebo ve svahu do 1:5 strojně</t>
  </si>
  <si>
    <t>-650319463</t>
  </si>
  <si>
    <t>Rozprostření a urovnání ornice v rovině nebo ve svahu sklonu do 1:5 strojně při souvislé ploše do 100 m2, tl. vrstvy do 200 mm</t>
  </si>
  <si>
    <t>https://podminky.urs.cz/item/CS_URS_2022_01/181351003</t>
  </si>
  <si>
    <t>"ohumusování zásypu a násypu kolem šachty (v rovině ornicí z meziskládky), viz příloha D.2.1, D.2.2"</t>
  </si>
  <si>
    <t>23,20</t>
  </si>
  <si>
    <t>-1961781364</t>
  </si>
  <si>
    <t>"v rovině, viz příloha D.2.1"</t>
  </si>
  <si>
    <t>2073670176</t>
  </si>
  <si>
    <t>"ve svahu 1 : 2, viz příloha D.2.1"</t>
  </si>
  <si>
    <t>4,0*1,7</t>
  </si>
  <si>
    <t>-397806841</t>
  </si>
  <si>
    <t>"viz pol. založení trávníku"</t>
  </si>
  <si>
    <t>(23,2+6,8)*0,03*1,03</t>
  </si>
  <si>
    <t>0,927*0,015 'Přepočtené koeficientem množství</t>
  </si>
  <si>
    <t>-173376327</t>
  </si>
  <si>
    <t>"přísypu kolem šachty Š1"</t>
  </si>
  <si>
    <t>"úprava základové spáry šachty Š1 a její zhutnění"</t>
  </si>
  <si>
    <t>2,9*2,9</t>
  </si>
  <si>
    <t>304584911</t>
  </si>
  <si>
    <t>"svah 1 : 2 přísypu kolem šachty Š1, viz příloha D.2.1, D.2.2"</t>
  </si>
  <si>
    <t>-525668911</t>
  </si>
  <si>
    <t>"ohumusování zásypu a přísypu kolem šachty Š1 v tl. 0,15 m (ve svahu 1 : 2 ornicí z meziskládky), viz příloha D.2.1"</t>
  </si>
  <si>
    <t>4,0*1,70</t>
  </si>
  <si>
    <t>457311114</t>
  </si>
  <si>
    <t>Vyrovnávací nebo spádový beton C 12/15 včetně úpravy povrchu</t>
  </si>
  <si>
    <t>-1508489544</t>
  </si>
  <si>
    <t>Vyrovnávací nebo spádový beton včetně úpravy povrchu C 12/15</t>
  </si>
  <si>
    <t>https://podminky.urs.cz/item/CS_URS_2022_01/457311114</t>
  </si>
  <si>
    <t>"podkladní beton pod šachtu Š1 (bet. C 12/15-X0, tl. 0,10 m), viz příloha D.2.1, D.2.2"</t>
  </si>
  <si>
    <t>2,9*2,9*0,1</t>
  </si>
  <si>
    <t>98791748</t>
  </si>
  <si>
    <t>"stará bet. šachta, viz příloha D.2.1, D.2.2"</t>
  </si>
  <si>
    <t>1,8*1,8*0,1</t>
  </si>
  <si>
    <t>1,4*1,4*0,2</t>
  </si>
  <si>
    <t>2*3,14*0,54*0,08*1,2</t>
  </si>
  <si>
    <t>2*3,14*0,44*0,08*0,4</t>
  </si>
  <si>
    <t>810441111</t>
  </si>
  <si>
    <t>Přeseknutí betonové trouby DN přes 400 do 600 mm</t>
  </si>
  <si>
    <t>-2110869</t>
  </si>
  <si>
    <t>Přeseknutí betonové trouby v rovině kolmé nebo skloněné k ose trouby, se začištěním DN přes 400 do 600 mm</t>
  </si>
  <si>
    <t>https://podminky.urs.cz/item/CS_URS_2022_01/810441111</t>
  </si>
  <si>
    <t>"2 ks, viz příloha D.2.1, D.2.2"</t>
  </si>
  <si>
    <t>891442122</t>
  </si>
  <si>
    <t>Montáž kanalizačních šoupátek otevřený výkop DN 600</t>
  </si>
  <si>
    <t>-494743170</t>
  </si>
  <si>
    <t>Montáž kanalizačních armatur na potrubí šoupátek v otevřeném výkopu nebo v šachtách s osazením zemní soupravy (bez poklopů) DN 600</t>
  </si>
  <si>
    <t>https://podminky.urs.cz/item/CS_URS_2022_01/891442122</t>
  </si>
  <si>
    <t>"vřetenové šoupátko o rozměru 600 x 600 mm (uchycení chemickými kotvami na bet. stěnu šachty), viz příloha D.2.1, D.2.2"</t>
  </si>
  <si>
    <t>422249R</t>
  </si>
  <si>
    <t xml:space="preserve">vřetenové šoupátko 600 x 600 mm z korozivzdorné oceli </t>
  </si>
  <si>
    <t>161913860</t>
  </si>
  <si>
    <t>"čtyřhranně těsnící šoupátko s nestoupavým vřetenem (včetně sady chem. kotev pro uchycení a T-klíče pro ovládání šoupěte), viz příloha D.2.1, D.2.2"</t>
  </si>
  <si>
    <t>894201151</t>
  </si>
  <si>
    <t>Dno šachet tl nad 200 mm z prostého betonu se zvýšenými nároky na prostředí tř. C 25/30</t>
  </si>
  <si>
    <t>1185666739</t>
  </si>
  <si>
    <t>Ostatní konstrukce na trubním vedení z prostého betonu dno šachet tloušťky přes 200 mm z betonu se zvýšenými nároky na prostředí tř. C 25/30</t>
  </si>
  <si>
    <t>https://podminky.urs.cz/item/CS_URS_2022_01/894201151</t>
  </si>
  <si>
    <t>"dno šachty z bet. C 25/30-XA1-Cl 0,4 - Dmax16 - S3, viz příloha D.2.1, D.2.2"</t>
  </si>
  <si>
    <t>2,6*2,6*0,4-1,05*0,725*0,15</t>
  </si>
  <si>
    <t>894302152</t>
  </si>
  <si>
    <t>Stěny šachet tl nad 200 mm ze ŽB se zvýšenými nároky na prostředí tř. C 25/30</t>
  </si>
  <si>
    <t>-359664611</t>
  </si>
  <si>
    <t>Ostatní konstrukce na trubním vedení ze železobetonu stěny šachet tloušťky přes 200 mm z betonu se zvýšenými nároky na prostředí tř. C 25/30</t>
  </si>
  <si>
    <t>https://podminky.urs.cz/item/CS_URS_2022_01/894302152</t>
  </si>
  <si>
    <t>"stěny šachty z bet. C 25/30-XA1-Cl 0,4 - Dmax16 - S3, viz příloha D.2.1, D.2.2"</t>
  </si>
  <si>
    <t>4*2,3*0,3*1,85-2*3,14*0,3*0,3*0,3</t>
  </si>
  <si>
    <t>894302252</t>
  </si>
  <si>
    <t>Strop šachet ze ŽB se zvýšenými nároky na prostředí tř. C 25/30</t>
  </si>
  <si>
    <t>659847322</t>
  </si>
  <si>
    <t>Ostatní konstrukce na trubním vedení ze železobetonu strop šachet vodovodních nebo kanalizačních z betonu se zvýšenými nároky na prostředí tř. C 25/30</t>
  </si>
  <si>
    <t>https://podminky.urs.cz/item/CS_URS_2022_01/894302252</t>
  </si>
  <si>
    <t>"strop šachty z bet. C 25/30-XA1-Cl 0,4 - Dmax16 - S3, viz příloha D.2.1, D.2.2"</t>
  </si>
  <si>
    <t>2,6*2,6*0,2-0,6*0,6*0,2-0,9*0,6*0,2</t>
  </si>
  <si>
    <t>894502101</t>
  </si>
  <si>
    <t>Bednění stěn šachet pravoúhlých nebo vícehranných jednostranné</t>
  </si>
  <si>
    <t>521282092</t>
  </si>
  <si>
    <t>Bednění konstrukcí na trubním vedení stěn šachet pravoúhlých nebo čtyř a vícehranných jednostranné</t>
  </si>
  <si>
    <t>https://podminky.urs.cz/item/CS_URS_2022_01/894502101</t>
  </si>
  <si>
    <t>"stěny šachty včetně dna"</t>
  </si>
  <si>
    <t>4*2,6*2,45-2*3,14*0,3*0,3</t>
  </si>
  <si>
    <t>4*2,0*2,0</t>
  </si>
  <si>
    <t>"vnitřní obvod sníženého dna v šachtě"</t>
  </si>
  <si>
    <t>2*(0,8+0,65)/2*0,22+(1,2+0,9)/2*0,22</t>
  </si>
  <si>
    <t>"otvory ve stěnách šachty - nátoky do potrubí"</t>
  </si>
  <si>
    <t>2*3,14*0,6*0,3</t>
  </si>
  <si>
    <t>894503111</t>
  </si>
  <si>
    <t>Bednění deskových stropů šachet</t>
  </si>
  <si>
    <t>-56421307</t>
  </si>
  <si>
    <t>Bednění konstrukcí na trubním vedení deskových stropů šachet jakýchkoliv rozměrů</t>
  </si>
  <si>
    <t>https://podminky.urs.cz/item/CS_URS_2022_01/894503111</t>
  </si>
  <si>
    <t>"strop šachty a vstupní otvory, viz příloha D.2.1"</t>
  </si>
  <si>
    <t>2,0*2,0</t>
  </si>
  <si>
    <t>4*0,6*0,2</t>
  </si>
  <si>
    <t>2*(0,9+0,6)*0,2</t>
  </si>
  <si>
    <t>894601111</t>
  </si>
  <si>
    <t>Výztuž šachet z betonářské oceli 10 216</t>
  </si>
  <si>
    <t>216621980</t>
  </si>
  <si>
    <t>https://podminky.urs.cz/item/CS_URS_2022_01/894601111</t>
  </si>
  <si>
    <t>"viz tabulka výztuže a příloha D.2.1, D.2.7.1"</t>
  </si>
  <si>
    <t>"sponky Kari sítí - z prutů E 6"</t>
  </si>
  <si>
    <t>6,54/1000</t>
  </si>
  <si>
    <t>894608112</t>
  </si>
  <si>
    <t>Výztuž šachet z betonářské oceli 10 505</t>
  </si>
  <si>
    <t>1577575757</t>
  </si>
  <si>
    <t>Výztuž šachet z betonářské oceli 10 505 (R) nebo BSt 500</t>
  </si>
  <si>
    <t>https://podminky.urs.cz/item/CS_URS_2022_01/894608112</t>
  </si>
  <si>
    <t>"výztuž šachty ve dně, v rozích stěn a kolem otvorů - prutová výztuž R 12"</t>
  </si>
  <si>
    <t>169,11/1000</t>
  </si>
  <si>
    <t>894608211</t>
  </si>
  <si>
    <t>Výztuž šachet ze svařovaných sítí typu Kari</t>
  </si>
  <si>
    <t>-2121009089</t>
  </si>
  <si>
    <t>https://podminky.urs.cz/item/CS_URS_2022_01/894608211</t>
  </si>
  <si>
    <t>"výztuž šachty - KARI sítě (oka 100 x 100 mm, prům. drátu 8 mm), ztratné 8 %"</t>
  </si>
  <si>
    <t>"dno šachty"</t>
  </si>
  <si>
    <t>2*2,5*2,5*0,0079*1,08</t>
  </si>
  <si>
    <t>"stěny šachty"</t>
  </si>
  <si>
    <t>4*2,48*1,95*0,0079*1,08</t>
  </si>
  <si>
    <t>4*2,12*1,95*0,0079*1,08</t>
  </si>
  <si>
    <t>"strop šachty"</t>
  </si>
  <si>
    <t>1*2,50*2,50*0,0079*1,08</t>
  </si>
  <si>
    <t>8948123R</t>
  </si>
  <si>
    <t>Kompozitový čtvercový poklop 600 x 600 o nosnosti 5 t s T-rámem a s uzamykáním</t>
  </si>
  <si>
    <t>1843219972</t>
  </si>
  <si>
    <t>"vstupní poklop na manipulační šachtě Š1 - víko uchyceno šrouby, viz příloha D.2.1, D.2.2"</t>
  </si>
  <si>
    <t>8948123R1</t>
  </si>
  <si>
    <t>Kompozitový obdélníkový poklop 900 x 600 o nosnosti 5 t s T-rámem a s uzamykáním</t>
  </si>
  <si>
    <t>-1586697081</t>
  </si>
  <si>
    <t>"poklop na manipulačním otvoru nad šoupátkem - víko uchyceno šrouby, viz příloha D.2.1, D.2.2"</t>
  </si>
  <si>
    <t>-1790469887</t>
  </si>
  <si>
    <t>"obetonování potrubí (šachta výtok) bet. C 25/30-XA1-Cl 0,4 - Dmax16 - S3, viz příloha D.2.1, D.2.2"</t>
  </si>
  <si>
    <t>0,95*0,36-3,14*0,38*0,38*0,35</t>
  </si>
  <si>
    <t>-1529425332</t>
  </si>
  <si>
    <t>"potrubí - na výtoku ze šachty Š1, viz příloha D.2.1, D.2.2"</t>
  </si>
  <si>
    <t>1,3*0,85</t>
  </si>
  <si>
    <t>HZS1302</t>
  </si>
  <si>
    <t>Hodinová zúčtovací sazba zedník specialista</t>
  </si>
  <si>
    <t>766304453</t>
  </si>
  <si>
    <t>Hodinové zúčtovací sazby profesí HSV provádění konstrukcí zedník specialista</t>
  </si>
  <si>
    <t>https://podminky.urs.cz/item/CS_URS_2022_01/HZS1302</t>
  </si>
  <si>
    <t>"zavzdušnění šachty - osazení PP trubky DN 100, viz příloha D.2.1, D.2.2"</t>
  </si>
  <si>
    <t>28611187</t>
  </si>
  <si>
    <t>trubka kanalizační PPKGEM 110x3,4x500mm SN10</t>
  </si>
  <si>
    <t>1425695416</t>
  </si>
  <si>
    <t>"zavzdušnění šachty, viz příloha D.2.1, D.2.2"</t>
  </si>
  <si>
    <t>0,3</t>
  </si>
  <si>
    <t>-1082668572</t>
  </si>
  <si>
    <t>"utěsnění pracovních spár bobtnajicími těsnicími pásky na bázi akrylové pryskyřice, viz příloha D.2.1"</t>
  </si>
  <si>
    <t>"mezi dnem a stěnami šachty"</t>
  </si>
  <si>
    <t>4*2,30</t>
  </si>
  <si>
    <t>"kolem kanalizačních trubek v prostupu stěnou"</t>
  </si>
  <si>
    <t>2*2,60</t>
  </si>
  <si>
    <t>-1242205818</t>
  </si>
  <si>
    <t>"hydrofobní nátěr nadzemní části šachty, viz příloha D.2.1"</t>
  </si>
  <si>
    <t>4*2,6*0,35</t>
  </si>
  <si>
    <t>2,6*2,6-0,6*0,6-0,9*0,6</t>
  </si>
  <si>
    <t>1548621842</t>
  </si>
  <si>
    <t>Likvidace stavebního odpadu z prostého betonu dle platné legislativy včetně naložení, vodorovné i svislé dopravy, uložení a případného poplatku za uložení</t>
  </si>
  <si>
    <t>"vybouraný materiál, viz příloha B., D.2.1"</t>
  </si>
  <si>
    <t>"betonová suť z vybourané šachty"</t>
  </si>
  <si>
    <t>1,13*2,2</t>
  </si>
  <si>
    <t>"odříznuté části potrubí, 2 ks"</t>
  </si>
  <si>
    <t>(0,6+0,2)*0,196*2,2</t>
  </si>
  <si>
    <t>-1411415046</t>
  </si>
  <si>
    <t>"přebytečná zemina, viz příloha B., D.2.1"</t>
  </si>
  <si>
    <t>(36,731-26,631)*1,8</t>
  </si>
  <si>
    <t>998271301</t>
  </si>
  <si>
    <t>Přesun hmot pro kanalizace hloubené monolitické z betonu otevřený výkop</t>
  </si>
  <si>
    <t>1981872498</t>
  </si>
  <si>
    <t>Přesun hmot pro kanalizace (stoky) hloubené monolitické z betonu nebo železobetonu v otevřeném výkopu dopravní vzdálenost do 15 m</t>
  </si>
  <si>
    <t>https://podminky.urs.cz/item/CS_URS_2022_01/998271301</t>
  </si>
  <si>
    <t>-402748980</t>
  </si>
  <si>
    <t>"penetrační nátěr vnějšího obvodu šachty pod terénem proti zemní vlhkosti (1 vrstva), viz příloha D.2.1"</t>
  </si>
  <si>
    <t>4*2,6*2,1-2*3,14*0,3*0,3</t>
  </si>
  <si>
    <t>-440057185</t>
  </si>
  <si>
    <t>21,275*0,00035 'Přepočtené koeficientem množství</t>
  </si>
  <si>
    <t>358541410</t>
  </si>
  <si>
    <t>"vnější obvod šachty pod terénem, proti zemní vlhkosti (2 vrstvy), viz příloha D.2.1"</t>
  </si>
  <si>
    <t>-381219728</t>
  </si>
  <si>
    <t>21,275*1,65 'Přepočtené koeficientem množství</t>
  </si>
  <si>
    <t>-1539359162</t>
  </si>
  <si>
    <t>"šachtová stupadla s křidélky (přímé zabudování do stěny), 6 ks prům. 25 mm, šířky 350 mm, viz příloha D.2.1, D.2.2"</t>
  </si>
  <si>
    <t>6*0,00125</t>
  </si>
  <si>
    <t>55243810</t>
  </si>
  <si>
    <t>stupadlo ocelové s PE povlakem forma A - P152mm</t>
  </si>
  <si>
    <t>-1989681225</t>
  </si>
  <si>
    <t>"přímo zabudované do stěny, 6 ks (prům. 25 mm, šířka 350 mm), viz příloha D.2.1, D.2.2"</t>
  </si>
  <si>
    <t>260944622</t>
  </si>
  <si>
    <t>2.2 - SO 02.2 Čerpací a manipulační šachta Š2</t>
  </si>
  <si>
    <t>112201102</t>
  </si>
  <si>
    <t>Odstranění pařezů D přes 300 do 500 mm</t>
  </si>
  <si>
    <t>-1288754931</t>
  </si>
  <si>
    <t>Odstranění pařezů strojně s jejich vykopáním, vytrháním nebo odstřelením průměru přes 300 do 500 mm</t>
  </si>
  <si>
    <t>https://podminky.urs.cz/item/CS_URS_2022_01/112201102</t>
  </si>
  <si>
    <t>"pařez pokácené vrby, viz příloha D.2.1"</t>
  </si>
  <si>
    <t>"dočasný převod vody PVC trubkou mezi přerušenými konci potrubí, dl. 3,0 m, viz příloha D.2.1"</t>
  </si>
  <si>
    <t>115101201</t>
  </si>
  <si>
    <t>Čerpání vody na dopravní výšku do 10 m průměrný přítok do 500 l/min</t>
  </si>
  <si>
    <t>-1497930805</t>
  </si>
  <si>
    <t>Čerpání vody na dopravní výšku do 10 m s uvažovaným průměrným přítokem do 500 l/min</t>
  </si>
  <si>
    <t>https://podminky.urs.cz/item/CS_URS_2022_01/115101201</t>
  </si>
  <si>
    <t>"čerpání během stavby"</t>
  </si>
  <si>
    <t>10*24</t>
  </si>
  <si>
    <t>115101301</t>
  </si>
  <si>
    <t>Pohotovost čerpací soupravy pro dopravní výšku do 10 m přítok do 500 l/min</t>
  </si>
  <si>
    <t>den</t>
  </si>
  <si>
    <t>-1758286516</t>
  </si>
  <si>
    <t>Pohotovost záložní čerpací soupravy pro dopravní výšku do 10 m s uvažovaným průměrným přítokem do 500 l/min</t>
  </si>
  <si>
    <t>https://podminky.urs.cz/item/CS_URS_2022_01/115101301</t>
  </si>
  <si>
    <t>"v tl. 0,15 mz meziskládky, viz příloha D.2.1, D.2.3"</t>
  </si>
  <si>
    <t>(4,5*5,5-1,5*1,5)</t>
  </si>
  <si>
    <t>"viz příloha D.2.1, D.2.3"</t>
  </si>
  <si>
    <t>"stavební prostor kolem šachty Š2"</t>
  </si>
  <si>
    <t>4,8*4,2*1,25</t>
  </si>
  <si>
    <t>-(1,8*1,8*0,1+1,5*1,5*1,0)</t>
  </si>
  <si>
    <t>-(0,4*3,14*0,38*0,38+2,3*3,14*0,38*0,38)</t>
  </si>
  <si>
    <t>162351103</t>
  </si>
  <si>
    <t>Vodorovné přemístění přes 50 do 500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</si>
  <si>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</si>
  <si>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</si>
  <si>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21,402</t>
  </si>
  <si>
    <t>20,387</t>
  </si>
  <si>
    <t>162351103R</t>
  </si>
  <si>
    <t>-141354190</t>
  </si>
  <si>
    <t>https://podminky.urs.cz/item/CS_URS_2022_01/162351103R</t>
  </si>
  <si>
    <t>3,375</t>
  </si>
  <si>
    <t>"zemina z meziskládky do zásypu"</t>
  </si>
  <si>
    <t>21,402-20,387</t>
  </si>
  <si>
    <t>167151101R</t>
  </si>
  <si>
    <t>1354273589</t>
  </si>
  <si>
    <t>https://podminky.urs.cz/item/CS_URS_2022_01/167151101R</t>
  </si>
  <si>
    <t>"ornice z meziskládky"</t>
  </si>
  <si>
    <t>-574237601</t>
  </si>
  <si>
    <t>"materiál z výkopu jámy na meziskládku, viz příloha D.2.1"</t>
  </si>
  <si>
    <t>"kolem šachty Š2 (odpočet obsypu potrubí od štěrbinového žlabu), viz příloha D.2.1, D.2.3"</t>
  </si>
  <si>
    <t>4,2*1,71-(0,6+1,06)/2*0,46*1,1</t>
  </si>
  <si>
    <t>4,2*1,77</t>
  </si>
  <si>
    <t>2,6*0,6-0,4*3,14*0,38*0,38</t>
  </si>
  <si>
    <t>2,6*2,06-1,2*3,14*0,38*0,38</t>
  </si>
  <si>
    <t>"ohumusování zásypu a násypu kolem šachty (v rovině ornicí z meziskládky), odpočet ornice potřebné pro osetí svahu, viz příloha D.2.1, D.2.3"</t>
  </si>
  <si>
    <t>3,375/0,15-14,98</t>
  </si>
  <si>
    <t>-1514659762</t>
  </si>
  <si>
    <t>"ohumusování svahu přísypu kolem šachty (ve svahu 1 : 1,5 -  1 : 2 ornicí z meziskládky), viz příloha D.2.1, D.2.3"</t>
  </si>
  <si>
    <t>4,4*0,5+2*4,0*(0,9+0,8)/2+4,6*1,3</t>
  </si>
  <si>
    <t>"v rovině, viz příloha D.2.1, D.2.3"</t>
  </si>
  <si>
    <t>7,52</t>
  </si>
  <si>
    <t>"ve svahu 1 : 1,5 - 1 : 2, viz příloha D.2.1, D.2.3"</t>
  </si>
  <si>
    <t>(7,52+14,98)*0,03*1,03</t>
  </si>
  <si>
    <t>"přísypu kolem šachty Š2"</t>
  </si>
  <si>
    <t>"úprava základové spáry šachty Š2 a její zhutnění"</t>
  </si>
  <si>
    <t>"svah 1 :1,5 - 1 : 2 přísypu kolem šachty Š2, viz příloha D.2.1, D.2.3"</t>
  </si>
  <si>
    <t>"podkladní beton pod šachtu Š2 (bet. C 12/15-X0, tl. 0,10 m), viz příloha D.2.1, D.2.3"</t>
  </si>
  <si>
    <t>"stará bet. šachta, viz příloha D.2.1, D.2.3"</t>
  </si>
  <si>
    <t>1,5*1,5*0,25</t>
  </si>
  <si>
    <t>4*1,25*0,25*0,8-2*3,14*0,3*0,3*0,25</t>
  </si>
  <si>
    <t>1,5*1,5*0,2-0,6*0,6*0,2</t>
  </si>
  <si>
    <t>"1 ks, viz příloha D.2.1, D.2.3"</t>
  </si>
  <si>
    <t>"vřetenové šoupátko o rozměru 600 x 600 mm (uchycení chemickými kotvami na bet. stěnu šachty), viz příloha D.2.1, D.2.3"</t>
  </si>
  <si>
    <t>"čtyřhranně těsnící šoupátko s nestoupavým vřetenem (včetně sady chem. kotev pro uchycení a T-klíče pro ovládání šoupěte), viz příloha D.2.1, D.2.3"</t>
  </si>
  <si>
    <t>"dno šachty z bet. C 25/30-XA1-Cl 0,4 - Dmax16 - S3, viz příloha D.2.1, D.2.3"</t>
  </si>
  <si>
    <t>2,6*2,6*0,45-1,1*1,0*0,2</t>
  </si>
  <si>
    <t>"stěny šachty z bet. C 25/30-XA1-Cl 0,4 - Dmax16 - S3, viz příloha D.2.1, D.2.3"</t>
  </si>
  <si>
    <t>4*2,3*0,3*1,6-2*3,14*0,3*0,3*0,3</t>
  </si>
  <si>
    <t>"strop šachty z bet. C 25/30-XA1-Cl 0,4 - Dmax16 - S3, viz příloha D.2.1, D.2.3"</t>
  </si>
  <si>
    <t>4*2,6*2,25-2*3,14*0,3*0,3</t>
  </si>
  <si>
    <t>4*2,0*1,8</t>
  </si>
  <si>
    <t>2*(1,2+1,0)/2*0,29+(1,2+0,8)/2*0,29</t>
  </si>
  <si>
    <t>1114066264</t>
  </si>
  <si>
    <t>"viz tabulka výztuže a příloha D.2.1, D.2.7.2"</t>
  </si>
  <si>
    <t>805212059</t>
  </si>
  <si>
    <t>157,67/1000</t>
  </si>
  <si>
    <t>348497441</t>
  </si>
  <si>
    <t>4*2,48*1,75*0,0079*1,08</t>
  </si>
  <si>
    <t>4*2,12*1,75*0,0079*1,08</t>
  </si>
  <si>
    <t>"vstupní poklop na čerpací a manipulační šachtě Š2 - víko uchyceno šrouby, viz příloha D.2.1, D.2.3"</t>
  </si>
  <si>
    <t>"poklop na manipulačním otvoru nad šoupátkem - víko uchyceno šrouby, viz příloha D.2.1, D.2.3"</t>
  </si>
  <si>
    <t>"kolem trubek v prostupu stěnou"</t>
  </si>
  <si>
    <t>1*3,14*0,16</t>
  </si>
  <si>
    <t>4*2,6*(0,55+0,3)/2</t>
  </si>
  <si>
    <t>488917435</t>
  </si>
  <si>
    <t>pařezy pokácených stromů, 1 ks, viz příloha B., D.2.1"</t>
  </si>
  <si>
    <t>2125001256</t>
  </si>
  <si>
    <t>2,124*2,2</t>
  </si>
  <si>
    <t>"odříznuté části potrubí"</t>
  </si>
  <si>
    <t>(0,95*0,196)*2,2</t>
  </si>
  <si>
    <t>1087451637</t>
  </si>
  <si>
    <t>"přebytečná zemina na řízenou skládku, viz příloha B., D.2.1"</t>
  </si>
  <si>
    <t>(21,402-20,387)*1,8</t>
  </si>
  <si>
    <t>"penetrační nátěr vnějšího obvodu šachty Š2, pod terénem proti zemní vlhkosti (1 vrstva), viz příloha D.2.1"</t>
  </si>
  <si>
    <t>4*2,6*(1,7+1,95)/2-2*3,14*0,3*0,3</t>
  </si>
  <si>
    <t>18,415*0,00035 'Přepočtené koeficientem množství</t>
  </si>
  <si>
    <t>"nátěr vnějšího obvodu šachty Š2, pod terénem proti zemní vlhkosti (2 vrstvy), viz příloha D.2.1"</t>
  </si>
  <si>
    <t>18,415*1,65 'Přepočtené koeficientem množství</t>
  </si>
  <si>
    <t>"šachtová stupadla s křidélky (přímé zabudování do stěny),  5 ks prům. 25 mm, šířky 350 mm, viz příloha D.2.1, D.2.3"</t>
  </si>
  <si>
    <t>5*0,00125</t>
  </si>
  <si>
    <t>"přímo zabudované do stěny, 5 ks (prům. 25 mm, šířka 350 mm), viz příloha D.2.1, D.2.3"</t>
  </si>
  <si>
    <t>2.3 - SO 02.3 Štěrbinový žlab</t>
  </si>
  <si>
    <t>1476278761</t>
  </si>
  <si>
    <t>"odstranění části vozovky - štěrkodrť v tl. 0,15 m, viz příloha D.2.1, D.2.4"</t>
  </si>
  <si>
    <t>2,0*3,5</t>
  </si>
  <si>
    <t>113107444</t>
  </si>
  <si>
    <t>Odstranění podkladu živičných tl přes 150 do 200 mm při překopech strojně pl do 15 m2</t>
  </si>
  <si>
    <t>-843641677</t>
  </si>
  <si>
    <t>Odstranění podkladů nebo krytů při překopech inženýrských sítí s přemístěním hmot na skládku ve vzdálenosti do 3 m nebo s naložením na dopravní prostředek strojně plochy jednotlivě do 15 m2 živičných, o tl. vrstvy přes 150 do 200 mm</t>
  </si>
  <si>
    <t>https://podminky.urs.cz/item/CS_URS_2022_01/113107444</t>
  </si>
  <si>
    <t>"odstranění části vozovky - živičná vrstva, viz příloha D.2.1, D.2.4"</t>
  </si>
  <si>
    <t>115201501</t>
  </si>
  <si>
    <t>Montáž odpadního potrubí DN 150</t>
  </si>
  <si>
    <t>-2040682933</t>
  </si>
  <si>
    <t>Montáž a demontáž odpadního potrubí s tvarovkami pro všechny druhy potrubí a způsoby uložení při snižování hladiny podzemní vody soustavou čerpacích jehel montáž potrubí jmenovité světlosti DN 150</t>
  </si>
  <si>
    <t>https://podminky.urs.cz/item/CS_URS_2022_01/115201501</t>
  </si>
  <si>
    <t>"potrubí od výtoku ze štěrbinového žlabu do čerpací šachty Š2, viz příloha D.2.1, D.2.4"</t>
  </si>
  <si>
    <t>2,4</t>
  </si>
  <si>
    <t>28611890R</t>
  </si>
  <si>
    <t>PPKGB koleno s hrdlem DN 160/15 st SN10</t>
  </si>
  <si>
    <t>-974738216</t>
  </si>
  <si>
    <t>"odpadní potrubí od výtoku ze štěrbinového žlabu do čerpací šachty Š2, 1 ks, viz příloha D.2.1, D.2.4"</t>
  </si>
  <si>
    <t>28611196</t>
  </si>
  <si>
    <t>trubka kanalizační PPKGEM 160x4,9x1000mm SN10</t>
  </si>
  <si>
    <t>2101603388</t>
  </si>
  <si>
    <t xml:space="preserve">"odpadní potrubí od výtoku ze štěrbinového žlabu do čerpací šachty Š2, 2 ks, viz příloha D.2.1, D.2.4" </t>
  </si>
  <si>
    <t>2*1,0</t>
  </si>
  <si>
    <t>28612250</t>
  </si>
  <si>
    <t>vložka šachtová kanalizační DN 160</t>
  </si>
  <si>
    <t>2041984762</t>
  </si>
  <si>
    <t>"v tl. 0,15 m, viz příloha D.2.1"</t>
  </si>
  <si>
    <t>2,0*0,9</t>
  </si>
  <si>
    <t>132154101</t>
  </si>
  <si>
    <t>Hloubení rýh zapažených š do 800 mm v hornině třídy těžitelnosti I skupiny 1 a 2 objem do 20 m3 strojně</t>
  </si>
  <si>
    <t>-1323662031</t>
  </si>
  <si>
    <t>Hloubení zapažených rýh šířky do 800 mm strojně s urovnáním dna do předepsaného profilu a spádu v hornině třídy těžitelnosti I skupiny 1 a 2 do 20 m3</t>
  </si>
  <si>
    <t>https://podminky.urs.cz/item/CS_URS_2022_01/132154101</t>
  </si>
  <si>
    <t>"pod vozovkou, rýha pro podkladní lože štěrbinového žlabu, viz příloha D.2.1, D.2.4"</t>
  </si>
  <si>
    <t>3,5*(0,4+0,5)/2*0,1</t>
  </si>
  <si>
    <t>132151251</t>
  </si>
  <si>
    <t>Hloubení rýh nezapažených š do 2000 mm v hornině třídy těžitelnosti I skupiny 1 a 2 objem do 20 m3 strojně</t>
  </si>
  <si>
    <t>374613304</t>
  </si>
  <si>
    <t>Hloubení nezapažených rýh šířky přes 800 do 2 000 mm strojně s urovnáním dna do předepsaného profilu a spádu v hornině třídy těžitelnosti I skupiny 1 a 2 do 20 m3</t>
  </si>
  <si>
    <t>https://podminky.urs.cz/item/CS_URS_2022_01/132151251</t>
  </si>
  <si>
    <t>"rýha pro odpadní potrubí, mezi komunikací a stavební jámou čerpací šachty, viz příloha D.2.1, D.2.4"</t>
  </si>
  <si>
    <t>1,0*(0,6+1,2)/2*0,6</t>
  </si>
  <si>
    <t>0,8*(0,6+1,0)/2*0,4</t>
  </si>
  <si>
    <t>"viz příloha C.3, D.2.1"</t>
  </si>
  <si>
    <t>"materiál z hloubení rýh na meziskládku"</t>
  </si>
  <si>
    <t>0,158+0,796</t>
  </si>
  <si>
    <t>0,204</t>
  </si>
  <si>
    <t>1162874704</t>
  </si>
  <si>
    <t>"materiál z meziskládky pro ohumusování, viz příloha D.2.1, D.2.4"</t>
  </si>
  <si>
    <t>0,27</t>
  </si>
  <si>
    <t>"zemina z meziskládky"</t>
  </si>
  <si>
    <t>0,204+0,75</t>
  </si>
  <si>
    <t>-176345397</t>
  </si>
  <si>
    <t>"kolem odtokového dna štěrbinového žlabu, viz příloha D.2.4"</t>
  </si>
  <si>
    <t>0,8*0,35*0,3</t>
  </si>
  <si>
    <t>2*0,6*0,2*0,5</t>
  </si>
  <si>
    <t>175151101</t>
  </si>
  <si>
    <t>Obsypání potrubí strojně sypaninou bez prohození, uloženou do 3 m</t>
  </si>
  <si>
    <t>-1966234372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</si>
  <si>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</si>
  <si>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</si>
  <si>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"obsyp odpadního potrubí štěrkopískem frakce 0 - 16 mm v tl. 100 - 200 mm, viz příloha D.2.1, D.2.4"</t>
  </si>
  <si>
    <t>2,0*(0,6+1,06)/2*0,46-2,0*3,14*0,08*0,08</t>
  </si>
  <si>
    <t>58337302</t>
  </si>
  <si>
    <t>štěrkopísek frakce 0/16</t>
  </si>
  <si>
    <t>-401969899</t>
  </si>
  <si>
    <t>0,723*2 'Přepočtené koeficientem množství</t>
  </si>
  <si>
    <t>"ohumusování mezi násypem šachty Š2 a komunikací v tl. 0,15 m (v rovině ornicí z meziskládky), viz příloha D.2.1, D.2.4"</t>
  </si>
  <si>
    <t>2,0*0,25+2*1,0*1,0</t>
  </si>
  <si>
    <t>"v rovině, viz příloha D.2.1, D.2.4"</t>
  </si>
  <si>
    <t>2,5*0,03*1,03</t>
  </si>
  <si>
    <t>"viz příloha D.2.1, D.2.4"</t>
  </si>
  <si>
    <t>"mezi komunikací a zemním násypem u čerp. šachty Š2"</t>
  </si>
  <si>
    <t>"úprava základové spáry a její zhutnění(na únosnost min. 45 MPa)"</t>
  </si>
  <si>
    <t>4,1*0,4</t>
  </si>
  <si>
    <t>2*4,1*0,5</t>
  </si>
  <si>
    <t>"podkladní beton (bet. C 12/15-X0, tl. 0,10 m)"</t>
  </si>
  <si>
    <t>"pod štěrbinový žlab v tl. 0,05 m"</t>
  </si>
  <si>
    <t>(3,5+0,5)*0,3*0,05</t>
  </si>
  <si>
    <t>"pod výtokové dno v tl. 0,1 m"</t>
  </si>
  <si>
    <t>0,6*0,6*0,1</t>
  </si>
  <si>
    <t>"přibetonávka krytek štěrbinového žlabu, 2 ks"</t>
  </si>
  <si>
    <t>2*1/2*0,25*0,25*0,22</t>
  </si>
  <si>
    <t>320101R</t>
  </si>
  <si>
    <t>Osazení betonových a železobetonových prefabrikátů hmotnosti do 200 kg</t>
  </si>
  <si>
    <t>1737572321</t>
  </si>
  <si>
    <t>"osazení prefabrikovaných dílců štěrbinového žlabu celkové délky 4,0 m včetně dna s výtokem, viz příloha D.2.1, D.2.4"</t>
  </si>
  <si>
    <t>59228R</t>
  </si>
  <si>
    <t>žlab štěrbinový betonový s roštem</t>
  </si>
  <si>
    <t>-1060848958</t>
  </si>
  <si>
    <t>"materiál včetně dopravy, viz příloha D.2.1, D.2.4"</t>
  </si>
  <si>
    <t>"štěrbinový žlab malý - 3 ks TZD - Q 220/250/1000-R (D 400) s litinovým roštem"</t>
  </si>
  <si>
    <t>"výtokový dílec - 1 ks TZD - Q 220/250/1000-MV (D 400) s litinovým roštem"</t>
  </si>
  <si>
    <t>"krytka - 1 ks TZD - Q 220/H"</t>
  </si>
  <si>
    <t>"krytka - 1 ks TZD - Q 220/D"</t>
  </si>
  <si>
    <t>"přechodový prstenec - 1 ks TBV - Q 600/45-M"</t>
  </si>
  <si>
    <t>"dno s výtokem - 1 ks TBV - Q 450/330/1a PVC UN"</t>
  </si>
  <si>
    <t>564231111</t>
  </si>
  <si>
    <t>Podklad nebo podsyp ze štěrkopísku ŠP plochy přes 100 m2 tl 100 mm</t>
  </si>
  <si>
    <t>-1645992968</t>
  </si>
  <si>
    <t>Podklad nebo podsyp ze štěrkopísku ŠP s rozprostřením, vlhčením a zhutněním plochy přes 100 m2, po zhutnění tl. 100 mm</t>
  </si>
  <si>
    <t>https://podminky.urs.cz/item/CS_URS_2022_01/564231111</t>
  </si>
  <si>
    <t>"štěrkopískový podsyp frakce 0 - 16 mm pod podkladní beton štěrbinového žlabu, viz příloha D.2.1, D.2.4"</t>
  </si>
  <si>
    <t>564851111</t>
  </si>
  <si>
    <t>Podklad ze štěrkodrtě ŠD plochy přes 100 m2 tl 150 mm</t>
  </si>
  <si>
    <t>-285059497</t>
  </si>
  <si>
    <t>Podklad ze štěrkodrti ŠD s rozprostřením a zhutněním plochy přes 100 m2, po zhutnění tl. 150 mm</t>
  </si>
  <si>
    <t>https://podminky.urs.cz/item/CS_URS_2022_01/564851111</t>
  </si>
  <si>
    <t>"obnova podkladu komunikace - štěrkodrť frakce 0 - 32 mm, viz příloha D.2.1, D.2.4"</t>
  </si>
  <si>
    <t>4,1*(0,7+0,5)</t>
  </si>
  <si>
    <t>565145111</t>
  </si>
  <si>
    <t>Asfaltový beton vrstva podkladní ACP 16 (obalované kamenivo OKS) tl 60 mm š do 3 m</t>
  </si>
  <si>
    <t>-1697410499</t>
  </si>
  <si>
    <t>Asfaltový beton vrstva podkladní ACP 16 (obalované kamenivo střednězrnné - OKS) s rozprostřením a zhutněním v pruhu šířky přes 1,5 do 3 m, po zhutnění tl. 60 mm</t>
  </si>
  <si>
    <t>https://podminky.urs.cz/item/CS_URS_2022_01/565145111</t>
  </si>
  <si>
    <t>"obnova komunikace - asfaltový beton podkladní, viz příloha D.2.1, D.2.4"</t>
  </si>
  <si>
    <t>4,1*(0,8+0,6)</t>
  </si>
  <si>
    <t>573111111</t>
  </si>
  <si>
    <t>Postřik živičný infiltrační s posypem z asfaltu množství 0,60 kg/m2</t>
  </si>
  <si>
    <t>980690382</t>
  </si>
  <si>
    <t>Postřik infiltrační PI z asfaltu silničního s posypem kamenivem, v množství 0,60 kg/m2</t>
  </si>
  <si>
    <t>https://podminky.urs.cz/item/CS_URS_2022_01/573111111</t>
  </si>
  <si>
    <t>"infiltrační asfalt. postřik C50 B5 (PIA) - 0,60 kg/m2, viz příloha D.2.1, D.2.4"</t>
  </si>
  <si>
    <t>573211106</t>
  </si>
  <si>
    <t>Postřik živičný spojovací z asfaltu v množství 0,20 kg/m2</t>
  </si>
  <si>
    <t>-105198133</t>
  </si>
  <si>
    <t>Postřik spojovací PS bez posypu kamenivem z asfaltu silničního, v množství 0,20 kg/m2</t>
  </si>
  <si>
    <t>https://podminky.urs.cz/item/CS_URS_2022_01/573211106</t>
  </si>
  <si>
    <t>"spojovací emulzní postřik C50 BP5 (PSE) - 0,20 kg/m2, viz příloha D.2.1, D.2.4"</t>
  </si>
  <si>
    <t>4,1*(0,9+0,7)</t>
  </si>
  <si>
    <t>577134111</t>
  </si>
  <si>
    <t>Asfaltový beton vrstva obrusná ACO 11 (ABS) tř. I tl 40 mm š do 3 m z nemodifikovaného asfaltu</t>
  </si>
  <si>
    <t>789729240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</si>
  <si>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</si>
  <si>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</si>
  <si>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"obnova komunikace - vrchní obrusná vrstva, viz příloha D.2.1, D.2.4"</t>
  </si>
  <si>
    <t>4,1*(1,0+0,8)</t>
  </si>
  <si>
    <t>577155112</t>
  </si>
  <si>
    <t>Asfaltový beton vrstva ložní ACL 16 (ABH) tl 60 mm š do 3 m z nemodifikovaného asfaltu</t>
  </si>
  <si>
    <t>1786723827</t>
  </si>
  <si>
    <t>Asfaltový beton vrstva ložní ACL 16 (ABH) s rozprostřením a zhutněním z nemodifikovaného asfaltu v pruhu šířky do 3 m, po zhutnění tl. 60 mm</t>
  </si>
  <si>
    <t>https://podminky.urs.cz/item/CS_URS_2022_01/577155112</t>
  </si>
  <si>
    <t>"obnova komunikace - ložná vrstva, viz příloha D.2.1, D.2.4"</t>
  </si>
  <si>
    <t>919124121</t>
  </si>
  <si>
    <t>Dilatační spáry vkládané v cementobetonovém krytu s vyplněním spár asfaltovou zálivkou</t>
  </si>
  <si>
    <t>1999060880</t>
  </si>
  <si>
    <t>Dilatační spáry vkládané v cementobetonovém krytu s odstraněním vložek, s vyčištěním a vyplněním spár asfaltovou zálivkou</t>
  </si>
  <si>
    <t>https://podminky.urs.cz/item/CS_URS_2022_01/919124121</t>
  </si>
  <si>
    <t>"obnova komunikace - modifikovaná asfaltová zálivka spár, viz příloha D.2.1, D.2.4"</t>
  </si>
  <si>
    <t>4*4,1</t>
  </si>
  <si>
    <t>919735114</t>
  </si>
  <si>
    <t>Řezání stávajícího živičného krytu hl přes 150 do 200 mm</t>
  </si>
  <si>
    <t>1417901780</t>
  </si>
  <si>
    <t>Řezání stávajícího živičného krytu nebo podkladu hloubky přes 150 do 200 mm</t>
  </si>
  <si>
    <t>https://podminky.urs.cz/item/CS_URS_2022_01/919735114</t>
  </si>
  <si>
    <t>"odstranění části vozovky - v místě štěrbinového žlabu, viz příloha D.2.1"</t>
  </si>
  <si>
    <t>99722184R0</t>
  </si>
  <si>
    <t>Likvidace odpadu asfaltového dle platné legislativy</t>
  </si>
  <si>
    <t>429503541</t>
  </si>
  <si>
    <t>Likvidace stavebního odpadu asfaltového dle platné legislativy včetně dopravy, uložení a případného poplatku za uložení</t>
  </si>
  <si>
    <t>"odstraněný asfalt z komunikace, viz příloha B., D.2.1"</t>
  </si>
  <si>
    <t>2,0*3,5*0,16*2,25</t>
  </si>
  <si>
    <t>-1177034414</t>
  </si>
  <si>
    <t>"viz příloha B., D.2.1"</t>
  </si>
  <si>
    <t>"přebytečná zemina na skládku"</t>
  </si>
  <si>
    <t>(0,158+0,796-0,204)*1,8</t>
  </si>
  <si>
    <t>"odstraněná štěrkodrť z podkladu komunikace"</t>
  </si>
  <si>
    <t>2,0*3,5*0,15*2,0</t>
  </si>
  <si>
    <t>2.4 - SO 02.4 Vyvložkování kanalizace</t>
  </si>
  <si>
    <t xml:space="preserve">    VRN3 - Zařízení staveniště</t>
  </si>
  <si>
    <t>11510120R</t>
  </si>
  <si>
    <t>Přečerpávání sanovaného úseku</t>
  </si>
  <si>
    <t>1454530312</t>
  </si>
  <si>
    <t>"čerpání včetně osazení náhradního potrubí dl. cca 75,0 m, viz příloha D.2.1"</t>
  </si>
  <si>
    <t>72</t>
  </si>
  <si>
    <t>359901212R</t>
  </si>
  <si>
    <t>Monitoring potrubí TV kamerou</t>
  </si>
  <si>
    <t>1531786587</t>
  </si>
  <si>
    <t>"TV kamera před a po sanaci s natočením záznamu na CD a včetně protokolů, viz příloha D.2.1"</t>
  </si>
  <si>
    <t>"včetně dopravy kamery na pracoviště a zpět - 2x"</t>
  </si>
  <si>
    <t>898161246R</t>
  </si>
  <si>
    <t>Sanace kanalizačního potrubí vložkování textilním rukávcem DN 600 tl 12 mm</t>
  </si>
  <si>
    <t>-155161071</t>
  </si>
  <si>
    <t>Sanace kanalizačního potrubí litinového, ocelového nebo betonového vložkování stávajícího potrubí textilním rukávcem sanační tloušťky 12 mm DN 600</t>
  </si>
  <si>
    <t>"osazení vystýlky, viz příloha D.2.1, D.2.5"</t>
  </si>
  <si>
    <t>62,2</t>
  </si>
  <si>
    <t>89816R</t>
  </si>
  <si>
    <t>Práce kanalizačním robotem</t>
  </si>
  <si>
    <t>-830505601</t>
  </si>
  <si>
    <t>"odfrézování překážek před sanací (5 hod)"</t>
  </si>
  <si>
    <t>"frézování přesazených přípojek (1 ks)"</t>
  </si>
  <si>
    <t>"prořezání přípojek pro osazení vystýlky (1 ks)"</t>
  </si>
  <si>
    <t>"zatěsnění přípojek (předpoklad 1 ks; počet bude upřesněn po provedeném a vyhodnoceném TV monitoringu)"</t>
  </si>
  <si>
    <t>"doprava robota na pracoviště a zpět"</t>
  </si>
  <si>
    <t>8981R</t>
  </si>
  <si>
    <t>Přeprava technologického zařízení pro vyvložkování kanalizace</t>
  </si>
  <si>
    <t>-1437474824</t>
  </si>
  <si>
    <t>"doprava zařízení na pracoviště a zpět, viz příloha B., D.2.1"</t>
  </si>
  <si>
    <t>VRN3</t>
  </si>
  <si>
    <t>Zařízení staveniště</t>
  </si>
  <si>
    <t>03120R</t>
  </si>
  <si>
    <t>Přípravné a dokončovací práce</t>
  </si>
  <si>
    <t>1024</t>
  </si>
  <si>
    <t>-499933426</t>
  </si>
  <si>
    <t>"zařízení staveniště, stavba inverzních věží pro zapravení vystýlky, předání stavby, viz příloha B., D.2.1"</t>
  </si>
  <si>
    <t>090001R</t>
  </si>
  <si>
    <t>Vyčištění potrubí - běžné znečištění</t>
  </si>
  <si>
    <t>1524257434</t>
  </si>
  <si>
    <t>"čištění vysokotlakým kombinovaným čisticím vozem (včetně dopravy vozu na pracoviště a zpět), viz příloha D.2.1, D.2.5, D.2.6"</t>
  </si>
  <si>
    <t>"vyčištění bet. potrubí DN 600 v délce 62,2 m pod drahou"</t>
  </si>
  <si>
    <t>"vyčištění odtokového místa v železničním podjezdu a odvod. potrubí DN 125 délky 4,0 m"</t>
  </si>
  <si>
    <t>2.5 - PS 02.5 Čerpadla s příslušenstvím</t>
  </si>
  <si>
    <t>426161R</t>
  </si>
  <si>
    <t xml:space="preserve">čerpadlo samonasávací Qmax 60 l/s při H 9 m </t>
  </si>
  <si>
    <t>1356492930</t>
  </si>
  <si>
    <t>"samonasávací čerpadlo č. 1, viz příloha B., D.2.1"</t>
  </si>
  <si>
    <t>"spirální odstředivé čerpadlo s výřivým kolem"</t>
  </si>
  <si>
    <t>"průchodnost čerpadlem do 50 mm"</t>
  </si>
  <si>
    <t>"motor benzinový nebo diesel"</t>
  </si>
  <si>
    <t>"příruby čerpadla: sání 6" (DN150), výtlak 6" (DN150)"</t>
  </si>
  <si>
    <t>"čerpadlo instalováno na jednonápravovém brzděném podvozku, celková hmotnost cca 1,3 t"</t>
  </si>
  <si>
    <t>"požadované Qč1 = 60 l/s při H = cca 9 m"</t>
  </si>
  <si>
    <t>"cena je bez příslušenství, tj. hadic atd."</t>
  </si>
  <si>
    <t>44981206R</t>
  </si>
  <si>
    <t>savice pro čerpadlo č. 1</t>
  </si>
  <si>
    <t>282376284</t>
  </si>
  <si>
    <t>"6" (DN150) ohebná hadice délky 4 m včetně rychlospojky a sacího koše, viz příloha B., D.2.1"</t>
  </si>
  <si>
    <t>4498117R</t>
  </si>
  <si>
    <t>výtlačná hadice pro čerpadlo č. 1</t>
  </si>
  <si>
    <t>-1367705141</t>
  </si>
  <si>
    <t>"6" (DN150) rolovatelná hadice s opletem délky 20 m včetně rychlospojek - 3 ks, viz příloha B., D.2.1"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</si>
  <si>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</si>
  <si>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</si>
  <si>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</si>
  <si>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</si>
  <si>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</si>
  <si>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</si>
  <si>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</si>
  <si>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</si>
  <si>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</si>
  <si>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011</t>
  </si>
  <si>
    <t>Zajištění kompletního zařízení staveniště a jeho připojení na sítě</t>
  </si>
  <si>
    <t>-1272471975</t>
  </si>
  <si>
    <t>- zajištění ohraničení a označení prostoru staveniště včetně následné likvidace po dokončení stavby</t>
  </si>
  <si>
    <t>- zajištění oplocení prostoru ZS včetně následné likvidace po dokončení stavby</t>
  </si>
  <si>
    <t>- zajištění a následné odstranění ZS (maringotka, mobilní WC apod.)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</si>
  <si>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</si>
  <si>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</si>
  <si>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</si>
  <si>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bezprostřední blízkosti staveniště před poškozením během realizace stavby</t>
  </si>
  <si>
    <t>01131</t>
  </si>
  <si>
    <t>Zajištění obnovy nezpevněné komunikace</t>
  </si>
  <si>
    <t>246446792</t>
  </si>
  <si>
    <t>Zajištění obnovy stávající nezpevněné komunikace</t>
  </si>
  <si>
    <t>"obnova stávající nezpevněné komunikace při jejím případném porušení"</t>
  </si>
  <si>
    <t>"předpokládaná plocha využívané nezpevněné komunikace 50,0 x 4,0 m"</t>
  </si>
  <si>
    <t>02</t>
  </si>
  <si>
    <t>Projektová dokumentace - ostatní náklady</t>
  </si>
  <si>
    <t>02101</t>
  </si>
  <si>
    <t>Vypracování Plánu opatření pro případ havárie</t>
  </si>
  <si>
    <t>8192</t>
  </si>
  <si>
    <t>1770169883</t>
  </si>
  <si>
    <t>Zhotovitelem vypracovaný Plán opatření pro případ havárie, pro případ úniku závadných látek (např. ropné produkty, cementové výluhy, atd.)</t>
  </si>
  <si>
    <t>0221</t>
  </si>
  <si>
    <t>Zpracování povodňového plánu stavby dle §71 zákona č. 254/2001 Sb. včetně zajištění schválení příslušnými orgány správy a Povodím Labe, státní podnik</t>
  </si>
  <si>
    <t>-1344209063</t>
  </si>
  <si>
    <t>023</t>
  </si>
  <si>
    <t>Vypracování projektu skutečného provedení díla</t>
  </si>
  <si>
    <t>1387835463</t>
  </si>
  <si>
    <t>"5 paré + 1 x v el. podobě"</t>
  </si>
  <si>
    <t>024</t>
  </si>
  <si>
    <t>Zajištění zpracování manipulačního řádu po dokončení realizace jako podklad pro kolaudační řízení</t>
  </si>
  <si>
    <t>886326214</t>
  </si>
  <si>
    <t>025</t>
  </si>
  <si>
    <t>Zajištění zpracování provozního řádu po dokončení realizace</t>
  </si>
  <si>
    <t>-1314624735</t>
  </si>
  <si>
    <t>026</t>
  </si>
  <si>
    <t>Zpracování realizační dokumentace zhotovitele, dílenských výkresů, technologických předpisů</t>
  </si>
  <si>
    <t>-1263621669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</si>
  <si>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</si>
  <si>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</si>
  <si>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</si>
  <si>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</si>
  <si>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</si>
  <si>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</si>
  <si>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032</t>
  </si>
  <si>
    <t>Zpracování geometrických plánů</t>
  </si>
  <si>
    <t>-2038436110</t>
  </si>
  <si>
    <t>- geometrických plánů pro účely majetkoprávního vypořádání s majiteli dotčených pozemků</t>
  </si>
  <si>
    <t>- geometrických plánů pro zřízení věcných břemen</t>
  </si>
  <si>
    <t>- zajištění odsouhlasení geometrických plánů příslušným katastrálním úřadem</t>
  </si>
  <si>
    <t>035</t>
  </si>
  <si>
    <t>Zajištění veškerých geodetických prací souvisejících s realizací díla</t>
  </si>
  <si>
    <t>-1939734288</t>
  </si>
  <si>
    <t>09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</si>
  <si>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</si>
  <si>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</si>
  <si>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</si>
  <si>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092</t>
  </si>
  <si>
    <t>Zajištění souhlasů se zvláštním užíváním komunikací</t>
  </si>
  <si>
    <t>-350957998</t>
  </si>
  <si>
    <t>09211</t>
  </si>
  <si>
    <t>Odstranění překážek v majetku cizích osob a jejich zpětné navrácení</t>
  </si>
  <si>
    <t>1284158408</t>
  </si>
  <si>
    <t xml:space="preserve">Odstranění překážek v majetku cizích osob a jejich zpětné navrácení (např. palivové dřevo, oplocení, kůlna, skleník, kompost atd.)
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</si>
  <si>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</si>
  <si>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</si>
  <si>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</si>
  <si>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</si>
  <si>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</si>
  <si>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</si>
  <si>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</si>
  <si>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</si>
  <si>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</si>
  <si>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</si>
  <si>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0990</t>
  </si>
  <si>
    <t>Zajištění povolení ke kácení a zajištění dokladů o předání dřevní hmoty vzniklé smýcením porostů k dalšímu využití</t>
  </si>
  <si>
    <t>34914323</t>
  </si>
  <si>
    <t>0993</t>
  </si>
  <si>
    <t>Zajištění dopravně inženýrských opatření</t>
  </si>
  <si>
    <t>-1591137930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</si>
  <si>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</si>
  <si>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</si>
  <si>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</si>
  <si>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099303</t>
  </si>
  <si>
    <t>Zajištění odborného dozoru</t>
  </si>
  <si>
    <t>1492355502</t>
  </si>
  <si>
    <t>"drážní dozor během stavby"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</si>
  <si>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</si>
  <si>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</si>
  <si>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1915355725</t>
  </si>
  <si>
    <t>"4 ks zkoušek zhutnitelnosti zeminy vykopané na stavbě pro další zásypy (stanovení 95 % Proctor Standard)"</t>
  </si>
  <si>
    <t>09941</t>
  </si>
  <si>
    <t>Zajištění zkoušky těsnosti hradicích prvků</t>
  </si>
  <si>
    <t>-1582992857</t>
  </si>
  <si>
    <t>"zkouška těsnosti mobilního protipovodňového hrazení"</t>
  </si>
  <si>
    <t>"zkouška těsnosti protipovodňových uzávěrů v kanalizačních šachtách (2 ks vřetenových šoupátek)"</t>
  </si>
  <si>
    <t>0996</t>
  </si>
  <si>
    <t>Zajištění výroby a instalace informačních tabulí ke stavbě</t>
  </si>
  <si>
    <t>1699372287</t>
  </si>
  <si>
    <t>09967</t>
  </si>
  <si>
    <t xml:space="preserve">Provizorní přemostění </t>
  </si>
  <si>
    <t>-476099312</t>
  </si>
  <si>
    <t>"přemostění pracovních jam v komunikaci v místě prahu MH a odvodňovacího štěrbinového žlabu"</t>
  </si>
  <si>
    <t>"stavebnicový silniční most dl. 6,0 m a šířky 4,0 m - doprava, zřízení, odstranění, půjčovné, nájem"</t>
  </si>
  <si>
    <t>09968</t>
  </si>
  <si>
    <t>Čištění vozovek splachováním vodou povrchu podkladu nebo krytu živičného, betonového nebo dlážděného</t>
  </si>
  <si>
    <t>-1331426634</t>
  </si>
  <si>
    <t>"čištění během stavby vodou z mobilních zdrojů (200,0 x 3,5 m)"</t>
  </si>
  <si>
    <t>09969</t>
  </si>
  <si>
    <t>Ochranná opatření k zamezení škod</t>
  </si>
  <si>
    <t>1593276698</t>
  </si>
  <si>
    <t>"na železničních objektech"</t>
  </si>
  <si>
    <t>099690</t>
  </si>
  <si>
    <t>Zajištění případných opatření (včetně poplatků) při omezení provozu na železniční trati</t>
  </si>
  <si>
    <t>-1237686473</t>
  </si>
  <si>
    <t>"vypnutí trakčního  vedení na přilehlé koleji (staniční kolej č. 314 nádraží Hněvice)"</t>
  </si>
  <si>
    <t>"předpokládaná doba 40 dní (SO 01) + 5 dní (SO 02)"</t>
  </si>
  <si>
    <t>099691</t>
  </si>
  <si>
    <t>Opatření pro práce v noci</t>
  </si>
  <si>
    <t>1668581053</t>
  </si>
  <si>
    <t>"osvětlení staveniště, protihluková opatření, příplatky za práci v noci apod."</t>
  </si>
  <si>
    <t>0997</t>
  </si>
  <si>
    <t>Zajištění kontrolního a zkušebního plánu stavby</t>
  </si>
  <si>
    <t>-1450932550</t>
  </si>
  <si>
    <t>0999</t>
  </si>
  <si>
    <t>Zajištění kontrolní výstavby a instalace mobilních protipovodňových opatření, jejich následné uskladnění, předvedení provozu mobilních čerpacích jednotek včetně případné montáže, demontáže, nutného paliva atd.</t>
  </si>
  <si>
    <t>226473926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</si>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</sst>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2" TargetMode="External" /><Relationship Id="rId2" Type="http://schemas.openxmlformats.org/officeDocument/2006/relationships/hyperlink" Target="https://podminky.urs.cz/item/CS_URS_2022_01/112101101" TargetMode="External" /><Relationship Id="rId3" Type="http://schemas.openxmlformats.org/officeDocument/2006/relationships/hyperlink" Target="https://podminky.urs.cz/item/CS_URS_2022_01/112201101" TargetMode="External" /><Relationship Id="rId4" Type="http://schemas.openxmlformats.org/officeDocument/2006/relationships/hyperlink" Target="https://podminky.urs.cz/item/CS_URS_2022_01/113107122" TargetMode="External" /><Relationship Id="rId5" Type="http://schemas.openxmlformats.org/officeDocument/2006/relationships/hyperlink" Target="https://podminky.urs.cz/item/CS_URS_2022_01/113107132" TargetMode="External" /><Relationship Id="rId6" Type="http://schemas.openxmlformats.org/officeDocument/2006/relationships/hyperlink" Target="https://podminky.urs.cz/item/CS_URS_2022_01/121151103" TargetMode="External" /><Relationship Id="rId7" Type="http://schemas.openxmlformats.org/officeDocument/2006/relationships/hyperlink" Target="https://podminky.urs.cz/item/CS_URS_2022_01/122151102" TargetMode="External" /><Relationship Id="rId8" Type="http://schemas.openxmlformats.org/officeDocument/2006/relationships/hyperlink" Target="https://podminky.urs.cz/item/CS_URS_2022_01/122151103" TargetMode="External" /><Relationship Id="rId9" Type="http://schemas.openxmlformats.org/officeDocument/2006/relationships/hyperlink" Target="https://podminky.urs.cz/item/CS_URS_2022_01/131113132" TargetMode="External" /><Relationship Id="rId10" Type="http://schemas.openxmlformats.org/officeDocument/2006/relationships/hyperlink" Target="https://podminky.urs.cz/item/CS_URS_2022_01/131151100" TargetMode="External" /><Relationship Id="rId11" Type="http://schemas.openxmlformats.org/officeDocument/2006/relationships/hyperlink" Target="https://podminky.urs.cz/item/CS_URS_2022_01/151101201" TargetMode="External" /><Relationship Id="rId12" Type="http://schemas.openxmlformats.org/officeDocument/2006/relationships/hyperlink" Target="https://podminky.urs.cz/item/CS_URS_2022_01/151101211" TargetMode="External" /><Relationship Id="rId13" Type="http://schemas.openxmlformats.org/officeDocument/2006/relationships/hyperlink" Target="https://podminky.urs.cz/item/CS_URS_2022_01/151101301" TargetMode="External" /><Relationship Id="rId14" Type="http://schemas.openxmlformats.org/officeDocument/2006/relationships/hyperlink" Target="https://podminky.urs.cz/item/CS_URS_2022_01/151101311" TargetMode="External" /><Relationship Id="rId15" Type="http://schemas.openxmlformats.org/officeDocument/2006/relationships/hyperlink" Target="https://podminky.urs.cz/item/CS_URS_2022_01/151101401" TargetMode="External" /><Relationship Id="rId16" Type="http://schemas.openxmlformats.org/officeDocument/2006/relationships/hyperlink" Target="https://podminky.urs.cz/item/CS_URS_2022_01/151101411" TargetMode="External" /><Relationship Id="rId17" Type="http://schemas.openxmlformats.org/officeDocument/2006/relationships/hyperlink" Target="https://podminky.urs.cz/item/CS_URS_2022_01/162251101" TargetMode="External" /><Relationship Id="rId18" Type="http://schemas.openxmlformats.org/officeDocument/2006/relationships/hyperlink" Target="https://podminky.urs.cz/item/CS_URS_2022_01/162251102" TargetMode="External" /><Relationship Id="rId19" Type="http://schemas.openxmlformats.org/officeDocument/2006/relationships/hyperlink" Target="https://podminky.urs.cz/item/CS_URS_2022_01/162201411" TargetMode="External" /><Relationship Id="rId20" Type="http://schemas.openxmlformats.org/officeDocument/2006/relationships/hyperlink" Target="https://podminky.urs.cz/item/CS_URS_2022_01/162301951" TargetMode="External" /><Relationship Id="rId21" Type="http://schemas.openxmlformats.org/officeDocument/2006/relationships/hyperlink" Target="https://podminky.urs.cz/item/CS_URS_2022_01/171151131" TargetMode="External" /><Relationship Id="rId22" Type="http://schemas.openxmlformats.org/officeDocument/2006/relationships/hyperlink" Target="https://podminky.urs.cz/item/CS_URS_2022_01/171201201" TargetMode="External" /><Relationship Id="rId23" Type="http://schemas.openxmlformats.org/officeDocument/2006/relationships/hyperlink" Target="https://podminky.urs.cz/item/CS_URS_2022_01/181951112" TargetMode="External" /><Relationship Id="rId24" Type="http://schemas.openxmlformats.org/officeDocument/2006/relationships/hyperlink" Target="https://podminky.urs.cz/item/CS_URS_2022_01/182351023" TargetMode="External" /><Relationship Id="rId25" Type="http://schemas.openxmlformats.org/officeDocument/2006/relationships/hyperlink" Target="https://podminky.urs.cz/item/CS_URS_2022_01/224111114" TargetMode="External" /><Relationship Id="rId26" Type="http://schemas.openxmlformats.org/officeDocument/2006/relationships/hyperlink" Target="https://podminky.urs.cz/item/CS_URS_2022_01/224112114" TargetMode="External" /><Relationship Id="rId27" Type="http://schemas.openxmlformats.org/officeDocument/2006/relationships/hyperlink" Target="https://podminky.urs.cz/item/CS_URS_2022_01/224321114" TargetMode="External" /><Relationship Id="rId28" Type="http://schemas.openxmlformats.org/officeDocument/2006/relationships/hyperlink" Target="https://podminky.urs.cz/item/CS_URS_2022_01/281601111" TargetMode="External" /><Relationship Id="rId29" Type="http://schemas.openxmlformats.org/officeDocument/2006/relationships/hyperlink" Target="https://podminky.urs.cz/item/CS_URS_2022_01/282606015" TargetMode="External" /><Relationship Id="rId30" Type="http://schemas.openxmlformats.org/officeDocument/2006/relationships/hyperlink" Target="https://podminky.urs.cz/item/CS_URS_2022_01/282606028" TargetMode="External" /><Relationship Id="rId31" Type="http://schemas.openxmlformats.org/officeDocument/2006/relationships/hyperlink" Target="https://podminky.urs.cz/item/CS_URS_2022_01/283111113" TargetMode="External" /><Relationship Id="rId32" Type="http://schemas.openxmlformats.org/officeDocument/2006/relationships/hyperlink" Target="https://podminky.urs.cz/item/CS_URS_2022_01/358315114" TargetMode="External" /><Relationship Id="rId33" Type="http://schemas.openxmlformats.org/officeDocument/2006/relationships/hyperlink" Target="https://podminky.urs.cz/item/CS_URS_2022_01/389381001" TargetMode="External" /><Relationship Id="rId34" Type="http://schemas.openxmlformats.org/officeDocument/2006/relationships/hyperlink" Target="https://podminky.urs.cz/item/CS_URS_2022_01/452312161" TargetMode="External" /><Relationship Id="rId35" Type="http://schemas.openxmlformats.org/officeDocument/2006/relationships/hyperlink" Target="https://podminky.urs.cz/item/CS_URS_2022_01/452351101" TargetMode="External" /><Relationship Id="rId36" Type="http://schemas.openxmlformats.org/officeDocument/2006/relationships/hyperlink" Target="https://podminky.urs.cz/item/CS_URS_2022_01/811441111" TargetMode="External" /><Relationship Id="rId37" Type="http://schemas.openxmlformats.org/officeDocument/2006/relationships/hyperlink" Target="https://podminky.urs.cz/item/CS_URS_2022_01/899623171" TargetMode="External" /><Relationship Id="rId38" Type="http://schemas.openxmlformats.org/officeDocument/2006/relationships/hyperlink" Target="https://podminky.urs.cz/item/CS_URS_2022_01/899643111" TargetMode="External" /><Relationship Id="rId39" Type="http://schemas.openxmlformats.org/officeDocument/2006/relationships/hyperlink" Target="https://podminky.urs.cz/item/CS_URS_2022_01/919735125" TargetMode="External" /><Relationship Id="rId40" Type="http://schemas.openxmlformats.org/officeDocument/2006/relationships/hyperlink" Target="https://podminky.urs.cz/item/CS_URS_2022_01/998004011" TargetMode="External" /><Relationship Id="rId41" Type="http://schemas.openxmlformats.org/officeDocument/2006/relationships/hyperlink" Target="https://podminky.urs.cz/item/CS_URS_2022_01/767995111" TargetMode="External" /><Relationship Id="rId42" Type="http://schemas.openxmlformats.org/officeDocument/2006/relationships/hyperlink" Target="https://podminky.urs.cz/item/CS_URS_2022_01/767995112" TargetMode="External" /><Relationship Id="rId43" Type="http://schemas.openxmlformats.org/officeDocument/2006/relationships/hyperlink" Target="https://podminky.urs.cz/item/CS_URS_2022_01/767995114" TargetMode="External" /><Relationship Id="rId44" Type="http://schemas.openxmlformats.org/officeDocument/2006/relationships/hyperlink" Target="https://podminky.urs.cz/item/CS_URS_2022_01/767995116" TargetMode="External" /><Relationship Id="rId45" Type="http://schemas.openxmlformats.org/officeDocument/2006/relationships/hyperlink" Target="https://podminky.urs.cz/item/CS_URS_2022_01/767996801" TargetMode="External" /><Relationship Id="rId46" Type="http://schemas.openxmlformats.org/officeDocument/2006/relationships/hyperlink" Target="https://podminky.urs.cz/item/CS_URS_2022_01/767996803" TargetMode="External" /><Relationship Id="rId47" Type="http://schemas.openxmlformats.org/officeDocument/2006/relationships/hyperlink" Target="https://podminky.urs.cz/item/CS_URS_2022_01/998767101" TargetMode="External" /><Relationship Id="rId4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151100" TargetMode="External" /><Relationship Id="rId2" Type="http://schemas.openxmlformats.org/officeDocument/2006/relationships/hyperlink" Target="https://podminky.urs.cz/item/CS_URS_2022_01/162251102" TargetMode="External" /><Relationship Id="rId3" Type="http://schemas.openxmlformats.org/officeDocument/2006/relationships/hyperlink" Target="https://podminky.urs.cz/item/CS_URS_2022_01/167111101" TargetMode="External" /><Relationship Id="rId4" Type="http://schemas.openxmlformats.org/officeDocument/2006/relationships/hyperlink" Target="https://podminky.urs.cz/item/CS_URS_2022_01/171201201" TargetMode="External" /><Relationship Id="rId5" Type="http://schemas.openxmlformats.org/officeDocument/2006/relationships/hyperlink" Target="https://podminky.urs.cz/item/CS_URS_2022_01/174101101" TargetMode="External" /><Relationship Id="rId6" Type="http://schemas.openxmlformats.org/officeDocument/2006/relationships/hyperlink" Target="https://podminky.urs.cz/item/CS_URS_2022_01/181102302" TargetMode="External" /><Relationship Id="rId7" Type="http://schemas.openxmlformats.org/officeDocument/2006/relationships/hyperlink" Target="https://podminky.urs.cz/item/CS_URS_2022_01/213111121" TargetMode="External" /><Relationship Id="rId8" Type="http://schemas.openxmlformats.org/officeDocument/2006/relationships/hyperlink" Target="https://podminky.urs.cz/item/CS_URS_2022_01/224111114" TargetMode="External" /><Relationship Id="rId9" Type="http://schemas.openxmlformats.org/officeDocument/2006/relationships/hyperlink" Target="https://podminky.urs.cz/item/CS_URS_2022_01/224112114" TargetMode="External" /><Relationship Id="rId10" Type="http://schemas.openxmlformats.org/officeDocument/2006/relationships/hyperlink" Target="https://podminky.urs.cz/item/CS_URS_2022_01/274321118" TargetMode="External" /><Relationship Id="rId11" Type="http://schemas.openxmlformats.org/officeDocument/2006/relationships/hyperlink" Target="https://podminky.urs.cz/item/CS_URS_2022_01/274354111" TargetMode="External" /><Relationship Id="rId12" Type="http://schemas.openxmlformats.org/officeDocument/2006/relationships/hyperlink" Target="https://podminky.urs.cz/item/CS_URS_2022_01/274354211" TargetMode="External" /><Relationship Id="rId13" Type="http://schemas.openxmlformats.org/officeDocument/2006/relationships/hyperlink" Target="https://podminky.urs.cz/item/CS_URS_2022_01/274361116" TargetMode="External" /><Relationship Id="rId14" Type="http://schemas.openxmlformats.org/officeDocument/2006/relationships/hyperlink" Target="https://podminky.urs.cz/item/CS_URS_2022_01/321321116" TargetMode="External" /><Relationship Id="rId15" Type="http://schemas.openxmlformats.org/officeDocument/2006/relationships/hyperlink" Target="https://podminky.urs.cz/item/CS_URS_2022_01/321351010" TargetMode="External" /><Relationship Id="rId16" Type="http://schemas.openxmlformats.org/officeDocument/2006/relationships/hyperlink" Target="https://podminky.urs.cz/item/CS_URS_2022_01/321352010" TargetMode="External" /><Relationship Id="rId17" Type="http://schemas.openxmlformats.org/officeDocument/2006/relationships/hyperlink" Target="https://podminky.urs.cz/item/CS_URS_2022_01/321366112" TargetMode="External" /><Relationship Id="rId18" Type="http://schemas.openxmlformats.org/officeDocument/2006/relationships/hyperlink" Target="https://podminky.urs.cz/item/CS_URS_2022_01/451315114" TargetMode="External" /><Relationship Id="rId19" Type="http://schemas.openxmlformats.org/officeDocument/2006/relationships/hyperlink" Target="https://podminky.urs.cz/item/CS_URS_2022_01/457572211" TargetMode="External" /><Relationship Id="rId20" Type="http://schemas.openxmlformats.org/officeDocument/2006/relationships/hyperlink" Target="https://podminky.urs.cz/item/CS_URS_2022_01/564861111" TargetMode="External" /><Relationship Id="rId21" Type="http://schemas.openxmlformats.org/officeDocument/2006/relationships/hyperlink" Target="https://podminky.urs.cz/item/CS_URS_2022_01/564871111" TargetMode="External" /><Relationship Id="rId22" Type="http://schemas.openxmlformats.org/officeDocument/2006/relationships/hyperlink" Target="https://podminky.urs.cz/item/CS_URS_2022_01/581131211" TargetMode="External" /><Relationship Id="rId23" Type="http://schemas.openxmlformats.org/officeDocument/2006/relationships/hyperlink" Target="https://podminky.urs.cz/item/CS_URS_2022_01/581141216" TargetMode="External" /><Relationship Id="rId24" Type="http://schemas.openxmlformats.org/officeDocument/2006/relationships/hyperlink" Target="https://podminky.urs.cz/item/CS_URS_2022_01/581151215" TargetMode="External" /><Relationship Id="rId25" Type="http://schemas.openxmlformats.org/officeDocument/2006/relationships/hyperlink" Target="https://podminky.urs.cz/item/CS_URS_2022_01/599141111" TargetMode="External" /><Relationship Id="rId26" Type="http://schemas.openxmlformats.org/officeDocument/2006/relationships/hyperlink" Target="https://podminky.urs.cz/item/CS_URS_2022_01/941111111" TargetMode="External" /><Relationship Id="rId27" Type="http://schemas.openxmlformats.org/officeDocument/2006/relationships/hyperlink" Target="https://podminky.urs.cz/item/CS_URS_2022_01/941111811" TargetMode="External" /><Relationship Id="rId28" Type="http://schemas.openxmlformats.org/officeDocument/2006/relationships/hyperlink" Target="https://podminky.urs.cz/item/CS_URS_2022_01/941111211" TargetMode="External" /><Relationship Id="rId29" Type="http://schemas.openxmlformats.org/officeDocument/2006/relationships/hyperlink" Target="https://podminky.urs.cz/item/CS_URS_2022_01/953334212" TargetMode="External" /><Relationship Id="rId30" Type="http://schemas.openxmlformats.org/officeDocument/2006/relationships/hyperlink" Target="https://podminky.urs.cz/item/CS_URS_2022_01/985121122" TargetMode="External" /><Relationship Id="rId31" Type="http://schemas.openxmlformats.org/officeDocument/2006/relationships/hyperlink" Target="https://podminky.urs.cz/item/CS_URS_2022_01/985312114" TargetMode="External" /><Relationship Id="rId32" Type="http://schemas.openxmlformats.org/officeDocument/2006/relationships/hyperlink" Target="https://podminky.urs.cz/item/CS_URS_2022_01/985323211" TargetMode="External" /><Relationship Id="rId33" Type="http://schemas.openxmlformats.org/officeDocument/2006/relationships/hyperlink" Target="https://podminky.urs.cz/item/CS_URS_2022_01/985324111" TargetMode="External" /><Relationship Id="rId34" Type="http://schemas.openxmlformats.org/officeDocument/2006/relationships/hyperlink" Target="https://podminky.urs.cz/item/CS_URS_2022_01/HZS2222" TargetMode="External" /><Relationship Id="rId35" Type="http://schemas.openxmlformats.org/officeDocument/2006/relationships/hyperlink" Target="https://podminky.urs.cz/item/CS_URS_2022_01/998332011" TargetMode="External" /><Relationship Id="rId36" Type="http://schemas.openxmlformats.org/officeDocument/2006/relationships/hyperlink" Target="https://podminky.urs.cz/item/CS_URS_2022_01/711112001" TargetMode="External" /><Relationship Id="rId37" Type="http://schemas.openxmlformats.org/officeDocument/2006/relationships/hyperlink" Target="https://podminky.urs.cz/item/CS_URS_2022_01/711112052" TargetMode="External" /><Relationship Id="rId38" Type="http://schemas.openxmlformats.org/officeDocument/2006/relationships/hyperlink" Target="https://podminky.urs.cz/item/CS_URS_2022_01/998711101" TargetMode="External" /><Relationship Id="rId39" Type="http://schemas.openxmlformats.org/officeDocument/2006/relationships/hyperlink" Target="https://podminky.urs.cz/item/CS_URS_2022_01/767995111" TargetMode="External" /><Relationship Id="rId40" Type="http://schemas.openxmlformats.org/officeDocument/2006/relationships/hyperlink" Target="https://podminky.urs.cz/item/CS_URS_2022_01/998767101" TargetMode="External" /><Relationship Id="rId4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67995111" TargetMode="External" /><Relationship Id="rId2" Type="http://schemas.openxmlformats.org/officeDocument/2006/relationships/hyperlink" Target="https://podminky.urs.cz/item/CS_URS_2022_01/767995114" TargetMode="External" /><Relationship Id="rId3" Type="http://schemas.openxmlformats.org/officeDocument/2006/relationships/hyperlink" Target="https://podminky.urs.cz/item/CS_URS_2022_01/998767101" TargetMode="Externa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22151101" TargetMode="External" /><Relationship Id="rId3" Type="http://schemas.openxmlformats.org/officeDocument/2006/relationships/hyperlink" Target="https://podminky.urs.cz/item/CS_URS_2022_01/122151104" TargetMode="External" /><Relationship Id="rId4" Type="http://schemas.openxmlformats.org/officeDocument/2006/relationships/hyperlink" Target="https://podminky.urs.cz/item/CS_URS_2022_01/162251102" TargetMode="External" /><Relationship Id="rId5" Type="http://schemas.openxmlformats.org/officeDocument/2006/relationships/hyperlink" Target="https://podminky.urs.cz/item/CS_URS_2022_01/162451106" TargetMode="External" /><Relationship Id="rId6" Type="http://schemas.openxmlformats.org/officeDocument/2006/relationships/hyperlink" Target="https://podminky.urs.cz/item/CS_URS_2022_01/171201201" TargetMode="External" /><Relationship Id="rId7" Type="http://schemas.openxmlformats.org/officeDocument/2006/relationships/hyperlink" Target="https://podminky.urs.cz/item/CS_URS_2022_01/180405114" TargetMode="External" /><Relationship Id="rId8" Type="http://schemas.openxmlformats.org/officeDocument/2006/relationships/hyperlink" Target="https://podminky.urs.cz/item/CS_URS_2022_01/180405115" TargetMode="External" /><Relationship Id="rId9" Type="http://schemas.openxmlformats.org/officeDocument/2006/relationships/hyperlink" Target="https://podminky.urs.cz/item/CS_URS_2022_01/181411121" TargetMode="External" /><Relationship Id="rId10" Type="http://schemas.openxmlformats.org/officeDocument/2006/relationships/hyperlink" Target="https://podminky.urs.cz/item/CS_URS_2022_01/181411122" TargetMode="External" /><Relationship Id="rId11" Type="http://schemas.openxmlformats.org/officeDocument/2006/relationships/hyperlink" Target="https://podminky.urs.cz/item/CS_URS_2022_01/181111121" TargetMode="External" /><Relationship Id="rId12" Type="http://schemas.openxmlformats.org/officeDocument/2006/relationships/hyperlink" Target="https://podminky.urs.cz/item/CS_URS_2022_01/181951112" TargetMode="External" /><Relationship Id="rId13" Type="http://schemas.openxmlformats.org/officeDocument/2006/relationships/hyperlink" Target="https://podminky.urs.cz/item/CS_URS_2022_01/182151111" TargetMode="External" /><Relationship Id="rId14" Type="http://schemas.openxmlformats.org/officeDocument/2006/relationships/hyperlink" Target="https://podminky.urs.cz/item/CS_URS_2022_01/182201101" TargetMode="External" /><Relationship Id="rId15" Type="http://schemas.openxmlformats.org/officeDocument/2006/relationships/hyperlink" Target="https://podminky.urs.cz/item/CS_URS_2022_01/451571111" TargetMode="External" /><Relationship Id="rId16" Type="http://schemas.openxmlformats.org/officeDocument/2006/relationships/hyperlink" Target="https://podminky.urs.cz/item/CS_URS_2022_01/998332011" TargetMode="External" /><Relationship Id="rId1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03" TargetMode="External" /><Relationship Id="rId2" Type="http://schemas.openxmlformats.org/officeDocument/2006/relationships/hyperlink" Target="https://podminky.urs.cz/item/CS_URS_2022_01/131151102" TargetMode="External" /><Relationship Id="rId3" Type="http://schemas.openxmlformats.org/officeDocument/2006/relationships/hyperlink" Target="https://podminky.urs.cz/item/CS_URS_2022_01/151101201" TargetMode="External" /><Relationship Id="rId4" Type="http://schemas.openxmlformats.org/officeDocument/2006/relationships/hyperlink" Target="https://podminky.urs.cz/item/CS_URS_2022_01/151101211" TargetMode="External" /><Relationship Id="rId5" Type="http://schemas.openxmlformats.org/officeDocument/2006/relationships/hyperlink" Target="https://podminky.urs.cz/item/CS_URS_2022_01/151101301" TargetMode="External" /><Relationship Id="rId6" Type="http://schemas.openxmlformats.org/officeDocument/2006/relationships/hyperlink" Target="https://podminky.urs.cz/item/CS_URS_2022_01/151101311" TargetMode="External" /><Relationship Id="rId7" Type="http://schemas.openxmlformats.org/officeDocument/2006/relationships/hyperlink" Target="https://podminky.urs.cz/item/CS_URS_2022_01/162251102" TargetMode="External" /><Relationship Id="rId8" Type="http://schemas.openxmlformats.org/officeDocument/2006/relationships/hyperlink" Target="https://podminky.urs.cz/item/CS_URS_2022_01/162251102R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74102101" TargetMode="External" /><Relationship Id="rId11" Type="http://schemas.openxmlformats.org/officeDocument/2006/relationships/hyperlink" Target="https://podminky.urs.cz/item/CS_URS_2022_01/181351003" TargetMode="External" /><Relationship Id="rId12" Type="http://schemas.openxmlformats.org/officeDocument/2006/relationships/hyperlink" Target="https://podminky.urs.cz/item/CS_URS_2022_01/181411121" TargetMode="External" /><Relationship Id="rId13" Type="http://schemas.openxmlformats.org/officeDocument/2006/relationships/hyperlink" Target="https://podminky.urs.cz/item/CS_URS_2022_01/181411122" TargetMode="External" /><Relationship Id="rId14" Type="http://schemas.openxmlformats.org/officeDocument/2006/relationships/hyperlink" Target="https://podminky.urs.cz/item/CS_URS_2022_01/181951112" TargetMode="External" /><Relationship Id="rId15" Type="http://schemas.openxmlformats.org/officeDocument/2006/relationships/hyperlink" Target="https://podminky.urs.cz/item/CS_URS_2022_01/182201101" TargetMode="External" /><Relationship Id="rId16" Type="http://schemas.openxmlformats.org/officeDocument/2006/relationships/hyperlink" Target="https://podminky.urs.cz/item/CS_URS_2022_01/182351023" TargetMode="External" /><Relationship Id="rId17" Type="http://schemas.openxmlformats.org/officeDocument/2006/relationships/hyperlink" Target="https://podminky.urs.cz/item/CS_URS_2022_01/457311114" TargetMode="External" /><Relationship Id="rId18" Type="http://schemas.openxmlformats.org/officeDocument/2006/relationships/hyperlink" Target="https://podminky.urs.cz/item/CS_URS_2022_01/358315114" TargetMode="External" /><Relationship Id="rId19" Type="http://schemas.openxmlformats.org/officeDocument/2006/relationships/hyperlink" Target="https://podminky.urs.cz/item/CS_URS_2022_01/810441111" TargetMode="External" /><Relationship Id="rId20" Type="http://schemas.openxmlformats.org/officeDocument/2006/relationships/hyperlink" Target="https://podminky.urs.cz/item/CS_URS_2022_01/891442122" TargetMode="External" /><Relationship Id="rId21" Type="http://schemas.openxmlformats.org/officeDocument/2006/relationships/hyperlink" Target="https://podminky.urs.cz/item/CS_URS_2022_01/894201151" TargetMode="External" /><Relationship Id="rId22" Type="http://schemas.openxmlformats.org/officeDocument/2006/relationships/hyperlink" Target="https://podminky.urs.cz/item/CS_URS_2022_01/894302152" TargetMode="External" /><Relationship Id="rId23" Type="http://schemas.openxmlformats.org/officeDocument/2006/relationships/hyperlink" Target="https://podminky.urs.cz/item/CS_URS_2022_01/894302252" TargetMode="External" /><Relationship Id="rId24" Type="http://schemas.openxmlformats.org/officeDocument/2006/relationships/hyperlink" Target="https://podminky.urs.cz/item/CS_URS_2022_01/894502101" TargetMode="External" /><Relationship Id="rId25" Type="http://schemas.openxmlformats.org/officeDocument/2006/relationships/hyperlink" Target="https://podminky.urs.cz/item/CS_URS_2022_01/894503111" TargetMode="External" /><Relationship Id="rId26" Type="http://schemas.openxmlformats.org/officeDocument/2006/relationships/hyperlink" Target="https://podminky.urs.cz/item/CS_URS_2022_01/894601111" TargetMode="External" /><Relationship Id="rId27" Type="http://schemas.openxmlformats.org/officeDocument/2006/relationships/hyperlink" Target="https://podminky.urs.cz/item/CS_URS_2022_01/894608112" TargetMode="External" /><Relationship Id="rId28" Type="http://schemas.openxmlformats.org/officeDocument/2006/relationships/hyperlink" Target="https://podminky.urs.cz/item/CS_URS_2022_01/894608211" TargetMode="External" /><Relationship Id="rId29" Type="http://schemas.openxmlformats.org/officeDocument/2006/relationships/hyperlink" Target="https://podminky.urs.cz/item/CS_URS_2022_01/899623171" TargetMode="External" /><Relationship Id="rId30" Type="http://schemas.openxmlformats.org/officeDocument/2006/relationships/hyperlink" Target="https://podminky.urs.cz/item/CS_URS_2022_01/899643111" TargetMode="External" /><Relationship Id="rId31" Type="http://schemas.openxmlformats.org/officeDocument/2006/relationships/hyperlink" Target="https://podminky.urs.cz/item/CS_URS_2022_01/HZS1302" TargetMode="External" /><Relationship Id="rId32" Type="http://schemas.openxmlformats.org/officeDocument/2006/relationships/hyperlink" Target="https://podminky.urs.cz/item/CS_URS_2022_01/953334212" TargetMode="External" /><Relationship Id="rId33" Type="http://schemas.openxmlformats.org/officeDocument/2006/relationships/hyperlink" Target="https://podminky.urs.cz/item/CS_URS_2022_01/985324111" TargetMode="External" /><Relationship Id="rId34" Type="http://schemas.openxmlformats.org/officeDocument/2006/relationships/hyperlink" Target="https://podminky.urs.cz/item/CS_URS_2022_01/998271301" TargetMode="External" /><Relationship Id="rId35" Type="http://schemas.openxmlformats.org/officeDocument/2006/relationships/hyperlink" Target="https://podminky.urs.cz/item/CS_URS_2022_01/711112001" TargetMode="External" /><Relationship Id="rId36" Type="http://schemas.openxmlformats.org/officeDocument/2006/relationships/hyperlink" Target="https://podminky.urs.cz/item/CS_URS_2022_01/711112052" TargetMode="External" /><Relationship Id="rId37" Type="http://schemas.openxmlformats.org/officeDocument/2006/relationships/hyperlink" Target="https://podminky.urs.cz/item/CS_URS_2022_01/767995111" TargetMode="External" /><Relationship Id="rId38" Type="http://schemas.openxmlformats.org/officeDocument/2006/relationships/hyperlink" Target="https://podminky.urs.cz/item/CS_URS_2022_01/998767101" TargetMode="External" /><Relationship Id="rId3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2201102" TargetMode="External" /><Relationship Id="rId2" Type="http://schemas.openxmlformats.org/officeDocument/2006/relationships/hyperlink" Target="https://podminky.urs.cz/item/CS_URS_2022_01/115101201" TargetMode="External" /><Relationship Id="rId3" Type="http://schemas.openxmlformats.org/officeDocument/2006/relationships/hyperlink" Target="https://podminky.urs.cz/item/CS_URS_2022_01/115101301" TargetMode="External" /><Relationship Id="rId4" Type="http://schemas.openxmlformats.org/officeDocument/2006/relationships/hyperlink" Target="https://podminky.urs.cz/item/CS_URS_2022_01/121151103" TargetMode="External" /><Relationship Id="rId5" Type="http://schemas.openxmlformats.org/officeDocument/2006/relationships/hyperlink" Target="https://podminky.urs.cz/item/CS_URS_2022_01/131151102" TargetMode="External" /><Relationship Id="rId6" Type="http://schemas.openxmlformats.org/officeDocument/2006/relationships/hyperlink" Target="https://podminky.urs.cz/item/CS_URS_2022_01/162351103" TargetMode="External" /><Relationship Id="rId7" Type="http://schemas.openxmlformats.org/officeDocument/2006/relationships/hyperlink" Target="https://podminky.urs.cz/item/CS_URS_2022_01/162351103R" TargetMode="External" /><Relationship Id="rId8" Type="http://schemas.openxmlformats.org/officeDocument/2006/relationships/hyperlink" Target="https://podminky.urs.cz/item/CS_URS_2022_01/167151101" TargetMode="External" /><Relationship Id="rId9" Type="http://schemas.openxmlformats.org/officeDocument/2006/relationships/hyperlink" Target="https://podminky.urs.cz/item/CS_URS_2022_01/167151101R" TargetMode="External" /><Relationship Id="rId10" Type="http://schemas.openxmlformats.org/officeDocument/2006/relationships/hyperlink" Target="https://podminky.urs.cz/item/CS_URS_2022_01/171201201" TargetMode="External" /><Relationship Id="rId11" Type="http://schemas.openxmlformats.org/officeDocument/2006/relationships/hyperlink" Target="https://podminky.urs.cz/item/CS_URS_2022_01/174102101" TargetMode="External" /><Relationship Id="rId12" Type="http://schemas.openxmlformats.org/officeDocument/2006/relationships/hyperlink" Target="https://podminky.urs.cz/item/CS_URS_2022_01/181351003" TargetMode="External" /><Relationship Id="rId13" Type="http://schemas.openxmlformats.org/officeDocument/2006/relationships/hyperlink" Target="https://podminky.urs.cz/item/CS_URS_2022_01/18235102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411122" TargetMode="External" /><Relationship Id="rId16" Type="http://schemas.openxmlformats.org/officeDocument/2006/relationships/hyperlink" Target="https://podminky.urs.cz/item/CS_URS_2022_01/181951112" TargetMode="External" /><Relationship Id="rId17" Type="http://schemas.openxmlformats.org/officeDocument/2006/relationships/hyperlink" Target="https://podminky.urs.cz/item/CS_URS_2022_01/182201101" TargetMode="External" /><Relationship Id="rId18" Type="http://schemas.openxmlformats.org/officeDocument/2006/relationships/hyperlink" Target="https://podminky.urs.cz/item/CS_URS_2022_01/457311114" TargetMode="External" /><Relationship Id="rId19" Type="http://schemas.openxmlformats.org/officeDocument/2006/relationships/hyperlink" Target="https://podminky.urs.cz/item/CS_URS_2022_01/358315114" TargetMode="External" /><Relationship Id="rId20" Type="http://schemas.openxmlformats.org/officeDocument/2006/relationships/hyperlink" Target="https://podminky.urs.cz/item/CS_URS_2022_01/810441111" TargetMode="External" /><Relationship Id="rId21" Type="http://schemas.openxmlformats.org/officeDocument/2006/relationships/hyperlink" Target="https://podminky.urs.cz/item/CS_URS_2022_01/891442122" TargetMode="External" /><Relationship Id="rId22" Type="http://schemas.openxmlformats.org/officeDocument/2006/relationships/hyperlink" Target="https://podminky.urs.cz/item/CS_URS_2022_01/894201151" TargetMode="External" /><Relationship Id="rId23" Type="http://schemas.openxmlformats.org/officeDocument/2006/relationships/hyperlink" Target="https://podminky.urs.cz/item/CS_URS_2022_01/894302152" TargetMode="External" /><Relationship Id="rId24" Type="http://schemas.openxmlformats.org/officeDocument/2006/relationships/hyperlink" Target="https://podminky.urs.cz/item/CS_URS_2022_01/894302252" TargetMode="External" /><Relationship Id="rId25" Type="http://schemas.openxmlformats.org/officeDocument/2006/relationships/hyperlink" Target="https://podminky.urs.cz/item/CS_URS_2022_01/894502101" TargetMode="External" /><Relationship Id="rId26" Type="http://schemas.openxmlformats.org/officeDocument/2006/relationships/hyperlink" Target="https://podminky.urs.cz/item/CS_URS_2022_01/894503111" TargetMode="External" /><Relationship Id="rId27" Type="http://schemas.openxmlformats.org/officeDocument/2006/relationships/hyperlink" Target="https://podminky.urs.cz/item/CS_URS_2022_01/894601111" TargetMode="External" /><Relationship Id="rId28" Type="http://schemas.openxmlformats.org/officeDocument/2006/relationships/hyperlink" Target="https://podminky.urs.cz/item/CS_URS_2022_01/894608112" TargetMode="External" /><Relationship Id="rId29" Type="http://schemas.openxmlformats.org/officeDocument/2006/relationships/hyperlink" Target="https://podminky.urs.cz/item/CS_URS_2022_01/894608211" TargetMode="External" /><Relationship Id="rId30" Type="http://schemas.openxmlformats.org/officeDocument/2006/relationships/hyperlink" Target="https://podminky.urs.cz/item/CS_URS_2022_01/953334212" TargetMode="External" /><Relationship Id="rId31" Type="http://schemas.openxmlformats.org/officeDocument/2006/relationships/hyperlink" Target="https://podminky.urs.cz/item/CS_URS_2022_01/985324111" TargetMode="External" /><Relationship Id="rId32" Type="http://schemas.openxmlformats.org/officeDocument/2006/relationships/hyperlink" Target="https://podminky.urs.cz/item/CS_URS_2022_01/998271301" TargetMode="External" /><Relationship Id="rId33" Type="http://schemas.openxmlformats.org/officeDocument/2006/relationships/hyperlink" Target="https://podminky.urs.cz/item/CS_URS_2022_01/711112001" TargetMode="External" /><Relationship Id="rId34" Type="http://schemas.openxmlformats.org/officeDocument/2006/relationships/hyperlink" Target="https://podminky.urs.cz/item/CS_URS_2022_01/711112052" TargetMode="External" /><Relationship Id="rId35" Type="http://schemas.openxmlformats.org/officeDocument/2006/relationships/hyperlink" Target="https://podminky.urs.cz/item/CS_URS_2022_01/767995111" TargetMode="External" /><Relationship Id="rId36" Type="http://schemas.openxmlformats.org/officeDocument/2006/relationships/hyperlink" Target="https://podminky.urs.cz/item/CS_URS_2022_01/998767101" TargetMode="External" /><Relationship Id="rId3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22" TargetMode="External" /><Relationship Id="rId2" Type="http://schemas.openxmlformats.org/officeDocument/2006/relationships/hyperlink" Target="https://podminky.urs.cz/item/CS_URS_2022_01/113107444" TargetMode="External" /><Relationship Id="rId3" Type="http://schemas.openxmlformats.org/officeDocument/2006/relationships/hyperlink" Target="https://podminky.urs.cz/item/CS_URS_2022_01/115201501" TargetMode="External" /><Relationship Id="rId4" Type="http://schemas.openxmlformats.org/officeDocument/2006/relationships/hyperlink" Target="https://podminky.urs.cz/item/CS_URS_2022_01/121151103" TargetMode="External" /><Relationship Id="rId5" Type="http://schemas.openxmlformats.org/officeDocument/2006/relationships/hyperlink" Target="https://podminky.urs.cz/item/CS_URS_2022_01/132154101" TargetMode="External" /><Relationship Id="rId6" Type="http://schemas.openxmlformats.org/officeDocument/2006/relationships/hyperlink" Target="https://podminky.urs.cz/item/CS_URS_2022_01/132151251" TargetMode="External" /><Relationship Id="rId7" Type="http://schemas.openxmlformats.org/officeDocument/2006/relationships/hyperlink" Target="https://podminky.urs.cz/item/CS_URS_2022_01/162351103" TargetMode="External" /><Relationship Id="rId8" Type="http://schemas.openxmlformats.org/officeDocument/2006/relationships/hyperlink" Target="https://podminky.urs.cz/item/CS_URS_2022_01/162351103R" TargetMode="External" /><Relationship Id="rId9" Type="http://schemas.openxmlformats.org/officeDocument/2006/relationships/hyperlink" Target="https://podminky.urs.cz/item/CS_URS_2022_01/167151101" TargetMode="External" /><Relationship Id="rId10" Type="http://schemas.openxmlformats.org/officeDocument/2006/relationships/hyperlink" Target="https://podminky.urs.cz/item/CS_URS_2022_01/167151101R" TargetMode="External" /><Relationship Id="rId11" Type="http://schemas.openxmlformats.org/officeDocument/2006/relationships/hyperlink" Target="https://podminky.urs.cz/item/CS_URS_2022_01/174102101" TargetMode="External" /><Relationship Id="rId12" Type="http://schemas.openxmlformats.org/officeDocument/2006/relationships/hyperlink" Target="https://podminky.urs.cz/item/CS_URS_2022_01/175151101" TargetMode="External" /><Relationship Id="rId13" Type="http://schemas.openxmlformats.org/officeDocument/2006/relationships/hyperlink" Target="https://podminky.urs.cz/item/CS_URS_2022_01/18135100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1951112" TargetMode="External" /><Relationship Id="rId16" Type="http://schemas.openxmlformats.org/officeDocument/2006/relationships/hyperlink" Target="https://podminky.urs.cz/item/CS_URS_2022_01/457311114" TargetMode="External" /><Relationship Id="rId17" Type="http://schemas.openxmlformats.org/officeDocument/2006/relationships/hyperlink" Target="https://podminky.urs.cz/item/CS_URS_2022_01/564231111" TargetMode="External" /><Relationship Id="rId18" Type="http://schemas.openxmlformats.org/officeDocument/2006/relationships/hyperlink" Target="https://podminky.urs.cz/item/CS_URS_2022_01/564851111" TargetMode="External" /><Relationship Id="rId19" Type="http://schemas.openxmlformats.org/officeDocument/2006/relationships/hyperlink" Target="https://podminky.urs.cz/item/CS_URS_2022_01/565145111" TargetMode="External" /><Relationship Id="rId20" Type="http://schemas.openxmlformats.org/officeDocument/2006/relationships/hyperlink" Target="https://podminky.urs.cz/item/CS_URS_2022_01/573111111" TargetMode="External" /><Relationship Id="rId21" Type="http://schemas.openxmlformats.org/officeDocument/2006/relationships/hyperlink" Target="https://podminky.urs.cz/item/CS_URS_2022_01/573211106" TargetMode="External" /><Relationship Id="rId22" Type="http://schemas.openxmlformats.org/officeDocument/2006/relationships/hyperlink" Target="https://podminky.urs.cz/item/CS_URS_2022_01/577134111" TargetMode="External" /><Relationship Id="rId23" Type="http://schemas.openxmlformats.org/officeDocument/2006/relationships/hyperlink" Target="https://podminky.urs.cz/item/CS_URS_2022_01/577155112" TargetMode="External" /><Relationship Id="rId24" Type="http://schemas.openxmlformats.org/officeDocument/2006/relationships/hyperlink" Target="https://podminky.urs.cz/item/CS_URS_2022_01/919124121" TargetMode="External" /><Relationship Id="rId25" Type="http://schemas.openxmlformats.org/officeDocument/2006/relationships/hyperlink" Target="https://podminky.urs.cz/item/CS_URS_2022_01/919735114" TargetMode="External" /><Relationship Id="rId26" Type="http://schemas.openxmlformats.org/officeDocument/2006/relationships/hyperlink" Target="https://podminky.urs.cz/item/CS_URS_2022_01/998271301" TargetMode="External" /><Relationship Id="rId2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3" t="s">
        <v>14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4"/>
      <c r="AQ5" s="24"/>
      <c r="AR5" s="22"/>
      <c r="BE5" s="35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55" t="s">
        <v>17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4"/>
      <c r="AQ6" s="24"/>
      <c r="AR6" s="22"/>
      <c r="BE6" s="35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1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1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51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5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1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51"/>
      <c r="BS13" s="19" t="s">
        <v>6</v>
      </c>
    </row>
    <row r="14" spans="2:71" ht="12.75">
      <c r="B14" s="23"/>
      <c r="C14" s="24"/>
      <c r="D14" s="24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5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1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51"/>
      <c r="BS16" s="19" t="s">
        <v>4</v>
      </c>
    </row>
    <row r="17" spans="2:71" s="1" customFormat="1" ht="18.4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51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1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51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51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1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1"/>
    </row>
    <row r="23" spans="2:57" s="1" customFormat="1" ht="35.25" customHeight="1">
      <c r="B23" s="23"/>
      <c r="C23" s="24"/>
      <c r="D23" s="24"/>
      <c r="E23" s="358" t="s">
        <v>38</v>
      </c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24"/>
      <c r="AP23" s="24"/>
      <c r="AQ23" s="24"/>
      <c r="AR23" s="22"/>
      <c r="BE23" s="35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1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59">
        <f>ROUND(AG54,2)</f>
        <v>0</v>
      </c>
      <c r="AL26" s="360"/>
      <c r="AM26" s="360"/>
      <c r="AN26" s="360"/>
      <c r="AO26" s="360"/>
      <c r="AP26" s="38"/>
      <c r="AQ26" s="38"/>
      <c r="AR26" s="41"/>
      <c r="BE26" s="35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1" t="s">
        <v>40</v>
      </c>
      <c r="M28" s="361"/>
      <c r="N28" s="361"/>
      <c r="O28" s="361"/>
      <c r="P28" s="361"/>
      <c r="Q28" s="38"/>
      <c r="R28" s="38"/>
      <c r="S28" s="38"/>
      <c r="T28" s="38"/>
      <c r="U28" s="38"/>
      <c r="V28" s="38"/>
      <c r="W28" s="361" t="s">
        <v>41</v>
      </c>
      <c r="X28" s="361"/>
      <c r="Y28" s="361"/>
      <c r="Z28" s="361"/>
      <c r="AA28" s="361"/>
      <c r="AB28" s="361"/>
      <c r="AC28" s="361"/>
      <c r="AD28" s="361"/>
      <c r="AE28" s="361"/>
      <c r="AF28" s="38"/>
      <c r="AG28" s="38"/>
      <c r="AH28" s="38"/>
      <c r="AI28" s="38"/>
      <c r="AJ28" s="38"/>
      <c r="AK28" s="361" t="s">
        <v>42</v>
      </c>
      <c r="AL28" s="361"/>
      <c r="AM28" s="361"/>
      <c r="AN28" s="361"/>
      <c r="AO28" s="361"/>
      <c r="AP28" s="38"/>
      <c r="AQ28" s="38"/>
      <c r="AR28" s="41"/>
      <c r="BE28" s="351"/>
    </row>
    <row r="29" spans="2:57" s="3" customFormat="1" ht="14.45" customHeight="1" hidden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64">
        <v>0.21</v>
      </c>
      <c r="M29" s="363"/>
      <c r="N29" s="363"/>
      <c r="O29" s="363"/>
      <c r="P29" s="363"/>
      <c r="Q29" s="43"/>
      <c r="R29" s="43"/>
      <c r="S29" s="43"/>
      <c r="T29" s="43"/>
      <c r="U29" s="43"/>
      <c r="V29" s="43"/>
      <c r="W29" s="362">
        <f>ROUND(AZ54,2)</f>
        <v>0</v>
      </c>
      <c r="X29" s="363"/>
      <c r="Y29" s="363"/>
      <c r="Z29" s="363"/>
      <c r="AA29" s="363"/>
      <c r="AB29" s="363"/>
      <c r="AC29" s="363"/>
      <c r="AD29" s="363"/>
      <c r="AE29" s="363"/>
      <c r="AF29" s="43"/>
      <c r="AG29" s="43"/>
      <c r="AH29" s="43"/>
      <c r="AI29" s="43"/>
      <c r="AJ29" s="43"/>
      <c r="AK29" s="362">
        <f>ROUND(AV54,2)</f>
        <v>0</v>
      </c>
      <c r="AL29" s="363"/>
      <c r="AM29" s="363"/>
      <c r="AN29" s="363"/>
      <c r="AO29" s="363"/>
      <c r="AP29" s="43"/>
      <c r="AQ29" s="43"/>
      <c r="AR29" s="44"/>
      <c r="BE29" s="352"/>
    </row>
    <row r="30" spans="2:57" s="3" customFormat="1" ht="14.45" customHeight="1" hidden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64">
        <v>0.15</v>
      </c>
      <c r="M30" s="363"/>
      <c r="N30" s="363"/>
      <c r="O30" s="363"/>
      <c r="P30" s="363"/>
      <c r="Q30" s="43"/>
      <c r="R30" s="43"/>
      <c r="S30" s="43"/>
      <c r="T30" s="43"/>
      <c r="U30" s="43"/>
      <c r="V30" s="43"/>
      <c r="W30" s="362">
        <f>ROUND(BA54,2)</f>
        <v>0</v>
      </c>
      <c r="X30" s="363"/>
      <c r="Y30" s="363"/>
      <c r="Z30" s="363"/>
      <c r="AA30" s="363"/>
      <c r="AB30" s="363"/>
      <c r="AC30" s="363"/>
      <c r="AD30" s="363"/>
      <c r="AE30" s="363"/>
      <c r="AF30" s="43"/>
      <c r="AG30" s="43"/>
      <c r="AH30" s="43"/>
      <c r="AI30" s="43"/>
      <c r="AJ30" s="43"/>
      <c r="AK30" s="362">
        <f>ROUND(AW54,2)</f>
        <v>0</v>
      </c>
      <c r="AL30" s="363"/>
      <c r="AM30" s="363"/>
      <c r="AN30" s="363"/>
      <c r="AO30" s="363"/>
      <c r="AP30" s="43"/>
      <c r="AQ30" s="43"/>
      <c r="AR30" s="44"/>
      <c r="BE30" s="352"/>
    </row>
    <row r="31" spans="2:57" s="3" customFormat="1" ht="14.45" customHeight="1">
      <c r="B31" s="42"/>
      <c r="C31" s="43"/>
      <c r="D31" s="45" t="s">
        <v>43</v>
      </c>
      <c r="E31" s="43"/>
      <c r="F31" s="31" t="s">
        <v>46</v>
      </c>
      <c r="G31" s="43"/>
      <c r="H31" s="43"/>
      <c r="I31" s="43"/>
      <c r="J31" s="43"/>
      <c r="K31" s="43"/>
      <c r="L31" s="364">
        <v>0.21</v>
      </c>
      <c r="M31" s="363"/>
      <c r="N31" s="363"/>
      <c r="O31" s="363"/>
      <c r="P31" s="363"/>
      <c r="Q31" s="43"/>
      <c r="R31" s="43"/>
      <c r="S31" s="43"/>
      <c r="T31" s="43"/>
      <c r="U31" s="43"/>
      <c r="V31" s="43"/>
      <c r="W31" s="362">
        <f>ROUND(BB54,2)</f>
        <v>0</v>
      </c>
      <c r="X31" s="363"/>
      <c r="Y31" s="363"/>
      <c r="Z31" s="363"/>
      <c r="AA31" s="363"/>
      <c r="AB31" s="363"/>
      <c r="AC31" s="363"/>
      <c r="AD31" s="363"/>
      <c r="AE31" s="363"/>
      <c r="AF31" s="43"/>
      <c r="AG31" s="43"/>
      <c r="AH31" s="43"/>
      <c r="AI31" s="43"/>
      <c r="AJ31" s="43"/>
      <c r="AK31" s="362">
        <v>0</v>
      </c>
      <c r="AL31" s="363"/>
      <c r="AM31" s="363"/>
      <c r="AN31" s="363"/>
      <c r="AO31" s="363"/>
      <c r="AP31" s="43"/>
      <c r="AQ31" s="43"/>
      <c r="AR31" s="44"/>
      <c r="BE31" s="352"/>
    </row>
    <row r="32" spans="2:57" s="3" customFormat="1" ht="14.45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64">
        <v>0.15</v>
      </c>
      <c r="M32" s="363"/>
      <c r="N32" s="363"/>
      <c r="O32" s="363"/>
      <c r="P32" s="363"/>
      <c r="Q32" s="43"/>
      <c r="R32" s="43"/>
      <c r="S32" s="43"/>
      <c r="T32" s="43"/>
      <c r="U32" s="43"/>
      <c r="V32" s="43"/>
      <c r="W32" s="362">
        <f>ROUND(BC54,2)</f>
        <v>0</v>
      </c>
      <c r="X32" s="363"/>
      <c r="Y32" s="363"/>
      <c r="Z32" s="363"/>
      <c r="AA32" s="363"/>
      <c r="AB32" s="363"/>
      <c r="AC32" s="363"/>
      <c r="AD32" s="363"/>
      <c r="AE32" s="363"/>
      <c r="AF32" s="43"/>
      <c r="AG32" s="43"/>
      <c r="AH32" s="43"/>
      <c r="AI32" s="43"/>
      <c r="AJ32" s="43"/>
      <c r="AK32" s="362">
        <v>0</v>
      </c>
      <c r="AL32" s="363"/>
      <c r="AM32" s="363"/>
      <c r="AN32" s="363"/>
      <c r="AO32" s="363"/>
      <c r="AP32" s="43"/>
      <c r="AQ32" s="43"/>
      <c r="AR32" s="44"/>
      <c r="BE32" s="352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64">
        <v>0</v>
      </c>
      <c r="M33" s="363"/>
      <c r="N33" s="363"/>
      <c r="O33" s="363"/>
      <c r="P33" s="363"/>
      <c r="Q33" s="43"/>
      <c r="R33" s="43"/>
      <c r="S33" s="43"/>
      <c r="T33" s="43"/>
      <c r="U33" s="43"/>
      <c r="V33" s="43"/>
      <c r="W33" s="362">
        <f>ROUND(BD54,2)</f>
        <v>0</v>
      </c>
      <c r="X33" s="363"/>
      <c r="Y33" s="363"/>
      <c r="Z33" s="363"/>
      <c r="AA33" s="363"/>
      <c r="AB33" s="363"/>
      <c r="AC33" s="363"/>
      <c r="AD33" s="363"/>
      <c r="AE33" s="363"/>
      <c r="AF33" s="43"/>
      <c r="AG33" s="43"/>
      <c r="AH33" s="43"/>
      <c r="AI33" s="43"/>
      <c r="AJ33" s="43"/>
      <c r="AK33" s="362">
        <v>0</v>
      </c>
      <c r="AL33" s="363"/>
      <c r="AM33" s="363"/>
      <c r="AN33" s="363"/>
      <c r="AO33" s="36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68" t="s">
        <v>51</v>
      </c>
      <c r="Y35" s="366"/>
      <c r="Z35" s="366"/>
      <c r="AA35" s="366"/>
      <c r="AB35" s="366"/>
      <c r="AC35" s="48"/>
      <c r="AD35" s="48"/>
      <c r="AE35" s="48"/>
      <c r="AF35" s="48"/>
      <c r="AG35" s="48"/>
      <c r="AH35" s="48"/>
      <c r="AI35" s="48"/>
      <c r="AJ35" s="48"/>
      <c r="AK35" s="365">
        <f>SUM(AK26:AK33)</f>
        <v>0</v>
      </c>
      <c r="AL35" s="366"/>
      <c r="AM35" s="366"/>
      <c r="AN35" s="366"/>
      <c r="AO35" s="367"/>
      <c r="AP35" s="46"/>
      <c r="AQ35" s="46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5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3549vvCU2022-I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7" t="str">
        <f>K6</f>
        <v>Labe, Račice, protipovodňová ochrana</v>
      </c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59"/>
      <c r="AQ45" s="59"/>
      <c r="AR45" s="60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Račice u Štětí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5" t="str">
        <f>IF(AN8="","",AN8)</f>
        <v>16. 2. 2022</v>
      </c>
      <c r="AN47" s="375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OIČ, Hradec Králové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76" t="str">
        <f>IF(E17="","",E17)</f>
        <v>Povodí Labe, státní podnik, OIČ, Hradec Králové</v>
      </c>
      <c r="AN49" s="377"/>
      <c r="AO49" s="377"/>
      <c r="AP49" s="377"/>
      <c r="AQ49" s="38"/>
      <c r="AR49" s="41"/>
      <c r="AS49" s="379" t="s">
        <v>53</v>
      </c>
      <c r="AT49" s="380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76" t="str">
        <f>IF(E20="","",E20)</f>
        <v>Ing. Eva Morkesová</v>
      </c>
      <c r="AN50" s="377"/>
      <c r="AO50" s="377"/>
      <c r="AP50" s="377"/>
      <c r="AQ50" s="38"/>
      <c r="AR50" s="41"/>
      <c r="AS50" s="381"/>
      <c r="AT50" s="382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83"/>
      <c r="AT51" s="384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42" t="s">
        <v>54</v>
      </c>
      <c r="D52" s="343"/>
      <c r="E52" s="343"/>
      <c r="F52" s="343"/>
      <c r="G52" s="343"/>
      <c r="H52" s="69"/>
      <c r="I52" s="346" t="s">
        <v>55</v>
      </c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74" t="s">
        <v>56</v>
      </c>
      <c r="AH52" s="343"/>
      <c r="AI52" s="343"/>
      <c r="AJ52" s="343"/>
      <c r="AK52" s="343"/>
      <c r="AL52" s="343"/>
      <c r="AM52" s="343"/>
      <c r="AN52" s="346" t="s">
        <v>57</v>
      </c>
      <c r="AO52" s="343"/>
      <c r="AP52" s="343"/>
      <c r="AQ52" s="70" t="s">
        <v>58</v>
      </c>
      <c r="AR52" s="41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49">
        <f>ROUND(AG55+AG61+AG67,2)</f>
        <v>0</v>
      </c>
      <c r="AH54" s="349"/>
      <c r="AI54" s="349"/>
      <c r="AJ54" s="349"/>
      <c r="AK54" s="349"/>
      <c r="AL54" s="349"/>
      <c r="AM54" s="349"/>
      <c r="AN54" s="385">
        <f aca="true" t="shared" si="0" ref="AN54:AN67">SUM(AG54,AT54)</f>
        <v>0</v>
      </c>
      <c r="AO54" s="385"/>
      <c r="AP54" s="385"/>
      <c r="AQ54" s="81" t="s">
        <v>28</v>
      </c>
      <c r="AR54" s="82"/>
      <c r="AS54" s="83">
        <f>ROUND(AS55+AS61+AS67,2)</f>
        <v>0</v>
      </c>
      <c r="AT54" s="84">
        <f aca="true" t="shared" si="1" ref="AT54:AT67">ROUND(SUM(AV54:AW54),2)</f>
        <v>0</v>
      </c>
      <c r="AU54" s="85">
        <f>ROUND(AU55+AU61+AU67,5)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ROUND(AZ55+AZ61+AZ67,2)</f>
        <v>0</v>
      </c>
      <c r="BA54" s="84">
        <f>ROUND(BA55+BA61+BA67,2)</f>
        <v>0</v>
      </c>
      <c r="BB54" s="84">
        <f>ROUND(BB55+BB61+BB67,2)</f>
        <v>0</v>
      </c>
      <c r="BC54" s="84">
        <f>ROUND(BC55+BC61+BC67,2)</f>
        <v>0</v>
      </c>
      <c r="BD54" s="86">
        <f>ROUND(BD55+BD61+BD67,2)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2:91" s="7" customFormat="1" ht="16.5" customHeight="1">
      <c r="B55" s="89"/>
      <c r="C55" s="90"/>
      <c r="D55" s="344" t="s">
        <v>77</v>
      </c>
      <c r="E55" s="344"/>
      <c r="F55" s="344"/>
      <c r="G55" s="344"/>
      <c r="H55" s="344"/>
      <c r="I55" s="91"/>
      <c r="J55" s="344" t="s">
        <v>78</v>
      </c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72">
        <f>ROUND(SUM(AG56:AG60),2)</f>
        <v>0</v>
      </c>
      <c r="AH55" s="373"/>
      <c r="AI55" s="373"/>
      <c r="AJ55" s="373"/>
      <c r="AK55" s="373"/>
      <c r="AL55" s="373"/>
      <c r="AM55" s="373"/>
      <c r="AN55" s="378">
        <f t="shared" si="0"/>
        <v>0</v>
      </c>
      <c r="AO55" s="373"/>
      <c r="AP55" s="373"/>
      <c r="AQ55" s="92" t="s">
        <v>79</v>
      </c>
      <c r="AR55" s="93"/>
      <c r="AS55" s="94">
        <f>ROUND(SUM(AS56:AS60),2)</f>
        <v>0</v>
      </c>
      <c r="AT55" s="95">
        <f t="shared" si="1"/>
        <v>0</v>
      </c>
      <c r="AU55" s="96">
        <f>ROUND(SUM(AU56:AU60),5)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ROUND(SUM(AZ56:AZ60),2)</f>
        <v>0</v>
      </c>
      <c r="BA55" s="95">
        <f>ROUND(SUM(BA56:BA60),2)</f>
        <v>0</v>
      </c>
      <c r="BB55" s="95">
        <f>ROUND(SUM(BB56:BB60),2)</f>
        <v>0</v>
      </c>
      <c r="BC55" s="95">
        <f>ROUND(SUM(BC56:BC60),2)</f>
        <v>0</v>
      </c>
      <c r="BD55" s="97">
        <f>ROUND(SUM(BD56:BD60),2)</f>
        <v>0</v>
      </c>
      <c r="BS55" s="98" t="s">
        <v>72</v>
      </c>
      <c r="BT55" s="98" t="s">
        <v>80</v>
      </c>
      <c r="BU55" s="98" t="s">
        <v>74</v>
      </c>
      <c r="BV55" s="98" t="s">
        <v>75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0" s="4" customFormat="1" ht="16.5" customHeight="1">
      <c r="A56" s="99" t="s">
        <v>83</v>
      </c>
      <c r="B56" s="54"/>
      <c r="C56" s="100"/>
      <c r="D56" s="100"/>
      <c r="E56" s="345" t="s">
        <v>84</v>
      </c>
      <c r="F56" s="345"/>
      <c r="G56" s="345"/>
      <c r="H56" s="345"/>
      <c r="I56" s="345"/>
      <c r="J56" s="100"/>
      <c r="K56" s="345" t="s">
        <v>85</v>
      </c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70">
        <f>'1.1 - SO 01.1 Podzemní tě...'!J32</f>
        <v>0</v>
      </c>
      <c r="AH56" s="371"/>
      <c r="AI56" s="371"/>
      <c r="AJ56" s="371"/>
      <c r="AK56" s="371"/>
      <c r="AL56" s="371"/>
      <c r="AM56" s="371"/>
      <c r="AN56" s="370">
        <f t="shared" si="0"/>
        <v>0</v>
      </c>
      <c r="AO56" s="371"/>
      <c r="AP56" s="371"/>
      <c r="AQ56" s="101" t="s">
        <v>86</v>
      </c>
      <c r="AR56" s="56"/>
      <c r="AS56" s="102">
        <v>0</v>
      </c>
      <c r="AT56" s="103">
        <f t="shared" si="1"/>
        <v>0</v>
      </c>
      <c r="AU56" s="104">
        <f>'1.1 - SO 01.1 Podzemní tě...'!P96</f>
        <v>0</v>
      </c>
      <c r="AV56" s="103">
        <f>'1.1 - SO 01.1 Podzemní tě...'!J35</f>
        <v>0</v>
      </c>
      <c r="AW56" s="103">
        <f>'1.1 - SO 01.1 Podzemní tě...'!J36</f>
        <v>0</v>
      </c>
      <c r="AX56" s="103">
        <f>'1.1 - SO 01.1 Podzemní tě...'!J37</f>
        <v>0</v>
      </c>
      <c r="AY56" s="103">
        <f>'1.1 - SO 01.1 Podzemní tě...'!J38</f>
        <v>0</v>
      </c>
      <c r="AZ56" s="103">
        <f>'1.1 - SO 01.1 Podzemní tě...'!F35</f>
        <v>0</v>
      </c>
      <c r="BA56" s="103">
        <f>'1.1 - SO 01.1 Podzemní tě...'!F36</f>
        <v>0</v>
      </c>
      <c r="BB56" s="103">
        <f>'1.1 - SO 01.1 Podzemní tě...'!F37</f>
        <v>0</v>
      </c>
      <c r="BC56" s="103">
        <f>'1.1 - SO 01.1 Podzemní tě...'!F38</f>
        <v>0</v>
      </c>
      <c r="BD56" s="105">
        <f>'1.1 - SO 01.1 Podzemní tě...'!F39</f>
        <v>0</v>
      </c>
      <c r="BT56" s="106" t="s">
        <v>82</v>
      </c>
      <c r="BV56" s="106" t="s">
        <v>75</v>
      </c>
      <c r="BW56" s="106" t="s">
        <v>87</v>
      </c>
      <c r="BX56" s="106" t="s">
        <v>81</v>
      </c>
      <c r="CL56" s="106" t="s">
        <v>19</v>
      </c>
    </row>
    <row r="57" spans="1:90" s="4" customFormat="1" ht="23.25" customHeight="1">
      <c r="A57" s="99" t="s">
        <v>83</v>
      </c>
      <c r="B57" s="54"/>
      <c r="C57" s="100"/>
      <c r="D57" s="100"/>
      <c r="E57" s="345" t="s">
        <v>88</v>
      </c>
      <c r="F57" s="345"/>
      <c r="G57" s="345"/>
      <c r="H57" s="345"/>
      <c r="I57" s="345"/>
      <c r="J57" s="100"/>
      <c r="K57" s="345" t="s">
        <v>89</v>
      </c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70">
        <f>'1.2 - SO 01.2 Stavební čá...'!J32</f>
        <v>0</v>
      </c>
      <c r="AH57" s="371"/>
      <c r="AI57" s="371"/>
      <c r="AJ57" s="371"/>
      <c r="AK57" s="371"/>
      <c r="AL57" s="371"/>
      <c r="AM57" s="371"/>
      <c r="AN57" s="370">
        <f t="shared" si="0"/>
        <v>0</v>
      </c>
      <c r="AO57" s="371"/>
      <c r="AP57" s="371"/>
      <c r="AQ57" s="101" t="s">
        <v>86</v>
      </c>
      <c r="AR57" s="56"/>
      <c r="AS57" s="102">
        <v>0</v>
      </c>
      <c r="AT57" s="103">
        <f t="shared" si="1"/>
        <v>0</v>
      </c>
      <c r="AU57" s="104">
        <f>'1.2 - SO 01.2 Stavební čá...'!P99</f>
        <v>0</v>
      </c>
      <c r="AV57" s="103">
        <f>'1.2 - SO 01.2 Stavební čá...'!J35</f>
        <v>0</v>
      </c>
      <c r="AW57" s="103">
        <f>'1.2 - SO 01.2 Stavební čá...'!J36</f>
        <v>0</v>
      </c>
      <c r="AX57" s="103">
        <f>'1.2 - SO 01.2 Stavební čá...'!J37</f>
        <v>0</v>
      </c>
      <c r="AY57" s="103">
        <f>'1.2 - SO 01.2 Stavební čá...'!J38</f>
        <v>0</v>
      </c>
      <c r="AZ57" s="103">
        <f>'1.2 - SO 01.2 Stavební čá...'!F35</f>
        <v>0</v>
      </c>
      <c r="BA57" s="103">
        <f>'1.2 - SO 01.2 Stavební čá...'!F36</f>
        <v>0</v>
      </c>
      <c r="BB57" s="103">
        <f>'1.2 - SO 01.2 Stavební čá...'!F37</f>
        <v>0</v>
      </c>
      <c r="BC57" s="103">
        <f>'1.2 - SO 01.2 Stavební čá...'!F38</f>
        <v>0</v>
      </c>
      <c r="BD57" s="105">
        <f>'1.2 - SO 01.2 Stavební čá...'!F39</f>
        <v>0</v>
      </c>
      <c r="BT57" s="106" t="s">
        <v>82</v>
      </c>
      <c r="BV57" s="106" t="s">
        <v>75</v>
      </c>
      <c r="BW57" s="106" t="s">
        <v>90</v>
      </c>
      <c r="BX57" s="106" t="s">
        <v>81</v>
      </c>
      <c r="CL57" s="106" t="s">
        <v>19</v>
      </c>
    </row>
    <row r="58" spans="1:90" s="4" customFormat="1" ht="23.25" customHeight="1">
      <c r="A58" s="99" t="s">
        <v>83</v>
      </c>
      <c r="B58" s="54"/>
      <c r="C58" s="100"/>
      <c r="D58" s="100"/>
      <c r="E58" s="345" t="s">
        <v>91</v>
      </c>
      <c r="F58" s="345"/>
      <c r="G58" s="345"/>
      <c r="H58" s="345"/>
      <c r="I58" s="345"/>
      <c r="J58" s="100"/>
      <c r="K58" s="345" t="s">
        <v>92</v>
      </c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70">
        <f>'1.3 - PS 01.3 Mobilní pro...'!J32</f>
        <v>0</v>
      </c>
      <c r="AH58" s="371"/>
      <c r="AI58" s="371"/>
      <c r="AJ58" s="371"/>
      <c r="AK58" s="371"/>
      <c r="AL58" s="371"/>
      <c r="AM58" s="371"/>
      <c r="AN58" s="370">
        <f t="shared" si="0"/>
        <v>0</v>
      </c>
      <c r="AO58" s="371"/>
      <c r="AP58" s="371"/>
      <c r="AQ58" s="101" t="s">
        <v>86</v>
      </c>
      <c r="AR58" s="56"/>
      <c r="AS58" s="102">
        <v>0</v>
      </c>
      <c r="AT58" s="103">
        <f t="shared" si="1"/>
        <v>0</v>
      </c>
      <c r="AU58" s="104">
        <f>'1.3 - PS 01.3 Mobilní pro...'!P89</f>
        <v>0</v>
      </c>
      <c r="AV58" s="103">
        <f>'1.3 - PS 01.3 Mobilní pro...'!J35</f>
        <v>0</v>
      </c>
      <c r="AW58" s="103">
        <f>'1.3 - PS 01.3 Mobilní pro...'!J36</f>
        <v>0</v>
      </c>
      <c r="AX58" s="103">
        <f>'1.3 - PS 01.3 Mobilní pro...'!J37</f>
        <v>0</v>
      </c>
      <c r="AY58" s="103">
        <f>'1.3 - PS 01.3 Mobilní pro...'!J38</f>
        <v>0</v>
      </c>
      <c r="AZ58" s="103">
        <f>'1.3 - PS 01.3 Mobilní pro...'!F35</f>
        <v>0</v>
      </c>
      <c r="BA58" s="103">
        <f>'1.3 - PS 01.3 Mobilní pro...'!F36</f>
        <v>0</v>
      </c>
      <c r="BB58" s="103">
        <f>'1.3 - PS 01.3 Mobilní pro...'!F37</f>
        <v>0</v>
      </c>
      <c r="BC58" s="103">
        <f>'1.3 - PS 01.3 Mobilní pro...'!F38</f>
        <v>0</v>
      </c>
      <c r="BD58" s="105">
        <f>'1.3 - PS 01.3 Mobilní pro...'!F39</f>
        <v>0</v>
      </c>
      <c r="BT58" s="106" t="s">
        <v>82</v>
      </c>
      <c r="BV58" s="106" t="s">
        <v>75</v>
      </c>
      <c r="BW58" s="106" t="s">
        <v>93</v>
      </c>
      <c r="BX58" s="106" t="s">
        <v>81</v>
      </c>
      <c r="CL58" s="106" t="s">
        <v>19</v>
      </c>
    </row>
    <row r="59" spans="1:90" s="4" customFormat="1" ht="16.5" customHeight="1">
      <c r="A59" s="99" t="s">
        <v>83</v>
      </c>
      <c r="B59" s="54"/>
      <c r="C59" s="100"/>
      <c r="D59" s="100"/>
      <c r="E59" s="345" t="s">
        <v>94</v>
      </c>
      <c r="F59" s="345"/>
      <c r="G59" s="345"/>
      <c r="H59" s="345"/>
      <c r="I59" s="345"/>
      <c r="J59" s="100"/>
      <c r="K59" s="345" t="s">
        <v>95</v>
      </c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70">
        <f>'1.4 - PS 01.4 Čerpadlo s ...'!J32</f>
        <v>0</v>
      </c>
      <c r="AH59" s="371"/>
      <c r="AI59" s="371"/>
      <c r="AJ59" s="371"/>
      <c r="AK59" s="371"/>
      <c r="AL59" s="371"/>
      <c r="AM59" s="371"/>
      <c r="AN59" s="370">
        <f t="shared" si="0"/>
        <v>0</v>
      </c>
      <c r="AO59" s="371"/>
      <c r="AP59" s="371"/>
      <c r="AQ59" s="101" t="s">
        <v>86</v>
      </c>
      <c r="AR59" s="56"/>
      <c r="AS59" s="102">
        <v>0</v>
      </c>
      <c r="AT59" s="103">
        <f t="shared" si="1"/>
        <v>0</v>
      </c>
      <c r="AU59" s="104">
        <f>'1.4 - PS 01.4 Čerpadlo s ...'!P87</f>
        <v>0</v>
      </c>
      <c r="AV59" s="103">
        <f>'1.4 - PS 01.4 Čerpadlo s ...'!J35</f>
        <v>0</v>
      </c>
      <c r="AW59" s="103">
        <f>'1.4 - PS 01.4 Čerpadlo s ...'!J36</f>
        <v>0</v>
      </c>
      <c r="AX59" s="103">
        <f>'1.4 - PS 01.4 Čerpadlo s ...'!J37</f>
        <v>0</v>
      </c>
      <c r="AY59" s="103">
        <f>'1.4 - PS 01.4 Čerpadlo s ...'!J38</f>
        <v>0</v>
      </c>
      <c r="AZ59" s="103">
        <f>'1.4 - PS 01.4 Čerpadlo s ...'!F35</f>
        <v>0</v>
      </c>
      <c r="BA59" s="103">
        <f>'1.4 - PS 01.4 Čerpadlo s ...'!F36</f>
        <v>0</v>
      </c>
      <c r="BB59" s="103">
        <f>'1.4 - PS 01.4 Čerpadlo s ...'!F37</f>
        <v>0</v>
      </c>
      <c r="BC59" s="103">
        <f>'1.4 - PS 01.4 Čerpadlo s ...'!F38</f>
        <v>0</v>
      </c>
      <c r="BD59" s="105">
        <f>'1.4 - PS 01.4 Čerpadlo s ...'!F39</f>
        <v>0</v>
      </c>
      <c r="BT59" s="106" t="s">
        <v>82</v>
      </c>
      <c r="BV59" s="106" t="s">
        <v>75</v>
      </c>
      <c r="BW59" s="106" t="s">
        <v>96</v>
      </c>
      <c r="BX59" s="106" t="s">
        <v>81</v>
      </c>
      <c r="CL59" s="106" t="s">
        <v>19</v>
      </c>
    </row>
    <row r="60" spans="1:90" s="4" customFormat="1" ht="16.5" customHeight="1">
      <c r="A60" s="99" t="s">
        <v>83</v>
      </c>
      <c r="B60" s="54"/>
      <c r="C60" s="100"/>
      <c r="D60" s="100"/>
      <c r="E60" s="345" t="s">
        <v>97</v>
      </c>
      <c r="F60" s="345"/>
      <c r="G60" s="345"/>
      <c r="H60" s="345"/>
      <c r="I60" s="345"/>
      <c r="J60" s="100"/>
      <c r="K60" s="345" t="s">
        <v>98</v>
      </c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70">
        <f>'1.5 - SO 01.5 Opevnění sv...'!J32</f>
        <v>0</v>
      </c>
      <c r="AH60" s="371"/>
      <c r="AI60" s="371"/>
      <c r="AJ60" s="371"/>
      <c r="AK60" s="371"/>
      <c r="AL60" s="371"/>
      <c r="AM60" s="371"/>
      <c r="AN60" s="370">
        <f t="shared" si="0"/>
        <v>0</v>
      </c>
      <c r="AO60" s="371"/>
      <c r="AP60" s="371"/>
      <c r="AQ60" s="101" t="s">
        <v>86</v>
      </c>
      <c r="AR60" s="56"/>
      <c r="AS60" s="102">
        <v>0</v>
      </c>
      <c r="AT60" s="103">
        <f t="shared" si="1"/>
        <v>0</v>
      </c>
      <c r="AU60" s="104">
        <f>'1.5 - SO 01.5 Opevnění sv...'!P91</f>
        <v>0</v>
      </c>
      <c r="AV60" s="103">
        <f>'1.5 - SO 01.5 Opevnění sv...'!J35</f>
        <v>0</v>
      </c>
      <c r="AW60" s="103">
        <f>'1.5 - SO 01.5 Opevnění sv...'!J36</f>
        <v>0</v>
      </c>
      <c r="AX60" s="103">
        <f>'1.5 - SO 01.5 Opevnění sv...'!J37</f>
        <v>0</v>
      </c>
      <c r="AY60" s="103">
        <f>'1.5 - SO 01.5 Opevnění sv...'!J38</f>
        <v>0</v>
      </c>
      <c r="AZ60" s="103">
        <f>'1.5 - SO 01.5 Opevnění sv...'!F35</f>
        <v>0</v>
      </c>
      <c r="BA60" s="103">
        <f>'1.5 - SO 01.5 Opevnění sv...'!F36</f>
        <v>0</v>
      </c>
      <c r="BB60" s="103">
        <f>'1.5 - SO 01.5 Opevnění sv...'!F37</f>
        <v>0</v>
      </c>
      <c r="BC60" s="103">
        <f>'1.5 - SO 01.5 Opevnění sv...'!F38</f>
        <v>0</v>
      </c>
      <c r="BD60" s="105">
        <f>'1.5 - SO 01.5 Opevnění sv...'!F39</f>
        <v>0</v>
      </c>
      <c r="BT60" s="106" t="s">
        <v>82</v>
      </c>
      <c r="BV60" s="106" t="s">
        <v>75</v>
      </c>
      <c r="BW60" s="106" t="s">
        <v>99</v>
      </c>
      <c r="BX60" s="106" t="s">
        <v>81</v>
      </c>
      <c r="CL60" s="106" t="s">
        <v>19</v>
      </c>
    </row>
    <row r="61" spans="2:91" s="7" customFormat="1" ht="24.75" customHeight="1">
      <c r="B61" s="89"/>
      <c r="C61" s="90"/>
      <c r="D61" s="344" t="s">
        <v>100</v>
      </c>
      <c r="E61" s="344"/>
      <c r="F61" s="344"/>
      <c r="G61" s="344"/>
      <c r="H61" s="344"/>
      <c r="I61" s="91"/>
      <c r="J61" s="344" t="s">
        <v>101</v>
      </c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72">
        <f>ROUND(SUM(AG62:AG66),2)</f>
        <v>0</v>
      </c>
      <c r="AH61" s="373"/>
      <c r="AI61" s="373"/>
      <c r="AJ61" s="373"/>
      <c r="AK61" s="373"/>
      <c r="AL61" s="373"/>
      <c r="AM61" s="373"/>
      <c r="AN61" s="378">
        <f t="shared" si="0"/>
        <v>0</v>
      </c>
      <c r="AO61" s="373"/>
      <c r="AP61" s="373"/>
      <c r="AQ61" s="92" t="s">
        <v>79</v>
      </c>
      <c r="AR61" s="93"/>
      <c r="AS61" s="94">
        <f>ROUND(SUM(AS62:AS66),2)</f>
        <v>0</v>
      </c>
      <c r="AT61" s="95">
        <f t="shared" si="1"/>
        <v>0</v>
      </c>
      <c r="AU61" s="96">
        <f>ROUND(SUM(AU62:AU66),5)</f>
        <v>0</v>
      </c>
      <c r="AV61" s="95">
        <f>ROUND(AZ61*L29,2)</f>
        <v>0</v>
      </c>
      <c r="AW61" s="95">
        <f>ROUND(BA61*L30,2)</f>
        <v>0</v>
      </c>
      <c r="AX61" s="95">
        <f>ROUND(BB61*L29,2)</f>
        <v>0</v>
      </c>
      <c r="AY61" s="95">
        <f>ROUND(BC61*L30,2)</f>
        <v>0</v>
      </c>
      <c r="AZ61" s="95">
        <f>ROUND(SUM(AZ62:AZ66),2)</f>
        <v>0</v>
      </c>
      <c r="BA61" s="95">
        <f>ROUND(SUM(BA62:BA66),2)</f>
        <v>0</v>
      </c>
      <c r="BB61" s="95">
        <f>ROUND(SUM(BB62:BB66),2)</f>
        <v>0</v>
      </c>
      <c r="BC61" s="95">
        <f>ROUND(SUM(BC62:BC66),2)</f>
        <v>0</v>
      </c>
      <c r="BD61" s="97">
        <f>ROUND(SUM(BD62:BD66),2)</f>
        <v>0</v>
      </c>
      <c r="BS61" s="98" t="s">
        <v>72</v>
      </c>
      <c r="BT61" s="98" t="s">
        <v>80</v>
      </c>
      <c r="BU61" s="98" t="s">
        <v>74</v>
      </c>
      <c r="BV61" s="98" t="s">
        <v>75</v>
      </c>
      <c r="BW61" s="98" t="s">
        <v>102</v>
      </c>
      <c r="BX61" s="98" t="s">
        <v>5</v>
      </c>
      <c r="CL61" s="98" t="s">
        <v>19</v>
      </c>
      <c r="CM61" s="98" t="s">
        <v>82</v>
      </c>
    </row>
    <row r="62" spans="1:90" s="4" customFormat="1" ht="16.5" customHeight="1">
      <c r="A62" s="99" t="s">
        <v>83</v>
      </c>
      <c r="B62" s="54"/>
      <c r="C62" s="100"/>
      <c r="D62" s="100"/>
      <c r="E62" s="345" t="s">
        <v>103</v>
      </c>
      <c r="F62" s="345"/>
      <c r="G62" s="345"/>
      <c r="H62" s="345"/>
      <c r="I62" s="345"/>
      <c r="J62" s="100"/>
      <c r="K62" s="345" t="s">
        <v>104</v>
      </c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70">
        <f>'2.1 - SO 02.1 Manipulační...'!J32</f>
        <v>0</v>
      </c>
      <c r="AH62" s="371"/>
      <c r="AI62" s="371"/>
      <c r="AJ62" s="371"/>
      <c r="AK62" s="371"/>
      <c r="AL62" s="371"/>
      <c r="AM62" s="371"/>
      <c r="AN62" s="370">
        <f t="shared" si="0"/>
        <v>0</v>
      </c>
      <c r="AO62" s="371"/>
      <c r="AP62" s="371"/>
      <c r="AQ62" s="101" t="s">
        <v>86</v>
      </c>
      <c r="AR62" s="56"/>
      <c r="AS62" s="102">
        <v>0</v>
      </c>
      <c r="AT62" s="103">
        <f t="shared" si="1"/>
        <v>0</v>
      </c>
      <c r="AU62" s="104">
        <f>'2.1 - SO 02.1 Manipulační...'!P96</f>
        <v>0</v>
      </c>
      <c r="AV62" s="103">
        <f>'2.1 - SO 02.1 Manipulační...'!J35</f>
        <v>0</v>
      </c>
      <c r="AW62" s="103">
        <f>'2.1 - SO 02.1 Manipulační...'!J36</f>
        <v>0</v>
      </c>
      <c r="AX62" s="103">
        <f>'2.1 - SO 02.1 Manipulační...'!J37</f>
        <v>0</v>
      </c>
      <c r="AY62" s="103">
        <f>'2.1 - SO 02.1 Manipulační...'!J38</f>
        <v>0</v>
      </c>
      <c r="AZ62" s="103">
        <f>'2.1 - SO 02.1 Manipulační...'!F35</f>
        <v>0</v>
      </c>
      <c r="BA62" s="103">
        <f>'2.1 - SO 02.1 Manipulační...'!F36</f>
        <v>0</v>
      </c>
      <c r="BB62" s="103">
        <f>'2.1 - SO 02.1 Manipulační...'!F37</f>
        <v>0</v>
      </c>
      <c r="BC62" s="103">
        <f>'2.1 - SO 02.1 Manipulační...'!F38</f>
        <v>0</v>
      </c>
      <c r="BD62" s="105">
        <f>'2.1 - SO 02.1 Manipulační...'!F39</f>
        <v>0</v>
      </c>
      <c r="BT62" s="106" t="s">
        <v>82</v>
      </c>
      <c r="BV62" s="106" t="s">
        <v>75</v>
      </c>
      <c r="BW62" s="106" t="s">
        <v>105</v>
      </c>
      <c r="BX62" s="106" t="s">
        <v>102</v>
      </c>
      <c r="CL62" s="106" t="s">
        <v>19</v>
      </c>
    </row>
    <row r="63" spans="1:90" s="4" customFormat="1" ht="23.25" customHeight="1">
      <c r="A63" s="99" t="s">
        <v>83</v>
      </c>
      <c r="B63" s="54"/>
      <c r="C63" s="100"/>
      <c r="D63" s="100"/>
      <c r="E63" s="345" t="s">
        <v>106</v>
      </c>
      <c r="F63" s="345"/>
      <c r="G63" s="345"/>
      <c r="H63" s="345"/>
      <c r="I63" s="345"/>
      <c r="J63" s="100"/>
      <c r="K63" s="345" t="s">
        <v>107</v>
      </c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70">
        <f>'2.2 - SO 02.2 Čerpací a m...'!J32</f>
        <v>0</v>
      </c>
      <c r="AH63" s="371"/>
      <c r="AI63" s="371"/>
      <c r="AJ63" s="371"/>
      <c r="AK63" s="371"/>
      <c r="AL63" s="371"/>
      <c r="AM63" s="371"/>
      <c r="AN63" s="370">
        <f t="shared" si="0"/>
        <v>0</v>
      </c>
      <c r="AO63" s="371"/>
      <c r="AP63" s="371"/>
      <c r="AQ63" s="101" t="s">
        <v>86</v>
      </c>
      <c r="AR63" s="56"/>
      <c r="AS63" s="102">
        <v>0</v>
      </c>
      <c r="AT63" s="103">
        <f t="shared" si="1"/>
        <v>0</v>
      </c>
      <c r="AU63" s="104">
        <f>'2.2 - SO 02.2 Čerpací a m...'!P96</f>
        <v>0</v>
      </c>
      <c r="AV63" s="103">
        <f>'2.2 - SO 02.2 Čerpací a m...'!J35</f>
        <v>0</v>
      </c>
      <c r="AW63" s="103">
        <f>'2.2 - SO 02.2 Čerpací a m...'!J36</f>
        <v>0</v>
      </c>
      <c r="AX63" s="103">
        <f>'2.2 - SO 02.2 Čerpací a m...'!J37</f>
        <v>0</v>
      </c>
      <c r="AY63" s="103">
        <f>'2.2 - SO 02.2 Čerpací a m...'!J38</f>
        <v>0</v>
      </c>
      <c r="AZ63" s="103">
        <f>'2.2 - SO 02.2 Čerpací a m...'!F35</f>
        <v>0</v>
      </c>
      <c r="BA63" s="103">
        <f>'2.2 - SO 02.2 Čerpací a m...'!F36</f>
        <v>0</v>
      </c>
      <c r="BB63" s="103">
        <f>'2.2 - SO 02.2 Čerpací a m...'!F37</f>
        <v>0</v>
      </c>
      <c r="BC63" s="103">
        <f>'2.2 - SO 02.2 Čerpací a m...'!F38</f>
        <v>0</v>
      </c>
      <c r="BD63" s="105">
        <f>'2.2 - SO 02.2 Čerpací a m...'!F39</f>
        <v>0</v>
      </c>
      <c r="BT63" s="106" t="s">
        <v>82</v>
      </c>
      <c r="BV63" s="106" t="s">
        <v>75</v>
      </c>
      <c r="BW63" s="106" t="s">
        <v>108</v>
      </c>
      <c r="BX63" s="106" t="s">
        <v>102</v>
      </c>
      <c r="CL63" s="106" t="s">
        <v>19</v>
      </c>
    </row>
    <row r="64" spans="1:90" s="4" customFormat="1" ht="16.5" customHeight="1">
      <c r="A64" s="99" t="s">
        <v>83</v>
      </c>
      <c r="B64" s="54"/>
      <c r="C64" s="100"/>
      <c r="D64" s="100"/>
      <c r="E64" s="345" t="s">
        <v>109</v>
      </c>
      <c r="F64" s="345"/>
      <c r="G64" s="345"/>
      <c r="H64" s="345"/>
      <c r="I64" s="345"/>
      <c r="J64" s="100"/>
      <c r="K64" s="345" t="s">
        <v>110</v>
      </c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70">
        <f>'2.3 - SO 02.3 Štěrbinový ...'!J32</f>
        <v>0</v>
      </c>
      <c r="AH64" s="371"/>
      <c r="AI64" s="371"/>
      <c r="AJ64" s="371"/>
      <c r="AK64" s="371"/>
      <c r="AL64" s="371"/>
      <c r="AM64" s="371"/>
      <c r="AN64" s="370">
        <f t="shared" si="0"/>
        <v>0</v>
      </c>
      <c r="AO64" s="371"/>
      <c r="AP64" s="371"/>
      <c r="AQ64" s="101" t="s">
        <v>86</v>
      </c>
      <c r="AR64" s="56"/>
      <c r="AS64" s="102">
        <v>0</v>
      </c>
      <c r="AT64" s="103">
        <f t="shared" si="1"/>
        <v>0</v>
      </c>
      <c r="AU64" s="104">
        <f>'2.3 - SO 02.3 Štěrbinový ...'!P93</f>
        <v>0</v>
      </c>
      <c r="AV64" s="103">
        <f>'2.3 - SO 02.3 Štěrbinový ...'!J35</f>
        <v>0</v>
      </c>
      <c r="AW64" s="103">
        <f>'2.3 - SO 02.3 Štěrbinový ...'!J36</f>
        <v>0</v>
      </c>
      <c r="AX64" s="103">
        <f>'2.3 - SO 02.3 Štěrbinový ...'!J37</f>
        <v>0</v>
      </c>
      <c r="AY64" s="103">
        <f>'2.3 - SO 02.3 Štěrbinový ...'!J38</f>
        <v>0</v>
      </c>
      <c r="AZ64" s="103">
        <f>'2.3 - SO 02.3 Štěrbinový ...'!F35</f>
        <v>0</v>
      </c>
      <c r="BA64" s="103">
        <f>'2.3 - SO 02.3 Štěrbinový ...'!F36</f>
        <v>0</v>
      </c>
      <c r="BB64" s="103">
        <f>'2.3 - SO 02.3 Štěrbinový ...'!F37</f>
        <v>0</v>
      </c>
      <c r="BC64" s="103">
        <f>'2.3 - SO 02.3 Štěrbinový ...'!F38</f>
        <v>0</v>
      </c>
      <c r="BD64" s="105">
        <f>'2.3 - SO 02.3 Štěrbinový ...'!F39</f>
        <v>0</v>
      </c>
      <c r="BT64" s="106" t="s">
        <v>82</v>
      </c>
      <c r="BV64" s="106" t="s">
        <v>75</v>
      </c>
      <c r="BW64" s="106" t="s">
        <v>111</v>
      </c>
      <c r="BX64" s="106" t="s">
        <v>102</v>
      </c>
      <c r="CL64" s="106" t="s">
        <v>19</v>
      </c>
    </row>
    <row r="65" spans="1:90" s="4" customFormat="1" ht="16.5" customHeight="1">
      <c r="A65" s="99" t="s">
        <v>83</v>
      </c>
      <c r="B65" s="54"/>
      <c r="C65" s="100"/>
      <c r="D65" s="100"/>
      <c r="E65" s="345" t="s">
        <v>112</v>
      </c>
      <c r="F65" s="345"/>
      <c r="G65" s="345"/>
      <c r="H65" s="345"/>
      <c r="I65" s="345"/>
      <c r="J65" s="100"/>
      <c r="K65" s="345" t="s">
        <v>113</v>
      </c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70">
        <f>'2.4 - SO 02.4 Vyvložkován...'!J32</f>
        <v>0</v>
      </c>
      <c r="AH65" s="371"/>
      <c r="AI65" s="371"/>
      <c r="AJ65" s="371"/>
      <c r="AK65" s="371"/>
      <c r="AL65" s="371"/>
      <c r="AM65" s="371"/>
      <c r="AN65" s="370">
        <f t="shared" si="0"/>
        <v>0</v>
      </c>
      <c r="AO65" s="371"/>
      <c r="AP65" s="371"/>
      <c r="AQ65" s="101" t="s">
        <v>86</v>
      </c>
      <c r="AR65" s="56"/>
      <c r="AS65" s="102">
        <v>0</v>
      </c>
      <c r="AT65" s="103">
        <f t="shared" si="1"/>
        <v>0</v>
      </c>
      <c r="AU65" s="104">
        <f>'2.4 - SO 02.4 Vyvložkován...'!P92</f>
        <v>0</v>
      </c>
      <c r="AV65" s="103">
        <f>'2.4 - SO 02.4 Vyvložkován...'!J35</f>
        <v>0</v>
      </c>
      <c r="AW65" s="103">
        <f>'2.4 - SO 02.4 Vyvložkován...'!J36</f>
        <v>0</v>
      </c>
      <c r="AX65" s="103">
        <f>'2.4 - SO 02.4 Vyvložkován...'!J37</f>
        <v>0</v>
      </c>
      <c r="AY65" s="103">
        <f>'2.4 - SO 02.4 Vyvložkován...'!J38</f>
        <v>0</v>
      </c>
      <c r="AZ65" s="103">
        <f>'2.4 - SO 02.4 Vyvložkován...'!F35</f>
        <v>0</v>
      </c>
      <c r="BA65" s="103">
        <f>'2.4 - SO 02.4 Vyvložkován...'!F36</f>
        <v>0</v>
      </c>
      <c r="BB65" s="103">
        <f>'2.4 - SO 02.4 Vyvložkován...'!F37</f>
        <v>0</v>
      </c>
      <c r="BC65" s="103">
        <f>'2.4 - SO 02.4 Vyvložkován...'!F38</f>
        <v>0</v>
      </c>
      <c r="BD65" s="105">
        <f>'2.4 - SO 02.4 Vyvložkován...'!F39</f>
        <v>0</v>
      </c>
      <c r="BT65" s="106" t="s">
        <v>82</v>
      </c>
      <c r="BV65" s="106" t="s">
        <v>75</v>
      </c>
      <c r="BW65" s="106" t="s">
        <v>114</v>
      </c>
      <c r="BX65" s="106" t="s">
        <v>102</v>
      </c>
      <c r="CL65" s="106" t="s">
        <v>19</v>
      </c>
    </row>
    <row r="66" spans="1:90" s="4" customFormat="1" ht="16.5" customHeight="1">
      <c r="A66" s="99" t="s">
        <v>83</v>
      </c>
      <c r="B66" s="54"/>
      <c r="C66" s="100"/>
      <c r="D66" s="100"/>
      <c r="E66" s="345" t="s">
        <v>115</v>
      </c>
      <c r="F66" s="345"/>
      <c r="G66" s="345"/>
      <c r="H66" s="345"/>
      <c r="I66" s="345"/>
      <c r="J66" s="100"/>
      <c r="K66" s="345" t="s">
        <v>116</v>
      </c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70">
        <f>'2.5 - PS 02.5 Čerpadla s ...'!J32</f>
        <v>0</v>
      </c>
      <c r="AH66" s="371"/>
      <c r="AI66" s="371"/>
      <c r="AJ66" s="371"/>
      <c r="AK66" s="371"/>
      <c r="AL66" s="371"/>
      <c r="AM66" s="371"/>
      <c r="AN66" s="370">
        <f t="shared" si="0"/>
        <v>0</v>
      </c>
      <c r="AO66" s="371"/>
      <c r="AP66" s="371"/>
      <c r="AQ66" s="101" t="s">
        <v>86</v>
      </c>
      <c r="AR66" s="56"/>
      <c r="AS66" s="102">
        <v>0</v>
      </c>
      <c r="AT66" s="103">
        <f t="shared" si="1"/>
        <v>0</v>
      </c>
      <c r="AU66" s="104">
        <f>'2.5 - PS 02.5 Čerpadla s ...'!P86</f>
        <v>0</v>
      </c>
      <c r="AV66" s="103">
        <f>'2.5 - PS 02.5 Čerpadla s ...'!J35</f>
        <v>0</v>
      </c>
      <c r="AW66" s="103">
        <f>'2.5 - PS 02.5 Čerpadla s ...'!J36</f>
        <v>0</v>
      </c>
      <c r="AX66" s="103">
        <f>'2.5 - PS 02.5 Čerpadla s ...'!J37</f>
        <v>0</v>
      </c>
      <c r="AY66" s="103">
        <f>'2.5 - PS 02.5 Čerpadla s ...'!J38</f>
        <v>0</v>
      </c>
      <c r="AZ66" s="103">
        <f>'2.5 - PS 02.5 Čerpadla s ...'!F35</f>
        <v>0</v>
      </c>
      <c r="BA66" s="103">
        <f>'2.5 - PS 02.5 Čerpadla s ...'!F36</f>
        <v>0</v>
      </c>
      <c r="BB66" s="103">
        <f>'2.5 - PS 02.5 Čerpadla s ...'!F37</f>
        <v>0</v>
      </c>
      <c r="BC66" s="103">
        <f>'2.5 - PS 02.5 Čerpadla s ...'!F38</f>
        <v>0</v>
      </c>
      <c r="BD66" s="105">
        <f>'2.5 - PS 02.5 Čerpadla s ...'!F39</f>
        <v>0</v>
      </c>
      <c r="BT66" s="106" t="s">
        <v>82</v>
      </c>
      <c r="BV66" s="106" t="s">
        <v>75</v>
      </c>
      <c r="BW66" s="106" t="s">
        <v>117</v>
      </c>
      <c r="BX66" s="106" t="s">
        <v>102</v>
      </c>
      <c r="CL66" s="106" t="s">
        <v>19</v>
      </c>
    </row>
    <row r="67" spans="1:91" s="7" customFormat="1" ht="16.5" customHeight="1">
      <c r="A67" s="99" t="s">
        <v>83</v>
      </c>
      <c r="B67" s="89"/>
      <c r="C67" s="90"/>
      <c r="D67" s="344" t="s">
        <v>118</v>
      </c>
      <c r="E67" s="344"/>
      <c r="F67" s="344"/>
      <c r="G67" s="344"/>
      <c r="H67" s="344"/>
      <c r="I67" s="91"/>
      <c r="J67" s="344" t="s">
        <v>119</v>
      </c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78">
        <f>'VON - Vedlejší a ostatní ...'!J30</f>
        <v>0</v>
      </c>
      <c r="AH67" s="373"/>
      <c r="AI67" s="373"/>
      <c r="AJ67" s="373"/>
      <c r="AK67" s="373"/>
      <c r="AL67" s="373"/>
      <c r="AM67" s="373"/>
      <c r="AN67" s="378">
        <f t="shared" si="0"/>
        <v>0</v>
      </c>
      <c r="AO67" s="373"/>
      <c r="AP67" s="373"/>
      <c r="AQ67" s="92" t="s">
        <v>118</v>
      </c>
      <c r="AR67" s="93"/>
      <c r="AS67" s="107">
        <v>0</v>
      </c>
      <c r="AT67" s="108">
        <f t="shared" si="1"/>
        <v>0</v>
      </c>
      <c r="AU67" s="109">
        <f>'VON - Vedlejší a ostatní ...'!P84</f>
        <v>0</v>
      </c>
      <c r="AV67" s="108">
        <f>'VON - Vedlejší a ostatní ...'!J33</f>
        <v>0</v>
      </c>
      <c r="AW67" s="108">
        <f>'VON - Vedlejší a ostatní ...'!J34</f>
        <v>0</v>
      </c>
      <c r="AX67" s="108">
        <f>'VON - Vedlejší a ostatní ...'!J35</f>
        <v>0</v>
      </c>
      <c r="AY67" s="108">
        <f>'VON - Vedlejší a ostatní ...'!J36</f>
        <v>0</v>
      </c>
      <c r="AZ67" s="108">
        <f>'VON - Vedlejší a ostatní ...'!F33</f>
        <v>0</v>
      </c>
      <c r="BA67" s="108">
        <f>'VON - Vedlejší a ostatní ...'!F34</f>
        <v>0</v>
      </c>
      <c r="BB67" s="108">
        <f>'VON - Vedlejší a ostatní ...'!F35</f>
        <v>0</v>
      </c>
      <c r="BC67" s="108">
        <f>'VON - Vedlejší a ostatní ...'!F36</f>
        <v>0</v>
      </c>
      <c r="BD67" s="110">
        <f>'VON - Vedlejší a ostatní ...'!F37</f>
        <v>0</v>
      </c>
      <c r="BT67" s="98" t="s">
        <v>80</v>
      </c>
      <c r="BV67" s="98" t="s">
        <v>75</v>
      </c>
      <c r="BW67" s="98" t="s">
        <v>120</v>
      </c>
      <c r="BX67" s="98" t="s">
        <v>5</v>
      </c>
      <c r="CL67" s="98" t="s">
        <v>19</v>
      </c>
      <c r="CM67" s="98" t="s">
        <v>82</v>
      </c>
    </row>
    <row r="68" spans="1:57" s="2" customFormat="1" ht="30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41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s="2" customFormat="1" ht="6.95" customHeight="1">
      <c r="A69" s="36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41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</sheetData>
  <sheetProtection algorithmName="SHA-512" hashValue="3B7XUtKOlu8ryGTFEDuikBLSXilaf23jYRLrU5bNoAfx+6FKaYTFaMAtcxq3yhf7+rBMucXqhX9uujZFmJY93g==" saltValue="cbfOYcinTxIIk2LyAWdTIRTMm0+LdRy4e2g59XV7KRE9EvwBrIRaUz5U2r6U0nNOceZsEs6oOcO+22LyEdKrsA==" spinCount="100000" sheet="1" objects="1" scenarios="1" formatColumns="0" formatRows="0"/>
  <mergeCells count="90">
    <mergeCell ref="AN67:AP67"/>
    <mergeCell ref="AG67:AM67"/>
    <mergeCell ref="AN54:AP54"/>
    <mergeCell ref="AS49:AT51"/>
    <mergeCell ref="AN65:AP65"/>
    <mergeCell ref="AG65:AM65"/>
    <mergeCell ref="AN66:AP66"/>
    <mergeCell ref="AG66:AM66"/>
    <mergeCell ref="AR2:BE2"/>
    <mergeCell ref="AG62:AM62"/>
    <mergeCell ref="AG63:AM63"/>
    <mergeCell ref="AG60:AM60"/>
    <mergeCell ref="AG61:AM61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3:AP6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E66:I66"/>
    <mergeCell ref="K66:AF66"/>
    <mergeCell ref="D67:H67"/>
    <mergeCell ref="J67:AF67"/>
    <mergeCell ref="AG54:AM54"/>
    <mergeCell ref="AG64:AM64"/>
    <mergeCell ref="K64:AF64"/>
    <mergeCell ref="K59:AF59"/>
    <mergeCell ref="K57:AF57"/>
    <mergeCell ref="L45:AO45"/>
    <mergeCell ref="E65:I65"/>
    <mergeCell ref="K65:AF65"/>
    <mergeCell ref="AN64:AP64"/>
    <mergeCell ref="AN52:AP52"/>
    <mergeCell ref="AN62:AP62"/>
    <mergeCell ref="AN55:AP55"/>
    <mergeCell ref="AN60:AP60"/>
    <mergeCell ref="AN56:AP56"/>
    <mergeCell ref="AN57:AP57"/>
    <mergeCell ref="AN61:AP61"/>
    <mergeCell ref="AN58:AP58"/>
    <mergeCell ref="K62:AF62"/>
    <mergeCell ref="K58:AF58"/>
    <mergeCell ref="K63:AF63"/>
    <mergeCell ref="K60:AF60"/>
    <mergeCell ref="K56:AF56"/>
    <mergeCell ref="E64:I64"/>
    <mergeCell ref="E57:I57"/>
    <mergeCell ref="E62:I62"/>
    <mergeCell ref="E58:I58"/>
    <mergeCell ref="E59:I59"/>
    <mergeCell ref="E63:I63"/>
    <mergeCell ref="C52:G52"/>
    <mergeCell ref="D61:H61"/>
    <mergeCell ref="D55:H55"/>
    <mergeCell ref="E60:I60"/>
    <mergeCell ref="E56:I56"/>
    <mergeCell ref="I52:AF52"/>
    <mergeCell ref="J61:AF61"/>
    <mergeCell ref="J55:AF55"/>
  </mergeCells>
  <hyperlinks>
    <hyperlink ref="A56" location="'1.1 - SO 01.1 Podzemní tě...'!C2" display="/"/>
    <hyperlink ref="A57" location="'1.2 - SO 01.2 Stavební čá...'!C2" display="/"/>
    <hyperlink ref="A58" location="'1.3 - PS 01.3 Mobilní pro...'!C2" display="/"/>
    <hyperlink ref="A59" location="'1.4 - PS 01.4 Čerpadlo s ...'!C2" display="/"/>
    <hyperlink ref="A60" location="'1.5 - SO 01.5 Opevnění sv...'!C2" display="/"/>
    <hyperlink ref="A62" location="'2.1 - SO 02.1 Manipulační...'!C2" display="/"/>
    <hyperlink ref="A63" location="'2.2 - SO 02.2 Čerpací a m...'!C2" display="/"/>
    <hyperlink ref="A64" location="'2.3 - SO 02.3 Štěrbinový ...'!C2" display="/"/>
    <hyperlink ref="A65" location="'2.4 - SO 02.4 Vyvložkován...'!C2" display="/"/>
    <hyperlink ref="A66" location="'2.5 - PS 02.5 Čerpadla s ...'!C2" display="/"/>
    <hyperlink ref="A6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114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1389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1910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ROUND(J92,2)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ROUND((SUM(BE92:BE135)),2)</f>
        <v>0</v>
      </c>
      <c r="G35" s="36"/>
      <c r="H35" s="36"/>
      <c r="I35" s="127">
        <v>0.21</v>
      </c>
      <c r="J35" s="126">
        <f>ROUND(((SUM(BE92:BE135))*I35),2)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ROUND((SUM(BF92:BF135)),2)</f>
        <v>0</v>
      </c>
      <c r="G36" s="36"/>
      <c r="H36" s="36"/>
      <c r="I36" s="127">
        <v>0.15</v>
      </c>
      <c r="J36" s="126">
        <f>ROUND(((SUM(BF92:BF135))*I36),2)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ROUND((SUM(BG92:BG135)),2)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ROUND((SUM(BH92:BH135)),2)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ROUND((SUM(BI92:BI135)),2)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1389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2.4 - SO 02.4 Vyvložkování kanalizace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J92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J93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J94</f>
        <v>0</v>
      </c>
      <c r="K65" s="100"/>
      <c r="L65" s="153"/>
    </row>
    <row r="66" spans="2:12" s="10" customFormat="1" ht="19.9" customHeight="1">
      <c r="B66" s="149"/>
      <c r="C66" s="100"/>
      <c r="D66" s="150" t="s">
        <v>134</v>
      </c>
      <c r="E66" s="151"/>
      <c r="F66" s="151"/>
      <c r="G66" s="151"/>
      <c r="H66" s="151"/>
      <c r="I66" s="151"/>
      <c r="J66" s="152">
        <f>J99</f>
        <v>0</v>
      </c>
      <c r="K66" s="100"/>
      <c r="L66" s="153"/>
    </row>
    <row r="67" spans="2:12" s="10" customFormat="1" ht="19.9" customHeight="1">
      <c r="B67" s="149"/>
      <c r="C67" s="100"/>
      <c r="D67" s="150" t="s">
        <v>136</v>
      </c>
      <c r="E67" s="151"/>
      <c r="F67" s="151"/>
      <c r="G67" s="151"/>
      <c r="H67" s="151"/>
      <c r="I67" s="151"/>
      <c r="J67" s="152">
        <f>J105</f>
        <v>0</v>
      </c>
      <c r="K67" s="100"/>
      <c r="L67" s="153"/>
    </row>
    <row r="68" spans="2:12" s="9" customFormat="1" ht="24.95" customHeight="1">
      <c r="B68" s="143"/>
      <c r="C68" s="144"/>
      <c r="D68" s="145" t="s">
        <v>1227</v>
      </c>
      <c r="E68" s="146"/>
      <c r="F68" s="146"/>
      <c r="G68" s="146"/>
      <c r="H68" s="146"/>
      <c r="I68" s="146"/>
      <c r="J68" s="147">
        <f>J123</f>
        <v>0</v>
      </c>
      <c r="K68" s="144"/>
      <c r="L68" s="148"/>
    </row>
    <row r="69" spans="2:12" s="10" customFormat="1" ht="19.9" customHeight="1">
      <c r="B69" s="149"/>
      <c r="C69" s="100"/>
      <c r="D69" s="150" t="s">
        <v>1911</v>
      </c>
      <c r="E69" s="151"/>
      <c r="F69" s="151"/>
      <c r="G69" s="151"/>
      <c r="H69" s="151"/>
      <c r="I69" s="151"/>
      <c r="J69" s="152">
        <f>J124</f>
        <v>0</v>
      </c>
      <c r="K69" s="100"/>
      <c r="L69" s="153"/>
    </row>
    <row r="70" spans="2:12" s="10" customFormat="1" ht="19.9" customHeight="1">
      <c r="B70" s="149"/>
      <c r="C70" s="100"/>
      <c r="D70" s="150" t="s">
        <v>1228</v>
      </c>
      <c r="E70" s="151"/>
      <c r="F70" s="151"/>
      <c r="G70" s="151"/>
      <c r="H70" s="151"/>
      <c r="I70" s="151"/>
      <c r="J70" s="152">
        <f>J129</f>
        <v>0</v>
      </c>
      <c r="K70" s="100"/>
      <c r="L70" s="153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142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3" t="str">
        <f>E7</f>
        <v>Labe, Račice, protipovodňová ochrana</v>
      </c>
      <c r="F80" s="394"/>
      <c r="G80" s="394"/>
      <c r="H80" s="394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122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3" t="s">
        <v>1389</v>
      </c>
      <c r="F82" s="395"/>
      <c r="G82" s="395"/>
      <c r="H82" s="395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124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47" t="str">
        <f>E11</f>
        <v>2.4 - SO 02.4 Vyvložkování kanalizace</v>
      </c>
      <c r="F84" s="395"/>
      <c r="G84" s="395"/>
      <c r="H84" s="395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22</v>
      </c>
      <c r="D86" s="38"/>
      <c r="E86" s="38"/>
      <c r="F86" s="29" t="str">
        <f>F14</f>
        <v>Račice u Štětí</v>
      </c>
      <c r="G86" s="38"/>
      <c r="H86" s="38"/>
      <c r="I86" s="31" t="s">
        <v>24</v>
      </c>
      <c r="J86" s="62" t="str">
        <f>IF(J14="","",J14)</f>
        <v>16. 2. 2022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40.15" customHeight="1">
      <c r="A88" s="36"/>
      <c r="B88" s="37"/>
      <c r="C88" s="31" t="s">
        <v>26</v>
      </c>
      <c r="D88" s="38"/>
      <c r="E88" s="38"/>
      <c r="F88" s="29" t="str">
        <f>E17</f>
        <v>Povodí Labe, státní podnik, OIČ, Hradec Králové</v>
      </c>
      <c r="G88" s="38"/>
      <c r="H88" s="38"/>
      <c r="I88" s="31" t="s">
        <v>33</v>
      </c>
      <c r="J88" s="34" t="str">
        <f>E23</f>
        <v>Povodí Labe, státní podnik, OIČ, Hradec Králové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31</v>
      </c>
      <c r="D89" s="38"/>
      <c r="E89" s="38"/>
      <c r="F89" s="29" t="str">
        <f>IF(E20="","",E20)</f>
        <v>Vyplň údaj</v>
      </c>
      <c r="G89" s="38"/>
      <c r="H89" s="38"/>
      <c r="I89" s="31" t="s">
        <v>35</v>
      </c>
      <c r="J89" s="34" t="str">
        <f>E26</f>
        <v>Ing. Eva Morkesová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54"/>
      <c r="B91" s="155"/>
      <c r="C91" s="156" t="s">
        <v>143</v>
      </c>
      <c r="D91" s="157" t="s">
        <v>58</v>
      </c>
      <c r="E91" s="157" t="s">
        <v>54</v>
      </c>
      <c r="F91" s="157" t="s">
        <v>55</v>
      </c>
      <c r="G91" s="157" t="s">
        <v>144</v>
      </c>
      <c r="H91" s="157" t="s">
        <v>145</v>
      </c>
      <c r="I91" s="157" t="s">
        <v>146</v>
      </c>
      <c r="J91" s="157" t="s">
        <v>129</v>
      </c>
      <c r="K91" s="158" t="s">
        <v>147</v>
      </c>
      <c r="L91" s="159"/>
      <c r="M91" s="71" t="s">
        <v>28</v>
      </c>
      <c r="N91" s="72" t="s">
        <v>43</v>
      </c>
      <c r="O91" s="72" t="s">
        <v>148</v>
      </c>
      <c r="P91" s="72" t="s">
        <v>149</v>
      </c>
      <c r="Q91" s="72" t="s">
        <v>150</v>
      </c>
      <c r="R91" s="72" t="s">
        <v>151</v>
      </c>
      <c r="S91" s="72" t="s">
        <v>152</v>
      </c>
      <c r="T91" s="73" t="s">
        <v>153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6"/>
      <c r="B92" s="37"/>
      <c r="C92" s="78" t="s">
        <v>154</v>
      </c>
      <c r="D92" s="38"/>
      <c r="E92" s="38"/>
      <c r="F92" s="38"/>
      <c r="G92" s="38"/>
      <c r="H92" s="38"/>
      <c r="I92" s="38"/>
      <c r="J92" s="160">
        <f>BK92</f>
        <v>0</v>
      </c>
      <c r="K92" s="38"/>
      <c r="L92" s="41"/>
      <c r="M92" s="74"/>
      <c r="N92" s="161"/>
      <c r="O92" s="75"/>
      <c r="P92" s="162">
        <f>P93+P123</f>
        <v>0</v>
      </c>
      <c r="Q92" s="75"/>
      <c r="R92" s="162">
        <f>R93+R123</f>
        <v>563.066744</v>
      </c>
      <c r="S92" s="75"/>
      <c r="T92" s="163">
        <f>T93+T123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72</v>
      </c>
      <c r="AU92" s="19" t="s">
        <v>130</v>
      </c>
      <c r="BK92" s="164">
        <f>BK93+BK123</f>
        <v>0</v>
      </c>
    </row>
    <row r="93" spans="2:63" s="12" customFormat="1" ht="25.9" customHeight="1">
      <c r="B93" s="165"/>
      <c r="C93" s="166"/>
      <c r="D93" s="167" t="s">
        <v>72</v>
      </c>
      <c r="E93" s="168" t="s">
        <v>155</v>
      </c>
      <c r="F93" s="168" t="s">
        <v>156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P94+P99+P105</f>
        <v>0</v>
      </c>
      <c r="Q93" s="173"/>
      <c r="R93" s="174">
        <f>R94+R99+R105</f>
        <v>563.066744</v>
      </c>
      <c r="S93" s="173"/>
      <c r="T93" s="175">
        <f>T94+T99+T105</f>
        <v>0</v>
      </c>
      <c r="AR93" s="176" t="s">
        <v>80</v>
      </c>
      <c r="AT93" s="177" t="s">
        <v>72</v>
      </c>
      <c r="AU93" s="177" t="s">
        <v>73</v>
      </c>
      <c r="AY93" s="176" t="s">
        <v>157</v>
      </c>
      <c r="BK93" s="178">
        <f>BK94+BK99+BK105</f>
        <v>0</v>
      </c>
    </row>
    <row r="94" spans="2:63" s="12" customFormat="1" ht="22.9" customHeight="1">
      <c r="B94" s="165"/>
      <c r="C94" s="166"/>
      <c r="D94" s="167" t="s">
        <v>72</v>
      </c>
      <c r="E94" s="179" t="s">
        <v>80</v>
      </c>
      <c r="F94" s="179" t="s">
        <v>158</v>
      </c>
      <c r="G94" s="166"/>
      <c r="H94" s="166"/>
      <c r="I94" s="169"/>
      <c r="J94" s="180">
        <f>BK94</f>
        <v>0</v>
      </c>
      <c r="K94" s="166"/>
      <c r="L94" s="171"/>
      <c r="M94" s="172"/>
      <c r="N94" s="173"/>
      <c r="O94" s="173"/>
      <c r="P94" s="174">
        <f>SUM(P95:P98)</f>
        <v>0</v>
      </c>
      <c r="Q94" s="173"/>
      <c r="R94" s="174">
        <f>SUM(R95:R98)</f>
        <v>0</v>
      </c>
      <c r="S94" s="173"/>
      <c r="T94" s="175">
        <f>SUM(T95:T98)</f>
        <v>0</v>
      </c>
      <c r="AR94" s="176" t="s">
        <v>80</v>
      </c>
      <c r="AT94" s="177" t="s">
        <v>72</v>
      </c>
      <c r="AU94" s="177" t="s">
        <v>80</v>
      </c>
      <c r="AY94" s="176" t="s">
        <v>157</v>
      </c>
      <c r="BK94" s="178">
        <f>SUM(BK95:BK98)</f>
        <v>0</v>
      </c>
    </row>
    <row r="95" spans="1:65" s="2" customFormat="1" ht="16.5" customHeight="1">
      <c r="A95" s="36"/>
      <c r="B95" s="37"/>
      <c r="C95" s="181" t="s">
        <v>80</v>
      </c>
      <c r="D95" s="181" t="s">
        <v>159</v>
      </c>
      <c r="E95" s="182" t="s">
        <v>1912</v>
      </c>
      <c r="F95" s="183" t="s">
        <v>1913</v>
      </c>
      <c r="G95" s="184" t="s">
        <v>455</v>
      </c>
      <c r="H95" s="185">
        <v>72</v>
      </c>
      <c r="I95" s="186"/>
      <c r="J95" s="187">
        <f>ROUND(I95*H95,2)</f>
        <v>0</v>
      </c>
      <c r="K95" s="183" t="s">
        <v>28</v>
      </c>
      <c r="L95" s="41"/>
      <c r="M95" s="188" t="s">
        <v>28</v>
      </c>
      <c r="N95" s="189" t="s">
        <v>46</v>
      </c>
      <c r="O95" s="67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164</v>
      </c>
      <c r="AT95" s="192" t="s">
        <v>159</v>
      </c>
      <c r="AU95" s="192" t="s">
        <v>82</v>
      </c>
      <c r="AY95" s="19" t="s">
        <v>157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9" t="s">
        <v>164</v>
      </c>
      <c r="BK95" s="193">
        <f>ROUND(I95*H95,2)</f>
        <v>0</v>
      </c>
      <c r="BL95" s="19" t="s">
        <v>164</v>
      </c>
      <c r="BM95" s="192" t="s">
        <v>1914</v>
      </c>
    </row>
    <row r="96" spans="1:47" s="2" customFormat="1" ht="11.25">
      <c r="A96" s="36"/>
      <c r="B96" s="37"/>
      <c r="C96" s="38"/>
      <c r="D96" s="194" t="s">
        <v>166</v>
      </c>
      <c r="E96" s="38"/>
      <c r="F96" s="195" t="s">
        <v>1913</v>
      </c>
      <c r="G96" s="38"/>
      <c r="H96" s="38"/>
      <c r="I96" s="196"/>
      <c r="J96" s="38"/>
      <c r="K96" s="38"/>
      <c r="L96" s="41"/>
      <c r="M96" s="197"/>
      <c r="N96" s="198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166</v>
      </c>
      <c r="AU96" s="19" t="s">
        <v>82</v>
      </c>
    </row>
    <row r="97" spans="2:51" s="13" customFormat="1" ht="11.25">
      <c r="B97" s="201"/>
      <c r="C97" s="202"/>
      <c r="D97" s="194" t="s">
        <v>170</v>
      </c>
      <c r="E97" s="203" t="s">
        <v>28</v>
      </c>
      <c r="F97" s="204" t="s">
        <v>1915</v>
      </c>
      <c r="G97" s="202"/>
      <c r="H97" s="203" t="s">
        <v>28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170</v>
      </c>
      <c r="AU97" s="210" t="s">
        <v>82</v>
      </c>
      <c r="AV97" s="13" t="s">
        <v>80</v>
      </c>
      <c r="AW97" s="13" t="s">
        <v>34</v>
      </c>
      <c r="AX97" s="13" t="s">
        <v>73</v>
      </c>
      <c r="AY97" s="210" t="s">
        <v>157</v>
      </c>
    </row>
    <row r="98" spans="2:51" s="14" customFormat="1" ht="11.25">
      <c r="B98" s="211"/>
      <c r="C98" s="212"/>
      <c r="D98" s="194" t="s">
        <v>170</v>
      </c>
      <c r="E98" s="213" t="s">
        <v>28</v>
      </c>
      <c r="F98" s="214" t="s">
        <v>1916</v>
      </c>
      <c r="G98" s="212"/>
      <c r="H98" s="215">
        <v>72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170</v>
      </c>
      <c r="AU98" s="221" t="s">
        <v>82</v>
      </c>
      <c r="AV98" s="14" t="s">
        <v>82</v>
      </c>
      <c r="AW98" s="14" t="s">
        <v>34</v>
      </c>
      <c r="AX98" s="14" t="s">
        <v>80</v>
      </c>
      <c r="AY98" s="221" t="s">
        <v>157</v>
      </c>
    </row>
    <row r="99" spans="2:63" s="12" customFormat="1" ht="22.9" customHeight="1">
      <c r="B99" s="165"/>
      <c r="C99" s="166"/>
      <c r="D99" s="167" t="s">
        <v>72</v>
      </c>
      <c r="E99" s="179" t="s">
        <v>183</v>
      </c>
      <c r="F99" s="179" t="s">
        <v>522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SUM(P100:P104)</f>
        <v>0</v>
      </c>
      <c r="Q99" s="173"/>
      <c r="R99" s="174">
        <f>SUM(R100:R104)</f>
        <v>0</v>
      </c>
      <c r="S99" s="173"/>
      <c r="T99" s="175">
        <f>SUM(T100:T104)</f>
        <v>0</v>
      </c>
      <c r="AR99" s="176" t="s">
        <v>80</v>
      </c>
      <c r="AT99" s="177" t="s">
        <v>72</v>
      </c>
      <c r="AU99" s="177" t="s">
        <v>80</v>
      </c>
      <c r="AY99" s="176" t="s">
        <v>157</v>
      </c>
      <c r="BK99" s="178">
        <f>SUM(BK100:BK104)</f>
        <v>0</v>
      </c>
    </row>
    <row r="100" spans="1:65" s="2" customFormat="1" ht="16.5" customHeight="1">
      <c r="A100" s="36"/>
      <c r="B100" s="37"/>
      <c r="C100" s="181" t="s">
        <v>82</v>
      </c>
      <c r="D100" s="181" t="s">
        <v>159</v>
      </c>
      <c r="E100" s="182" t="s">
        <v>1917</v>
      </c>
      <c r="F100" s="183" t="s">
        <v>1918</v>
      </c>
      <c r="G100" s="184" t="s">
        <v>1156</v>
      </c>
      <c r="H100" s="185">
        <v>1</v>
      </c>
      <c r="I100" s="186"/>
      <c r="J100" s="187">
        <f>ROUND(I100*H100,2)</f>
        <v>0</v>
      </c>
      <c r="K100" s="183" t="s">
        <v>28</v>
      </c>
      <c r="L100" s="41"/>
      <c r="M100" s="188" t="s">
        <v>28</v>
      </c>
      <c r="N100" s="189" t="s">
        <v>46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164</v>
      </c>
      <c r="AT100" s="192" t="s">
        <v>159</v>
      </c>
      <c r="AU100" s="192" t="s">
        <v>82</v>
      </c>
      <c r="AY100" s="19" t="s">
        <v>157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164</v>
      </c>
      <c r="BK100" s="193">
        <f>ROUND(I100*H100,2)</f>
        <v>0</v>
      </c>
      <c r="BL100" s="19" t="s">
        <v>164</v>
      </c>
      <c r="BM100" s="192" t="s">
        <v>1919</v>
      </c>
    </row>
    <row r="101" spans="1:47" s="2" customFormat="1" ht="11.25">
      <c r="A101" s="36"/>
      <c r="B101" s="37"/>
      <c r="C101" s="38"/>
      <c r="D101" s="194" t="s">
        <v>166</v>
      </c>
      <c r="E101" s="38"/>
      <c r="F101" s="195" t="s">
        <v>1918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166</v>
      </c>
      <c r="AU101" s="19" t="s">
        <v>82</v>
      </c>
    </row>
    <row r="102" spans="2:51" s="13" customFormat="1" ht="11.25">
      <c r="B102" s="201"/>
      <c r="C102" s="202"/>
      <c r="D102" s="194" t="s">
        <v>170</v>
      </c>
      <c r="E102" s="203" t="s">
        <v>28</v>
      </c>
      <c r="F102" s="204" t="s">
        <v>1920</v>
      </c>
      <c r="G102" s="202"/>
      <c r="H102" s="203" t="s">
        <v>28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170</v>
      </c>
      <c r="AU102" s="210" t="s">
        <v>82</v>
      </c>
      <c r="AV102" s="13" t="s">
        <v>80</v>
      </c>
      <c r="AW102" s="13" t="s">
        <v>34</v>
      </c>
      <c r="AX102" s="13" t="s">
        <v>73</v>
      </c>
      <c r="AY102" s="210" t="s">
        <v>157</v>
      </c>
    </row>
    <row r="103" spans="2:51" s="13" customFormat="1" ht="11.25">
      <c r="B103" s="201"/>
      <c r="C103" s="202"/>
      <c r="D103" s="194" t="s">
        <v>170</v>
      </c>
      <c r="E103" s="203" t="s">
        <v>28</v>
      </c>
      <c r="F103" s="204" t="s">
        <v>1921</v>
      </c>
      <c r="G103" s="202"/>
      <c r="H103" s="203" t="s">
        <v>28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170</v>
      </c>
      <c r="AU103" s="210" t="s">
        <v>82</v>
      </c>
      <c r="AV103" s="13" t="s">
        <v>80</v>
      </c>
      <c r="AW103" s="13" t="s">
        <v>34</v>
      </c>
      <c r="AX103" s="13" t="s">
        <v>73</v>
      </c>
      <c r="AY103" s="210" t="s">
        <v>157</v>
      </c>
    </row>
    <row r="104" spans="2:51" s="14" customFormat="1" ht="11.25">
      <c r="B104" s="211"/>
      <c r="C104" s="212"/>
      <c r="D104" s="194" t="s">
        <v>170</v>
      </c>
      <c r="E104" s="213" t="s">
        <v>28</v>
      </c>
      <c r="F104" s="214" t="s">
        <v>80</v>
      </c>
      <c r="G104" s="212"/>
      <c r="H104" s="215">
        <v>1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170</v>
      </c>
      <c r="AU104" s="221" t="s">
        <v>82</v>
      </c>
      <c r="AV104" s="14" t="s">
        <v>82</v>
      </c>
      <c r="AW104" s="14" t="s">
        <v>34</v>
      </c>
      <c r="AX104" s="14" t="s">
        <v>80</v>
      </c>
      <c r="AY104" s="221" t="s">
        <v>157</v>
      </c>
    </row>
    <row r="105" spans="2:63" s="12" customFormat="1" ht="22.9" customHeight="1">
      <c r="B105" s="165"/>
      <c r="C105" s="166"/>
      <c r="D105" s="167" t="s">
        <v>72</v>
      </c>
      <c r="E105" s="179" t="s">
        <v>217</v>
      </c>
      <c r="F105" s="179" t="s">
        <v>555</v>
      </c>
      <c r="G105" s="166"/>
      <c r="H105" s="166"/>
      <c r="I105" s="169"/>
      <c r="J105" s="180">
        <f>BK105</f>
        <v>0</v>
      </c>
      <c r="K105" s="166"/>
      <c r="L105" s="171"/>
      <c r="M105" s="172"/>
      <c r="N105" s="173"/>
      <c r="O105" s="173"/>
      <c r="P105" s="174">
        <f>SUM(P106:P122)</f>
        <v>0</v>
      </c>
      <c r="Q105" s="173"/>
      <c r="R105" s="174">
        <f>SUM(R106:R122)</f>
        <v>563.066744</v>
      </c>
      <c r="S105" s="173"/>
      <c r="T105" s="175">
        <f>SUM(T106:T122)</f>
        <v>0</v>
      </c>
      <c r="AR105" s="176" t="s">
        <v>80</v>
      </c>
      <c r="AT105" s="177" t="s">
        <v>72</v>
      </c>
      <c r="AU105" s="177" t="s">
        <v>80</v>
      </c>
      <c r="AY105" s="176" t="s">
        <v>157</v>
      </c>
      <c r="BK105" s="178">
        <f>SUM(BK106:BK122)</f>
        <v>0</v>
      </c>
    </row>
    <row r="106" spans="1:65" s="2" customFormat="1" ht="16.5" customHeight="1">
      <c r="A106" s="36"/>
      <c r="B106" s="37"/>
      <c r="C106" s="181" t="s">
        <v>183</v>
      </c>
      <c r="D106" s="181" t="s">
        <v>159</v>
      </c>
      <c r="E106" s="182" t="s">
        <v>1922</v>
      </c>
      <c r="F106" s="183" t="s">
        <v>1923</v>
      </c>
      <c r="G106" s="184" t="s">
        <v>227</v>
      </c>
      <c r="H106" s="185">
        <v>62.2</v>
      </c>
      <c r="I106" s="186"/>
      <c r="J106" s="187">
        <f>ROUND(I106*H106,2)</f>
        <v>0</v>
      </c>
      <c r="K106" s="183" t="s">
        <v>28</v>
      </c>
      <c r="L106" s="41"/>
      <c r="M106" s="188" t="s">
        <v>28</v>
      </c>
      <c r="N106" s="189" t="s">
        <v>46</v>
      </c>
      <c r="O106" s="67"/>
      <c r="P106" s="190">
        <f>O106*H106</f>
        <v>0</v>
      </c>
      <c r="Q106" s="190">
        <v>9.05252</v>
      </c>
      <c r="R106" s="190">
        <f>Q106*H106</f>
        <v>563.066744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164</v>
      </c>
      <c r="AT106" s="192" t="s">
        <v>159</v>
      </c>
      <c r="AU106" s="192" t="s">
        <v>82</v>
      </c>
      <c r="AY106" s="19" t="s">
        <v>157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164</v>
      </c>
      <c r="BK106" s="193">
        <f>ROUND(I106*H106,2)</f>
        <v>0</v>
      </c>
      <c r="BL106" s="19" t="s">
        <v>164</v>
      </c>
      <c r="BM106" s="192" t="s">
        <v>1924</v>
      </c>
    </row>
    <row r="107" spans="1:47" s="2" customFormat="1" ht="19.5">
      <c r="A107" s="36"/>
      <c r="B107" s="37"/>
      <c r="C107" s="38"/>
      <c r="D107" s="194" t="s">
        <v>166</v>
      </c>
      <c r="E107" s="38"/>
      <c r="F107" s="195" t="s">
        <v>1925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166</v>
      </c>
      <c r="AU107" s="19" t="s">
        <v>82</v>
      </c>
    </row>
    <row r="108" spans="2:51" s="13" customFormat="1" ht="11.25">
      <c r="B108" s="201"/>
      <c r="C108" s="202"/>
      <c r="D108" s="194" t="s">
        <v>170</v>
      </c>
      <c r="E108" s="203" t="s">
        <v>28</v>
      </c>
      <c r="F108" s="204" t="s">
        <v>1926</v>
      </c>
      <c r="G108" s="202"/>
      <c r="H108" s="203" t="s">
        <v>28</v>
      </c>
      <c r="I108" s="205"/>
      <c r="J108" s="202"/>
      <c r="K108" s="202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170</v>
      </c>
      <c r="AU108" s="210" t="s">
        <v>82</v>
      </c>
      <c r="AV108" s="13" t="s">
        <v>80</v>
      </c>
      <c r="AW108" s="13" t="s">
        <v>34</v>
      </c>
      <c r="AX108" s="13" t="s">
        <v>73</v>
      </c>
      <c r="AY108" s="210" t="s">
        <v>157</v>
      </c>
    </row>
    <row r="109" spans="2:51" s="14" customFormat="1" ht="11.25">
      <c r="B109" s="211"/>
      <c r="C109" s="212"/>
      <c r="D109" s="194" t="s">
        <v>170</v>
      </c>
      <c r="E109" s="213" t="s">
        <v>28</v>
      </c>
      <c r="F109" s="214" t="s">
        <v>1927</v>
      </c>
      <c r="G109" s="212"/>
      <c r="H109" s="215">
        <v>62.2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170</v>
      </c>
      <c r="AU109" s="221" t="s">
        <v>82</v>
      </c>
      <c r="AV109" s="14" t="s">
        <v>82</v>
      </c>
      <c r="AW109" s="14" t="s">
        <v>34</v>
      </c>
      <c r="AX109" s="14" t="s">
        <v>80</v>
      </c>
      <c r="AY109" s="221" t="s">
        <v>157</v>
      </c>
    </row>
    <row r="110" spans="1:65" s="2" customFormat="1" ht="16.5" customHeight="1">
      <c r="A110" s="36"/>
      <c r="B110" s="37"/>
      <c r="C110" s="181" t="s">
        <v>164</v>
      </c>
      <c r="D110" s="181" t="s">
        <v>159</v>
      </c>
      <c r="E110" s="182" t="s">
        <v>1928</v>
      </c>
      <c r="F110" s="183" t="s">
        <v>1929</v>
      </c>
      <c r="G110" s="184" t="s">
        <v>1156</v>
      </c>
      <c r="H110" s="185">
        <v>1</v>
      </c>
      <c r="I110" s="186"/>
      <c r="J110" s="187">
        <f>ROUND(I110*H110,2)</f>
        <v>0</v>
      </c>
      <c r="K110" s="183" t="s">
        <v>28</v>
      </c>
      <c r="L110" s="41"/>
      <c r="M110" s="188" t="s">
        <v>28</v>
      </c>
      <c r="N110" s="189" t="s">
        <v>46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164</v>
      </c>
      <c r="AT110" s="192" t="s">
        <v>159</v>
      </c>
      <c r="AU110" s="192" t="s">
        <v>82</v>
      </c>
      <c r="AY110" s="19" t="s">
        <v>157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9" t="s">
        <v>164</v>
      </c>
      <c r="BK110" s="193">
        <f>ROUND(I110*H110,2)</f>
        <v>0</v>
      </c>
      <c r="BL110" s="19" t="s">
        <v>164</v>
      </c>
      <c r="BM110" s="192" t="s">
        <v>1930</v>
      </c>
    </row>
    <row r="111" spans="1:47" s="2" customFormat="1" ht="11.25">
      <c r="A111" s="36"/>
      <c r="B111" s="37"/>
      <c r="C111" s="38"/>
      <c r="D111" s="194" t="s">
        <v>166</v>
      </c>
      <c r="E111" s="38"/>
      <c r="F111" s="195" t="s">
        <v>1929</v>
      </c>
      <c r="G111" s="38"/>
      <c r="H111" s="38"/>
      <c r="I111" s="196"/>
      <c r="J111" s="38"/>
      <c r="K111" s="38"/>
      <c r="L111" s="41"/>
      <c r="M111" s="197"/>
      <c r="N111" s="198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166</v>
      </c>
      <c r="AU111" s="19" t="s">
        <v>82</v>
      </c>
    </row>
    <row r="112" spans="2:51" s="13" customFormat="1" ht="11.25">
      <c r="B112" s="201"/>
      <c r="C112" s="202"/>
      <c r="D112" s="194" t="s">
        <v>170</v>
      </c>
      <c r="E112" s="203" t="s">
        <v>28</v>
      </c>
      <c r="F112" s="204" t="s">
        <v>1416</v>
      </c>
      <c r="G112" s="202"/>
      <c r="H112" s="203" t="s">
        <v>28</v>
      </c>
      <c r="I112" s="205"/>
      <c r="J112" s="202"/>
      <c r="K112" s="202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170</v>
      </c>
      <c r="AU112" s="210" t="s">
        <v>82</v>
      </c>
      <c r="AV112" s="13" t="s">
        <v>80</v>
      </c>
      <c r="AW112" s="13" t="s">
        <v>34</v>
      </c>
      <c r="AX112" s="13" t="s">
        <v>73</v>
      </c>
      <c r="AY112" s="210" t="s">
        <v>157</v>
      </c>
    </row>
    <row r="113" spans="2:51" s="13" customFormat="1" ht="11.25">
      <c r="B113" s="201"/>
      <c r="C113" s="202"/>
      <c r="D113" s="194" t="s">
        <v>170</v>
      </c>
      <c r="E113" s="203" t="s">
        <v>28</v>
      </c>
      <c r="F113" s="204" t="s">
        <v>1931</v>
      </c>
      <c r="G113" s="202"/>
      <c r="H113" s="203" t="s">
        <v>28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170</v>
      </c>
      <c r="AU113" s="210" t="s">
        <v>82</v>
      </c>
      <c r="AV113" s="13" t="s">
        <v>80</v>
      </c>
      <c r="AW113" s="13" t="s">
        <v>34</v>
      </c>
      <c r="AX113" s="13" t="s">
        <v>73</v>
      </c>
      <c r="AY113" s="210" t="s">
        <v>157</v>
      </c>
    </row>
    <row r="114" spans="2:51" s="13" customFormat="1" ht="11.25">
      <c r="B114" s="201"/>
      <c r="C114" s="202"/>
      <c r="D114" s="194" t="s">
        <v>170</v>
      </c>
      <c r="E114" s="203" t="s">
        <v>28</v>
      </c>
      <c r="F114" s="204" t="s">
        <v>1932</v>
      </c>
      <c r="G114" s="202"/>
      <c r="H114" s="203" t="s">
        <v>28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170</v>
      </c>
      <c r="AU114" s="210" t="s">
        <v>82</v>
      </c>
      <c r="AV114" s="13" t="s">
        <v>80</v>
      </c>
      <c r="AW114" s="13" t="s">
        <v>34</v>
      </c>
      <c r="AX114" s="13" t="s">
        <v>73</v>
      </c>
      <c r="AY114" s="210" t="s">
        <v>157</v>
      </c>
    </row>
    <row r="115" spans="2:51" s="13" customFormat="1" ht="11.25">
      <c r="B115" s="201"/>
      <c r="C115" s="202"/>
      <c r="D115" s="194" t="s">
        <v>170</v>
      </c>
      <c r="E115" s="203" t="s">
        <v>28</v>
      </c>
      <c r="F115" s="204" t="s">
        <v>1933</v>
      </c>
      <c r="G115" s="202"/>
      <c r="H115" s="203" t="s">
        <v>28</v>
      </c>
      <c r="I115" s="205"/>
      <c r="J115" s="202"/>
      <c r="K115" s="202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170</v>
      </c>
      <c r="AU115" s="210" t="s">
        <v>82</v>
      </c>
      <c r="AV115" s="13" t="s">
        <v>80</v>
      </c>
      <c r="AW115" s="13" t="s">
        <v>34</v>
      </c>
      <c r="AX115" s="13" t="s">
        <v>73</v>
      </c>
      <c r="AY115" s="210" t="s">
        <v>157</v>
      </c>
    </row>
    <row r="116" spans="2:51" s="13" customFormat="1" ht="11.25">
      <c r="B116" s="201"/>
      <c r="C116" s="202"/>
      <c r="D116" s="194" t="s">
        <v>170</v>
      </c>
      <c r="E116" s="203" t="s">
        <v>28</v>
      </c>
      <c r="F116" s="204" t="s">
        <v>1934</v>
      </c>
      <c r="G116" s="202"/>
      <c r="H116" s="203" t="s">
        <v>28</v>
      </c>
      <c r="I116" s="205"/>
      <c r="J116" s="202"/>
      <c r="K116" s="202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170</v>
      </c>
      <c r="AU116" s="210" t="s">
        <v>82</v>
      </c>
      <c r="AV116" s="13" t="s">
        <v>80</v>
      </c>
      <c r="AW116" s="13" t="s">
        <v>34</v>
      </c>
      <c r="AX116" s="13" t="s">
        <v>73</v>
      </c>
      <c r="AY116" s="210" t="s">
        <v>157</v>
      </c>
    </row>
    <row r="117" spans="2:51" s="13" customFormat="1" ht="11.25">
      <c r="B117" s="201"/>
      <c r="C117" s="202"/>
      <c r="D117" s="194" t="s">
        <v>170</v>
      </c>
      <c r="E117" s="203" t="s">
        <v>28</v>
      </c>
      <c r="F117" s="204" t="s">
        <v>1935</v>
      </c>
      <c r="G117" s="202"/>
      <c r="H117" s="203" t="s">
        <v>28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170</v>
      </c>
      <c r="AU117" s="210" t="s">
        <v>82</v>
      </c>
      <c r="AV117" s="13" t="s">
        <v>80</v>
      </c>
      <c r="AW117" s="13" t="s">
        <v>34</v>
      </c>
      <c r="AX117" s="13" t="s">
        <v>73</v>
      </c>
      <c r="AY117" s="210" t="s">
        <v>157</v>
      </c>
    </row>
    <row r="118" spans="2:51" s="14" customFormat="1" ht="11.25">
      <c r="B118" s="211"/>
      <c r="C118" s="212"/>
      <c r="D118" s="194" t="s">
        <v>170</v>
      </c>
      <c r="E118" s="213" t="s">
        <v>28</v>
      </c>
      <c r="F118" s="214" t="s">
        <v>80</v>
      </c>
      <c r="G118" s="212"/>
      <c r="H118" s="215">
        <v>1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170</v>
      </c>
      <c r="AU118" s="221" t="s">
        <v>82</v>
      </c>
      <c r="AV118" s="14" t="s">
        <v>82</v>
      </c>
      <c r="AW118" s="14" t="s">
        <v>34</v>
      </c>
      <c r="AX118" s="14" t="s">
        <v>80</v>
      </c>
      <c r="AY118" s="221" t="s">
        <v>157</v>
      </c>
    </row>
    <row r="119" spans="1:65" s="2" customFormat="1" ht="16.5" customHeight="1">
      <c r="A119" s="36"/>
      <c r="B119" s="37"/>
      <c r="C119" s="181" t="s">
        <v>195</v>
      </c>
      <c r="D119" s="181" t="s">
        <v>159</v>
      </c>
      <c r="E119" s="182" t="s">
        <v>1936</v>
      </c>
      <c r="F119" s="183" t="s">
        <v>1937</v>
      </c>
      <c r="G119" s="184" t="s">
        <v>1156</v>
      </c>
      <c r="H119" s="185">
        <v>1</v>
      </c>
      <c r="I119" s="186"/>
      <c r="J119" s="187">
        <f>ROUND(I119*H119,2)</f>
        <v>0</v>
      </c>
      <c r="K119" s="183" t="s">
        <v>28</v>
      </c>
      <c r="L119" s="41"/>
      <c r="M119" s="188" t="s">
        <v>28</v>
      </c>
      <c r="N119" s="189" t="s">
        <v>46</v>
      </c>
      <c r="O119" s="67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164</v>
      </c>
      <c r="AT119" s="192" t="s">
        <v>159</v>
      </c>
      <c r="AU119" s="192" t="s">
        <v>82</v>
      </c>
      <c r="AY119" s="19" t="s">
        <v>157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164</v>
      </c>
      <c r="BK119" s="193">
        <f>ROUND(I119*H119,2)</f>
        <v>0</v>
      </c>
      <c r="BL119" s="19" t="s">
        <v>164</v>
      </c>
      <c r="BM119" s="192" t="s">
        <v>1938</v>
      </c>
    </row>
    <row r="120" spans="1:47" s="2" customFormat="1" ht="11.25">
      <c r="A120" s="36"/>
      <c r="B120" s="37"/>
      <c r="C120" s="38"/>
      <c r="D120" s="194" t="s">
        <v>166</v>
      </c>
      <c r="E120" s="38"/>
      <c r="F120" s="195" t="s">
        <v>1937</v>
      </c>
      <c r="G120" s="38"/>
      <c r="H120" s="38"/>
      <c r="I120" s="196"/>
      <c r="J120" s="38"/>
      <c r="K120" s="38"/>
      <c r="L120" s="41"/>
      <c r="M120" s="197"/>
      <c r="N120" s="198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166</v>
      </c>
      <c r="AU120" s="19" t="s">
        <v>82</v>
      </c>
    </row>
    <row r="121" spans="2:51" s="13" customFormat="1" ht="11.25">
      <c r="B121" s="201"/>
      <c r="C121" s="202"/>
      <c r="D121" s="194" t="s">
        <v>170</v>
      </c>
      <c r="E121" s="203" t="s">
        <v>28</v>
      </c>
      <c r="F121" s="204" t="s">
        <v>1939</v>
      </c>
      <c r="G121" s="202"/>
      <c r="H121" s="203" t="s">
        <v>28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170</v>
      </c>
      <c r="AU121" s="210" t="s">
        <v>82</v>
      </c>
      <c r="AV121" s="13" t="s">
        <v>80</v>
      </c>
      <c r="AW121" s="13" t="s">
        <v>34</v>
      </c>
      <c r="AX121" s="13" t="s">
        <v>73</v>
      </c>
      <c r="AY121" s="210" t="s">
        <v>157</v>
      </c>
    </row>
    <row r="122" spans="2:51" s="14" customFormat="1" ht="11.25">
      <c r="B122" s="211"/>
      <c r="C122" s="212"/>
      <c r="D122" s="194" t="s">
        <v>170</v>
      </c>
      <c r="E122" s="213" t="s">
        <v>28</v>
      </c>
      <c r="F122" s="214" t="s">
        <v>80</v>
      </c>
      <c r="G122" s="212"/>
      <c r="H122" s="215">
        <v>1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170</v>
      </c>
      <c r="AU122" s="221" t="s">
        <v>82</v>
      </c>
      <c r="AV122" s="14" t="s">
        <v>82</v>
      </c>
      <c r="AW122" s="14" t="s">
        <v>34</v>
      </c>
      <c r="AX122" s="14" t="s">
        <v>80</v>
      </c>
      <c r="AY122" s="221" t="s">
        <v>157</v>
      </c>
    </row>
    <row r="123" spans="2:63" s="12" customFormat="1" ht="25.9" customHeight="1">
      <c r="B123" s="165"/>
      <c r="C123" s="166"/>
      <c r="D123" s="167" t="s">
        <v>72</v>
      </c>
      <c r="E123" s="168" t="s">
        <v>1229</v>
      </c>
      <c r="F123" s="168" t="s">
        <v>1230</v>
      </c>
      <c r="G123" s="166"/>
      <c r="H123" s="166"/>
      <c r="I123" s="169"/>
      <c r="J123" s="170">
        <f>BK123</f>
        <v>0</v>
      </c>
      <c r="K123" s="166"/>
      <c r="L123" s="171"/>
      <c r="M123" s="172"/>
      <c r="N123" s="173"/>
      <c r="O123" s="173"/>
      <c r="P123" s="174">
        <f>P124+P129</f>
        <v>0</v>
      </c>
      <c r="Q123" s="173"/>
      <c r="R123" s="174">
        <f>R124+R129</f>
        <v>0</v>
      </c>
      <c r="S123" s="173"/>
      <c r="T123" s="175">
        <f>T124+T129</f>
        <v>0</v>
      </c>
      <c r="AR123" s="176" t="s">
        <v>195</v>
      </c>
      <c r="AT123" s="177" t="s">
        <v>72</v>
      </c>
      <c r="AU123" s="177" t="s">
        <v>73</v>
      </c>
      <c r="AY123" s="176" t="s">
        <v>157</v>
      </c>
      <c r="BK123" s="178">
        <f>BK124+BK129</f>
        <v>0</v>
      </c>
    </row>
    <row r="124" spans="2:63" s="12" customFormat="1" ht="22.9" customHeight="1">
      <c r="B124" s="165"/>
      <c r="C124" s="166"/>
      <c r="D124" s="167" t="s">
        <v>72</v>
      </c>
      <c r="E124" s="179" t="s">
        <v>1940</v>
      </c>
      <c r="F124" s="179" t="s">
        <v>1941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SUM(P125:P128)</f>
        <v>0</v>
      </c>
      <c r="Q124" s="173"/>
      <c r="R124" s="174">
        <f>SUM(R125:R128)</f>
        <v>0</v>
      </c>
      <c r="S124" s="173"/>
      <c r="T124" s="175">
        <f>SUM(T125:T128)</f>
        <v>0</v>
      </c>
      <c r="AR124" s="176" t="s">
        <v>195</v>
      </c>
      <c r="AT124" s="177" t="s">
        <v>72</v>
      </c>
      <c r="AU124" s="177" t="s">
        <v>80</v>
      </c>
      <c r="AY124" s="176" t="s">
        <v>157</v>
      </c>
      <c r="BK124" s="178">
        <f>SUM(BK125:BK128)</f>
        <v>0</v>
      </c>
    </row>
    <row r="125" spans="1:65" s="2" customFormat="1" ht="16.5" customHeight="1">
      <c r="A125" s="36"/>
      <c r="B125" s="37"/>
      <c r="C125" s="181" t="s">
        <v>202</v>
      </c>
      <c r="D125" s="181" t="s">
        <v>159</v>
      </c>
      <c r="E125" s="182" t="s">
        <v>1942</v>
      </c>
      <c r="F125" s="183" t="s">
        <v>1943</v>
      </c>
      <c r="G125" s="184" t="s">
        <v>1156</v>
      </c>
      <c r="H125" s="185">
        <v>1</v>
      </c>
      <c r="I125" s="186"/>
      <c r="J125" s="187">
        <f>ROUND(I125*H125,2)</f>
        <v>0</v>
      </c>
      <c r="K125" s="183" t="s">
        <v>28</v>
      </c>
      <c r="L125" s="41"/>
      <c r="M125" s="188" t="s">
        <v>28</v>
      </c>
      <c r="N125" s="189" t="s">
        <v>46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1944</v>
      </c>
      <c r="AT125" s="192" t="s">
        <v>159</v>
      </c>
      <c r="AU125" s="192" t="s">
        <v>82</v>
      </c>
      <c r="AY125" s="19" t="s">
        <v>157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164</v>
      </c>
      <c r="BK125" s="193">
        <f>ROUND(I125*H125,2)</f>
        <v>0</v>
      </c>
      <c r="BL125" s="19" t="s">
        <v>1944</v>
      </c>
      <c r="BM125" s="192" t="s">
        <v>1945</v>
      </c>
    </row>
    <row r="126" spans="1:47" s="2" customFormat="1" ht="11.25">
      <c r="A126" s="36"/>
      <c r="B126" s="37"/>
      <c r="C126" s="38"/>
      <c r="D126" s="194" t="s">
        <v>166</v>
      </c>
      <c r="E126" s="38"/>
      <c r="F126" s="195" t="s">
        <v>1943</v>
      </c>
      <c r="G126" s="38"/>
      <c r="H126" s="38"/>
      <c r="I126" s="196"/>
      <c r="J126" s="38"/>
      <c r="K126" s="38"/>
      <c r="L126" s="41"/>
      <c r="M126" s="197"/>
      <c r="N126" s="198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166</v>
      </c>
      <c r="AU126" s="19" t="s">
        <v>82</v>
      </c>
    </row>
    <row r="127" spans="2:51" s="13" customFormat="1" ht="11.25">
      <c r="B127" s="201"/>
      <c r="C127" s="202"/>
      <c r="D127" s="194" t="s">
        <v>170</v>
      </c>
      <c r="E127" s="203" t="s">
        <v>28</v>
      </c>
      <c r="F127" s="204" t="s">
        <v>1946</v>
      </c>
      <c r="G127" s="202"/>
      <c r="H127" s="203" t="s">
        <v>28</v>
      </c>
      <c r="I127" s="205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170</v>
      </c>
      <c r="AU127" s="210" t="s">
        <v>82</v>
      </c>
      <c r="AV127" s="13" t="s">
        <v>80</v>
      </c>
      <c r="AW127" s="13" t="s">
        <v>34</v>
      </c>
      <c r="AX127" s="13" t="s">
        <v>73</v>
      </c>
      <c r="AY127" s="210" t="s">
        <v>157</v>
      </c>
    </row>
    <row r="128" spans="2:51" s="14" customFormat="1" ht="11.25">
      <c r="B128" s="211"/>
      <c r="C128" s="212"/>
      <c r="D128" s="194" t="s">
        <v>170</v>
      </c>
      <c r="E128" s="213" t="s">
        <v>28</v>
      </c>
      <c r="F128" s="214" t="s">
        <v>80</v>
      </c>
      <c r="G128" s="212"/>
      <c r="H128" s="215">
        <v>1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170</v>
      </c>
      <c r="AU128" s="221" t="s">
        <v>82</v>
      </c>
      <c r="AV128" s="14" t="s">
        <v>82</v>
      </c>
      <c r="AW128" s="14" t="s">
        <v>34</v>
      </c>
      <c r="AX128" s="14" t="s">
        <v>80</v>
      </c>
      <c r="AY128" s="221" t="s">
        <v>157</v>
      </c>
    </row>
    <row r="129" spans="2:63" s="12" customFormat="1" ht="22.9" customHeight="1">
      <c r="B129" s="165"/>
      <c r="C129" s="166"/>
      <c r="D129" s="167" t="s">
        <v>72</v>
      </c>
      <c r="E129" s="179" t="s">
        <v>1231</v>
      </c>
      <c r="F129" s="179" t="s">
        <v>1232</v>
      </c>
      <c r="G129" s="166"/>
      <c r="H129" s="166"/>
      <c r="I129" s="169"/>
      <c r="J129" s="180">
        <f>BK129</f>
        <v>0</v>
      </c>
      <c r="K129" s="166"/>
      <c r="L129" s="171"/>
      <c r="M129" s="172"/>
      <c r="N129" s="173"/>
      <c r="O129" s="173"/>
      <c r="P129" s="174">
        <f>SUM(P130:P135)</f>
        <v>0</v>
      </c>
      <c r="Q129" s="173"/>
      <c r="R129" s="174">
        <f>SUM(R130:R135)</f>
        <v>0</v>
      </c>
      <c r="S129" s="173"/>
      <c r="T129" s="175">
        <f>SUM(T130:T135)</f>
        <v>0</v>
      </c>
      <c r="AR129" s="176" t="s">
        <v>195</v>
      </c>
      <c r="AT129" s="177" t="s">
        <v>72</v>
      </c>
      <c r="AU129" s="177" t="s">
        <v>80</v>
      </c>
      <c r="AY129" s="176" t="s">
        <v>157</v>
      </c>
      <c r="BK129" s="178">
        <f>SUM(BK130:BK135)</f>
        <v>0</v>
      </c>
    </row>
    <row r="130" spans="1:65" s="2" customFormat="1" ht="16.5" customHeight="1">
      <c r="A130" s="36"/>
      <c r="B130" s="37"/>
      <c r="C130" s="181" t="s">
        <v>209</v>
      </c>
      <c r="D130" s="181" t="s">
        <v>159</v>
      </c>
      <c r="E130" s="182" t="s">
        <v>1947</v>
      </c>
      <c r="F130" s="183" t="s">
        <v>1948</v>
      </c>
      <c r="G130" s="184" t="s">
        <v>1156</v>
      </c>
      <c r="H130" s="185">
        <v>1</v>
      </c>
      <c r="I130" s="186"/>
      <c r="J130" s="187">
        <f>ROUND(I130*H130,2)</f>
        <v>0</v>
      </c>
      <c r="K130" s="183" t="s">
        <v>28</v>
      </c>
      <c r="L130" s="41"/>
      <c r="M130" s="188" t="s">
        <v>28</v>
      </c>
      <c r="N130" s="189" t="s">
        <v>46</v>
      </c>
      <c r="O130" s="67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1944</v>
      </c>
      <c r="AT130" s="192" t="s">
        <v>159</v>
      </c>
      <c r="AU130" s="192" t="s">
        <v>82</v>
      </c>
      <c r="AY130" s="19" t="s">
        <v>157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164</v>
      </c>
      <c r="BK130" s="193">
        <f>ROUND(I130*H130,2)</f>
        <v>0</v>
      </c>
      <c r="BL130" s="19" t="s">
        <v>1944</v>
      </c>
      <c r="BM130" s="192" t="s">
        <v>1949</v>
      </c>
    </row>
    <row r="131" spans="1:47" s="2" customFormat="1" ht="11.25">
      <c r="A131" s="36"/>
      <c r="B131" s="37"/>
      <c r="C131" s="38"/>
      <c r="D131" s="194" t="s">
        <v>166</v>
      </c>
      <c r="E131" s="38"/>
      <c r="F131" s="195" t="s">
        <v>1948</v>
      </c>
      <c r="G131" s="38"/>
      <c r="H131" s="38"/>
      <c r="I131" s="196"/>
      <c r="J131" s="38"/>
      <c r="K131" s="38"/>
      <c r="L131" s="41"/>
      <c r="M131" s="197"/>
      <c r="N131" s="198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166</v>
      </c>
      <c r="AU131" s="19" t="s">
        <v>82</v>
      </c>
    </row>
    <row r="132" spans="2:51" s="13" customFormat="1" ht="22.5">
      <c r="B132" s="201"/>
      <c r="C132" s="202"/>
      <c r="D132" s="194" t="s">
        <v>170</v>
      </c>
      <c r="E132" s="203" t="s">
        <v>28</v>
      </c>
      <c r="F132" s="204" t="s">
        <v>1950</v>
      </c>
      <c r="G132" s="202"/>
      <c r="H132" s="203" t="s">
        <v>28</v>
      </c>
      <c r="I132" s="205"/>
      <c r="J132" s="202"/>
      <c r="K132" s="202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170</v>
      </c>
      <c r="AU132" s="210" t="s">
        <v>82</v>
      </c>
      <c r="AV132" s="13" t="s">
        <v>80</v>
      </c>
      <c r="AW132" s="13" t="s">
        <v>34</v>
      </c>
      <c r="AX132" s="13" t="s">
        <v>73</v>
      </c>
      <c r="AY132" s="210" t="s">
        <v>157</v>
      </c>
    </row>
    <row r="133" spans="2:51" s="13" customFormat="1" ht="11.25">
      <c r="B133" s="201"/>
      <c r="C133" s="202"/>
      <c r="D133" s="194" t="s">
        <v>170</v>
      </c>
      <c r="E133" s="203" t="s">
        <v>28</v>
      </c>
      <c r="F133" s="204" t="s">
        <v>1951</v>
      </c>
      <c r="G133" s="202"/>
      <c r="H133" s="203" t="s">
        <v>28</v>
      </c>
      <c r="I133" s="205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170</v>
      </c>
      <c r="AU133" s="210" t="s">
        <v>82</v>
      </c>
      <c r="AV133" s="13" t="s">
        <v>80</v>
      </c>
      <c r="AW133" s="13" t="s">
        <v>34</v>
      </c>
      <c r="AX133" s="13" t="s">
        <v>73</v>
      </c>
      <c r="AY133" s="210" t="s">
        <v>157</v>
      </c>
    </row>
    <row r="134" spans="2:51" s="13" customFormat="1" ht="11.25">
      <c r="B134" s="201"/>
      <c r="C134" s="202"/>
      <c r="D134" s="194" t="s">
        <v>170</v>
      </c>
      <c r="E134" s="203" t="s">
        <v>28</v>
      </c>
      <c r="F134" s="204" t="s">
        <v>1952</v>
      </c>
      <c r="G134" s="202"/>
      <c r="H134" s="203" t="s">
        <v>28</v>
      </c>
      <c r="I134" s="205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170</v>
      </c>
      <c r="AU134" s="210" t="s">
        <v>82</v>
      </c>
      <c r="AV134" s="13" t="s">
        <v>80</v>
      </c>
      <c r="AW134" s="13" t="s">
        <v>34</v>
      </c>
      <c r="AX134" s="13" t="s">
        <v>73</v>
      </c>
      <c r="AY134" s="210" t="s">
        <v>157</v>
      </c>
    </row>
    <row r="135" spans="2:51" s="14" customFormat="1" ht="11.25">
      <c r="B135" s="211"/>
      <c r="C135" s="212"/>
      <c r="D135" s="194" t="s">
        <v>170</v>
      </c>
      <c r="E135" s="213" t="s">
        <v>28</v>
      </c>
      <c r="F135" s="214" t="s">
        <v>80</v>
      </c>
      <c r="G135" s="212"/>
      <c r="H135" s="215">
        <v>1</v>
      </c>
      <c r="I135" s="216"/>
      <c r="J135" s="212"/>
      <c r="K135" s="212"/>
      <c r="L135" s="217"/>
      <c r="M135" s="258"/>
      <c r="N135" s="259"/>
      <c r="O135" s="259"/>
      <c r="P135" s="259"/>
      <c r="Q135" s="259"/>
      <c r="R135" s="259"/>
      <c r="S135" s="259"/>
      <c r="T135" s="260"/>
      <c r="AT135" s="221" t="s">
        <v>170</v>
      </c>
      <c r="AU135" s="221" t="s">
        <v>82</v>
      </c>
      <c r="AV135" s="14" t="s">
        <v>82</v>
      </c>
      <c r="AW135" s="14" t="s">
        <v>34</v>
      </c>
      <c r="AX135" s="14" t="s">
        <v>80</v>
      </c>
      <c r="AY135" s="221" t="s">
        <v>157</v>
      </c>
    </row>
    <row r="136" spans="1:31" s="2" customFormat="1" ht="6.95" customHeight="1">
      <c r="A136" s="36"/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41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algorithmName="SHA-512" hashValue="HWnh3s0rkSxTMFcD80c5BoZQJkuntEVaQJaeV176kQpVR2OSpsBy7t6pOvIJ/RD7BgWLGc02SdV5BcGKZWko0w==" saltValue="3a2r9tR+Fc+jvcApMBfkvaFVpaVGRRWdoqp1jj98m616GsJVTEhkxglwHWdjbpZ1YFRp/BTWTCL4FBdoOhCJ7Q==" spinCount="100000" sheet="1" objects="1" scenarios="1" formatColumns="0" formatRows="0" autoFilter="0"/>
  <autoFilter ref="C91:K13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117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1389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1953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ROUND(J86,2)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ROUND((SUM(BE86:BE106)),2)</f>
        <v>0</v>
      </c>
      <c r="G35" s="36"/>
      <c r="H35" s="36"/>
      <c r="I35" s="127">
        <v>0.21</v>
      </c>
      <c r="J35" s="126">
        <f>ROUND(((SUM(BE86:BE106))*I35),2)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ROUND((SUM(BF86:BF106)),2)</f>
        <v>0</v>
      </c>
      <c r="G36" s="36"/>
      <c r="H36" s="36"/>
      <c r="I36" s="127">
        <v>0.15</v>
      </c>
      <c r="J36" s="126">
        <f>ROUND(((SUM(BF86:BF106))*I36),2)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ROUND((SUM(BG86:BG106)),2)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ROUND((SUM(BH86:BH106)),2)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ROUND((SUM(BI86:BI106)),2)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1389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2.5 - PS 02.5 Čerpadla s příslušenstvím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J86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140</v>
      </c>
      <c r="E64" s="146"/>
      <c r="F64" s="146"/>
      <c r="G64" s="146"/>
      <c r="H64" s="146"/>
      <c r="I64" s="146"/>
      <c r="J64" s="147">
        <f>J87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142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3" t="str">
        <f>E7</f>
        <v>Labe, Račice, protipovodňová ochrana</v>
      </c>
      <c r="F74" s="394"/>
      <c r="G74" s="394"/>
      <c r="H74" s="394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122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93" t="s">
        <v>1389</v>
      </c>
      <c r="F76" s="395"/>
      <c r="G76" s="395"/>
      <c r="H76" s="395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124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47" t="str">
        <f>E11</f>
        <v>2.5 - PS 02.5 Čerpadla s příslušenstvím</v>
      </c>
      <c r="F78" s="395"/>
      <c r="G78" s="395"/>
      <c r="H78" s="395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Račice u Štětí</v>
      </c>
      <c r="G80" s="38"/>
      <c r="H80" s="38"/>
      <c r="I80" s="31" t="s">
        <v>24</v>
      </c>
      <c r="J80" s="62" t="str">
        <f>IF(J14="","",J14)</f>
        <v>16. 2. 2022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15" customHeight="1">
      <c r="A82" s="36"/>
      <c r="B82" s="37"/>
      <c r="C82" s="31" t="s">
        <v>26</v>
      </c>
      <c r="D82" s="38"/>
      <c r="E82" s="38"/>
      <c r="F82" s="29" t="str">
        <f>E17</f>
        <v>Povodí Labe, státní podnik, OIČ, Hradec Králové</v>
      </c>
      <c r="G82" s="38"/>
      <c r="H82" s="38"/>
      <c r="I82" s="31" t="s">
        <v>33</v>
      </c>
      <c r="J82" s="34" t="str">
        <f>E23</f>
        <v>Povodí Labe, státní podnik, OIČ, Hradec Králové</v>
      </c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31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>Ing. Eva Morkesová</v>
      </c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4"/>
      <c r="B85" s="155"/>
      <c r="C85" s="156" t="s">
        <v>143</v>
      </c>
      <c r="D85" s="157" t="s">
        <v>58</v>
      </c>
      <c r="E85" s="157" t="s">
        <v>54</v>
      </c>
      <c r="F85" s="157" t="s">
        <v>55</v>
      </c>
      <c r="G85" s="157" t="s">
        <v>144</v>
      </c>
      <c r="H85" s="157" t="s">
        <v>145</v>
      </c>
      <c r="I85" s="157" t="s">
        <v>146</v>
      </c>
      <c r="J85" s="157" t="s">
        <v>129</v>
      </c>
      <c r="K85" s="158" t="s">
        <v>147</v>
      </c>
      <c r="L85" s="159"/>
      <c r="M85" s="71" t="s">
        <v>28</v>
      </c>
      <c r="N85" s="72" t="s">
        <v>43</v>
      </c>
      <c r="O85" s="72" t="s">
        <v>148</v>
      </c>
      <c r="P85" s="72" t="s">
        <v>149</v>
      </c>
      <c r="Q85" s="72" t="s">
        <v>150</v>
      </c>
      <c r="R85" s="72" t="s">
        <v>151</v>
      </c>
      <c r="S85" s="72" t="s">
        <v>152</v>
      </c>
      <c r="T85" s="73" t="s">
        <v>153</v>
      </c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</row>
    <row r="86" spans="1:63" s="2" customFormat="1" ht="22.9" customHeight="1">
      <c r="A86" s="36"/>
      <c r="B86" s="37"/>
      <c r="C86" s="78" t="s">
        <v>154</v>
      </c>
      <c r="D86" s="38"/>
      <c r="E86" s="38"/>
      <c r="F86" s="38"/>
      <c r="G86" s="38"/>
      <c r="H86" s="38"/>
      <c r="I86" s="38"/>
      <c r="J86" s="160">
        <f>BK86</f>
        <v>0</v>
      </c>
      <c r="K86" s="38"/>
      <c r="L86" s="41"/>
      <c r="M86" s="74"/>
      <c r="N86" s="161"/>
      <c r="O86" s="75"/>
      <c r="P86" s="162">
        <f>P87</f>
        <v>0</v>
      </c>
      <c r="Q86" s="75"/>
      <c r="R86" s="162">
        <f>R87</f>
        <v>1.3024900000000001</v>
      </c>
      <c r="S86" s="75"/>
      <c r="T86" s="163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72</v>
      </c>
      <c r="AU86" s="19" t="s">
        <v>130</v>
      </c>
      <c r="BK86" s="164">
        <f>BK87</f>
        <v>0</v>
      </c>
    </row>
    <row r="87" spans="2:63" s="12" customFormat="1" ht="25.9" customHeight="1">
      <c r="B87" s="165"/>
      <c r="C87" s="166"/>
      <c r="D87" s="167" t="s">
        <v>72</v>
      </c>
      <c r="E87" s="168" t="s">
        <v>660</v>
      </c>
      <c r="F87" s="168" t="s">
        <v>661</v>
      </c>
      <c r="G87" s="166"/>
      <c r="H87" s="166"/>
      <c r="I87" s="169"/>
      <c r="J87" s="170">
        <f>BK87</f>
        <v>0</v>
      </c>
      <c r="K87" s="166"/>
      <c r="L87" s="171"/>
      <c r="M87" s="172"/>
      <c r="N87" s="173"/>
      <c r="O87" s="173"/>
      <c r="P87" s="174">
        <f>SUM(P88:P106)</f>
        <v>0</v>
      </c>
      <c r="Q87" s="173"/>
      <c r="R87" s="174">
        <f>SUM(R88:R106)</f>
        <v>1.3024900000000001</v>
      </c>
      <c r="S87" s="173"/>
      <c r="T87" s="175">
        <f>SUM(T88:T106)</f>
        <v>0</v>
      </c>
      <c r="AR87" s="176" t="s">
        <v>82</v>
      </c>
      <c r="AT87" s="177" t="s">
        <v>72</v>
      </c>
      <c r="AU87" s="177" t="s">
        <v>73</v>
      </c>
      <c r="AY87" s="176" t="s">
        <v>157</v>
      </c>
      <c r="BK87" s="178">
        <f>SUM(BK88:BK106)</f>
        <v>0</v>
      </c>
    </row>
    <row r="88" spans="1:65" s="2" customFormat="1" ht="16.5" customHeight="1">
      <c r="A88" s="36"/>
      <c r="B88" s="37"/>
      <c r="C88" s="244" t="s">
        <v>80</v>
      </c>
      <c r="D88" s="244" t="s">
        <v>483</v>
      </c>
      <c r="E88" s="245" t="s">
        <v>1954</v>
      </c>
      <c r="F88" s="246" t="s">
        <v>1955</v>
      </c>
      <c r="G88" s="247" t="s">
        <v>175</v>
      </c>
      <c r="H88" s="248">
        <v>1</v>
      </c>
      <c r="I88" s="249"/>
      <c r="J88" s="250">
        <f>ROUND(I88*H88,2)</f>
        <v>0</v>
      </c>
      <c r="K88" s="246" t="s">
        <v>28</v>
      </c>
      <c r="L88" s="251"/>
      <c r="M88" s="252" t="s">
        <v>28</v>
      </c>
      <c r="N88" s="253" t="s">
        <v>46</v>
      </c>
      <c r="O88" s="67"/>
      <c r="P88" s="190">
        <f>O88*H88</f>
        <v>0</v>
      </c>
      <c r="Q88" s="190">
        <v>1.3</v>
      </c>
      <c r="R88" s="190">
        <f>Q88*H88</f>
        <v>1.3</v>
      </c>
      <c r="S88" s="190">
        <v>0</v>
      </c>
      <c r="T88" s="19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2" t="s">
        <v>437</v>
      </c>
      <c r="AT88" s="192" t="s">
        <v>483</v>
      </c>
      <c r="AU88" s="192" t="s">
        <v>80</v>
      </c>
      <c r="AY88" s="19" t="s">
        <v>157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9" t="s">
        <v>164</v>
      </c>
      <c r="BK88" s="193">
        <f>ROUND(I88*H88,2)</f>
        <v>0</v>
      </c>
      <c r="BL88" s="19" t="s">
        <v>307</v>
      </c>
      <c r="BM88" s="192" t="s">
        <v>1956</v>
      </c>
    </row>
    <row r="89" spans="1:47" s="2" customFormat="1" ht="11.25">
      <c r="A89" s="36"/>
      <c r="B89" s="37"/>
      <c r="C89" s="38"/>
      <c r="D89" s="194" t="s">
        <v>166</v>
      </c>
      <c r="E89" s="38"/>
      <c r="F89" s="195" t="s">
        <v>1955</v>
      </c>
      <c r="G89" s="38"/>
      <c r="H89" s="38"/>
      <c r="I89" s="196"/>
      <c r="J89" s="38"/>
      <c r="K89" s="38"/>
      <c r="L89" s="41"/>
      <c r="M89" s="197"/>
      <c r="N89" s="198"/>
      <c r="O89" s="67"/>
      <c r="P89" s="67"/>
      <c r="Q89" s="67"/>
      <c r="R89" s="67"/>
      <c r="S89" s="67"/>
      <c r="T89" s="68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166</v>
      </c>
      <c r="AU89" s="19" t="s">
        <v>80</v>
      </c>
    </row>
    <row r="90" spans="2:51" s="13" customFormat="1" ht="11.25">
      <c r="B90" s="201"/>
      <c r="C90" s="202"/>
      <c r="D90" s="194" t="s">
        <v>170</v>
      </c>
      <c r="E90" s="203" t="s">
        <v>28</v>
      </c>
      <c r="F90" s="204" t="s">
        <v>1957</v>
      </c>
      <c r="G90" s="202"/>
      <c r="H90" s="203" t="s">
        <v>28</v>
      </c>
      <c r="I90" s="205"/>
      <c r="J90" s="202"/>
      <c r="K90" s="202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170</v>
      </c>
      <c r="AU90" s="210" t="s">
        <v>80</v>
      </c>
      <c r="AV90" s="13" t="s">
        <v>80</v>
      </c>
      <c r="AW90" s="13" t="s">
        <v>34</v>
      </c>
      <c r="AX90" s="13" t="s">
        <v>73</v>
      </c>
      <c r="AY90" s="210" t="s">
        <v>157</v>
      </c>
    </row>
    <row r="91" spans="2:51" s="13" customFormat="1" ht="11.25">
      <c r="B91" s="201"/>
      <c r="C91" s="202"/>
      <c r="D91" s="194" t="s">
        <v>170</v>
      </c>
      <c r="E91" s="203" t="s">
        <v>28</v>
      </c>
      <c r="F91" s="204" t="s">
        <v>1958</v>
      </c>
      <c r="G91" s="202"/>
      <c r="H91" s="203" t="s">
        <v>28</v>
      </c>
      <c r="I91" s="205"/>
      <c r="J91" s="202"/>
      <c r="K91" s="202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170</v>
      </c>
      <c r="AU91" s="210" t="s">
        <v>80</v>
      </c>
      <c r="AV91" s="13" t="s">
        <v>80</v>
      </c>
      <c r="AW91" s="13" t="s">
        <v>34</v>
      </c>
      <c r="AX91" s="13" t="s">
        <v>73</v>
      </c>
      <c r="AY91" s="210" t="s">
        <v>157</v>
      </c>
    </row>
    <row r="92" spans="2:51" s="13" customFormat="1" ht="11.25">
      <c r="B92" s="201"/>
      <c r="C92" s="202"/>
      <c r="D92" s="194" t="s">
        <v>170</v>
      </c>
      <c r="E92" s="203" t="s">
        <v>28</v>
      </c>
      <c r="F92" s="204" t="s">
        <v>1959</v>
      </c>
      <c r="G92" s="202"/>
      <c r="H92" s="203" t="s">
        <v>28</v>
      </c>
      <c r="I92" s="205"/>
      <c r="J92" s="202"/>
      <c r="K92" s="202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170</v>
      </c>
      <c r="AU92" s="210" t="s">
        <v>80</v>
      </c>
      <c r="AV92" s="13" t="s">
        <v>80</v>
      </c>
      <c r="AW92" s="13" t="s">
        <v>34</v>
      </c>
      <c r="AX92" s="13" t="s">
        <v>73</v>
      </c>
      <c r="AY92" s="210" t="s">
        <v>157</v>
      </c>
    </row>
    <row r="93" spans="2:51" s="13" customFormat="1" ht="11.25">
      <c r="B93" s="201"/>
      <c r="C93" s="202"/>
      <c r="D93" s="194" t="s">
        <v>170</v>
      </c>
      <c r="E93" s="203" t="s">
        <v>28</v>
      </c>
      <c r="F93" s="204" t="s">
        <v>1960</v>
      </c>
      <c r="G93" s="202"/>
      <c r="H93" s="203" t="s">
        <v>28</v>
      </c>
      <c r="I93" s="205"/>
      <c r="J93" s="202"/>
      <c r="K93" s="202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170</v>
      </c>
      <c r="AU93" s="210" t="s">
        <v>80</v>
      </c>
      <c r="AV93" s="13" t="s">
        <v>80</v>
      </c>
      <c r="AW93" s="13" t="s">
        <v>34</v>
      </c>
      <c r="AX93" s="13" t="s">
        <v>73</v>
      </c>
      <c r="AY93" s="210" t="s">
        <v>157</v>
      </c>
    </row>
    <row r="94" spans="2:51" s="13" customFormat="1" ht="11.25">
      <c r="B94" s="201"/>
      <c r="C94" s="202"/>
      <c r="D94" s="194" t="s">
        <v>170</v>
      </c>
      <c r="E94" s="203" t="s">
        <v>28</v>
      </c>
      <c r="F94" s="204" t="s">
        <v>1961</v>
      </c>
      <c r="G94" s="202"/>
      <c r="H94" s="203" t="s">
        <v>28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170</v>
      </c>
      <c r="AU94" s="210" t="s">
        <v>80</v>
      </c>
      <c r="AV94" s="13" t="s">
        <v>80</v>
      </c>
      <c r="AW94" s="13" t="s">
        <v>34</v>
      </c>
      <c r="AX94" s="13" t="s">
        <v>73</v>
      </c>
      <c r="AY94" s="210" t="s">
        <v>157</v>
      </c>
    </row>
    <row r="95" spans="2:51" s="13" customFormat="1" ht="11.25">
      <c r="B95" s="201"/>
      <c r="C95" s="202"/>
      <c r="D95" s="194" t="s">
        <v>170</v>
      </c>
      <c r="E95" s="203" t="s">
        <v>28</v>
      </c>
      <c r="F95" s="204" t="s">
        <v>1962</v>
      </c>
      <c r="G95" s="202"/>
      <c r="H95" s="203" t="s">
        <v>28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170</v>
      </c>
      <c r="AU95" s="210" t="s">
        <v>80</v>
      </c>
      <c r="AV95" s="13" t="s">
        <v>80</v>
      </c>
      <c r="AW95" s="13" t="s">
        <v>34</v>
      </c>
      <c r="AX95" s="13" t="s">
        <v>73</v>
      </c>
      <c r="AY95" s="210" t="s">
        <v>157</v>
      </c>
    </row>
    <row r="96" spans="2:51" s="13" customFormat="1" ht="11.25">
      <c r="B96" s="201"/>
      <c r="C96" s="202"/>
      <c r="D96" s="194" t="s">
        <v>170</v>
      </c>
      <c r="E96" s="203" t="s">
        <v>28</v>
      </c>
      <c r="F96" s="204" t="s">
        <v>1963</v>
      </c>
      <c r="G96" s="202"/>
      <c r="H96" s="203" t="s">
        <v>28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170</v>
      </c>
      <c r="AU96" s="210" t="s">
        <v>80</v>
      </c>
      <c r="AV96" s="13" t="s">
        <v>80</v>
      </c>
      <c r="AW96" s="13" t="s">
        <v>34</v>
      </c>
      <c r="AX96" s="13" t="s">
        <v>73</v>
      </c>
      <c r="AY96" s="210" t="s">
        <v>157</v>
      </c>
    </row>
    <row r="97" spans="2:51" s="13" customFormat="1" ht="11.25">
      <c r="B97" s="201"/>
      <c r="C97" s="202"/>
      <c r="D97" s="194" t="s">
        <v>170</v>
      </c>
      <c r="E97" s="203" t="s">
        <v>28</v>
      </c>
      <c r="F97" s="204" t="s">
        <v>1964</v>
      </c>
      <c r="G97" s="202"/>
      <c r="H97" s="203" t="s">
        <v>28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170</v>
      </c>
      <c r="AU97" s="210" t="s">
        <v>80</v>
      </c>
      <c r="AV97" s="13" t="s">
        <v>80</v>
      </c>
      <c r="AW97" s="13" t="s">
        <v>34</v>
      </c>
      <c r="AX97" s="13" t="s">
        <v>73</v>
      </c>
      <c r="AY97" s="210" t="s">
        <v>157</v>
      </c>
    </row>
    <row r="98" spans="2:51" s="14" customFormat="1" ht="11.25">
      <c r="B98" s="211"/>
      <c r="C98" s="212"/>
      <c r="D98" s="194" t="s">
        <v>170</v>
      </c>
      <c r="E98" s="213" t="s">
        <v>28</v>
      </c>
      <c r="F98" s="214" t="s">
        <v>80</v>
      </c>
      <c r="G98" s="212"/>
      <c r="H98" s="215">
        <v>1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170</v>
      </c>
      <c r="AU98" s="221" t="s">
        <v>80</v>
      </c>
      <c r="AV98" s="14" t="s">
        <v>82</v>
      </c>
      <c r="AW98" s="14" t="s">
        <v>34</v>
      </c>
      <c r="AX98" s="14" t="s">
        <v>80</v>
      </c>
      <c r="AY98" s="221" t="s">
        <v>157</v>
      </c>
    </row>
    <row r="99" spans="1:65" s="2" customFormat="1" ht="16.5" customHeight="1">
      <c r="A99" s="36"/>
      <c r="B99" s="37"/>
      <c r="C99" s="244" t="s">
        <v>82</v>
      </c>
      <c r="D99" s="244" t="s">
        <v>483</v>
      </c>
      <c r="E99" s="245" t="s">
        <v>1965</v>
      </c>
      <c r="F99" s="246" t="s">
        <v>1966</v>
      </c>
      <c r="G99" s="247" t="s">
        <v>175</v>
      </c>
      <c r="H99" s="248">
        <v>1</v>
      </c>
      <c r="I99" s="249"/>
      <c r="J99" s="250">
        <f>ROUND(I99*H99,2)</f>
        <v>0</v>
      </c>
      <c r="K99" s="246" t="s">
        <v>28</v>
      </c>
      <c r="L99" s="251"/>
      <c r="M99" s="252" t="s">
        <v>28</v>
      </c>
      <c r="N99" s="253" t="s">
        <v>46</v>
      </c>
      <c r="O99" s="67"/>
      <c r="P99" s="190">
        <f>O99*H99</f>
        <v>0</v>
      </c>
      <c r="Q99" s="190">
        <v>0.0012</v>
      </c>
      <c r="R99" s="190">
        <f>Q99*H99</f>
        <v>0.0012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437</v>
      </c>
      <c r="AT99" s="192" t="s">
        <v>483</v>
      </c>
      <c r="AU99" s="192" t="s">
        <v>80</v>
      </c>
      <c r="AY99" s="19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164</v>
      </c>
      <c r="BK99" s="193">
        <f>ROUND(I99*H99,2)</f>
        <v>0</v>
      </c>
      <c r="BL99" s="19" t="s">
        <v>307</v>
      </c>
      <c r="BM99" s="192" t="s">
        <v>1967</v>
      </c>
    </row>
    <row r="100" spans="1:47" s="2" customFormat="1" ht="11.25">
      <c r="A100" s="36"/>
      <c r="B100" s="37"/>
      <c r="C100" s="38"/>
      <c r="D100" s="194" t="s">
        <v>166</v>
      </c>
      <c r="E100" s="38"/>
      <c r="F100" s="195" t="s">
        <v>1966</v>
      </c>
      <c r="G100" s="38"/>
      <c r="H100" s="38"/>
      <c r="I100" s="196"/>
      <c r="J100" s="38"/>
      <c r="K100" s="38"/>
      <c r="L100" s="41"/>
      <c r="M100" s="197"/>
      <c r="N100" s="198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166</v>
      </c>
      <c r="AU100" s="19" t="s">
        <v>80</v>
      </c>
    </row>
    <row r="101" spans="2:51" s="13" customFormat="1" ht="11.25">
      <c r="B101" s="201"/>
      <c r="C101" s="202"/>
      <c r="D101" s="194" t="s">
        <v>170</v>
      </c>
      <c r="E101" s="203" t="s">
        <v>28</v>
      </c>
      <c r="F101" s="204" t="s">
        <v>1968</v>
      </c>
      <c r="G101" s="202"/>
      <c r="H101" s="203" t="s">
        <v>28</v>
      </c>
      <c r="I101" s="205"/>
      <c r="J101" s="202"/>
      <c r="K101" s="202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170</v>
      </c>
      <c r="AU101" s="210" t="s">
        <v>80</v>
      </c>
      <c r="AV101" s="13" t="s">
        <v>80</v>
      </c>
      <c r="AW101" s="13" t="s">
        <v>34</v>
      </c>
      <c r="AX101" s="13" t="s">
        <v>73</v>
      </c>
      <c r="AY101" s="210" t="s">
        <v>157</v>
      </c>
    </row>
    <row r="102" spans="2:51" s="14" customFormat="1" ht="11.25">
      <c r="B102" s="211"/>
      <c r="C102" s="212"/>
      <c r="D102" s="194" t="s">
        <v>170</v>
      </c>
      <c r="E102" s="213" t="s">
        <v>28</v>
      </c>
      <c r="F102" s="214" t="s">
        <v>80</v>
      </c>
      <c r="G102" s="212"/>
      <c r="H102" s="215">
        <v>1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170</v>
      </c>
      <c r="AU102" s="221" t="s">
        <v>80</v>
      </c>
      <c r="AV102" s="14" t="s">
        <v>82</v>
      </c>
      <c r="AW102" s="14" t="s">
        <v>34</v>
      </c>
      <c r="AX102" s="14" t="s">
        <v>80</v>
      </c>
      <c r="AY102" s="221" t="s">
        <v>157</v>
      </c>
    </row>
    <row r="103" spans="1:65" s="2" customFormat="1" ht="16.5" customHeight="1">
      <c r="A103" s="36"/>
      <c r="B103" s="37"/>
      <c r="C103" s="244" t="s">
        <v>183</v>
      </c>
      <c r="D103" s="244" t="s">
        <v>483</v>
      </c>
      <c r="E103" s="245" t="s">
        <v>1969</v>
      </c>
      <c r="F103" s="246" t="s">
        <v>1970</v>
      </c>
      <c r="G103" s="247" t="s">
        <v>175</v>
      </c>
      <c r="H103" s="248">
        <v>3</v>
      </c>
      <c r="I103" s="249"/>
      <c r="J103" s="250">
        <f>ROUND(I103*H103,2)</f>
        <v>0</v>
      </c>
      <c r="K103" s="246" t="s">
        <v>28</v>
      </c>
      <c r="L103" s="251"/>
      <c r="M103" s="252" t="s">
        <v>28</v>
      </c>
      <c r="N103" s="253" t="s">
        <v>46</v>
      </c>
      <c r="O103" s="67"/>
      <c r="P103" s="190">
        <f>O103*H103</f>
        <v>0</v>
      </c>
      <c r="Q103" s="190">
        <v>0.00043</v>
      </c>
      <c r="R103" s="190">
        <f>Q103*H103</f>
        <v>0.00129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437</v>
      </c>
      <c r="AT103" s="192" t="s">
        <v>483</v>
      </c>
      <c r="AU103" s="192" t="s">
        <v>80</v>
      </c>
      <c r="AY103" s="19" t="s">
        <v>157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164</v>
      </c>
      <c r="BK103" s="193">
        <f>ROUND(I103*H103,2)</f>
        <v>0</v>
      </c>
      <c r="BL103" s="19" t="s">
        <v>307</v>
      </c>
      <c r="BM103" s="192" t="s">
        <v>1971</v>
      </c>
    </row>
    <row r="104" spans="1:47" s="2" customFormat="1" ht="11.25">
      <c r="A104" s="36"/>
      <c r="B104" s="37"/>
      <c r="C104" s="38"/>
      <c r="D104" s="194" t="s">
        <v>166</v>
      </c>
      <c r="E104" s="38"/>
      <c r="F104" s="195" t="s">
        <v>1970</v>
      </c>
      <c r="G104" s="38"/>
      <c r="H104" s="38"/>
      <c r="I104" s="196"/>
      <c r="J104" s="38"/>
      <c r="K104" s="38"/>
      <c r="L104" s="41"/>
      <c r="M104" s="197"/>
      <c r="N104" s="198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166</v>
      </c>
      <c r="AU104" s="19" t="s">
        <v>80</v>
      </c>
    </row>
    <row r="105" spans="2:51" s="13" customFormat="1" ht="11.25">
      <c r="B105" s="201"/>
      <c r="C105" s="202"/>
      <c r="D105" s="194" t="s">
        <v>170</v>
      </c>
      <c r="E105" s="203" t="s">
        <v>28</v>
      </c>
      <c r="F105" s="204" t="s">
        <v>1972</v>
      </c>
      <c r="G105" s="202"/>
      <c r="H105" s="203" t="s">
        <v>28</v>
      </c>
      <c r="I105" s="205"/>
      <c r="J105" s="202"/>
      <c r="K105" s="202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170</v>
      </c>
      <c r="AU105" s="210" t="s">
        <v>80</v>
      </c>
      <c r="AV105" s="13" t="s">
        <v>80</v>
      </c>
      <c r="AW105" s="13" t="s">
        <v>34</v>
      </c>
      <c r="AX105" s="13" t="s">
        <v>73</v>
      </c>
      <c r="AY105" s="210" t="s">
        <v>157</v>
      </c>
    </row>
    <row r="106" spans="2:51" s="14" customFormat="1" ht="11.25">
      <c r="B106" s="211"/>
      <c r="C106" s="212"/>
      <c r="D106" s="194" t="s">
        <v>170</v>
      </c>
      <c r="E106" s="213" t="s">
        <v>28</v>
      </c>
      <c r="F106" s="214" t="s">
        <v>183</v>
      </c>
      <c r="G106" s="212"/>
      <c r="H106" s="215">
        <v>3</v>
      </c>
      <c r="I106" s="216"/>
      <c r="J106" s="212"/>
      <c r="K106" s="212"/>
      <c r="L106" s="217"/>
      <c r="M106" s="258"/>
      <c r="N106" s="259"/>
      <c r="O106" s="259"/>
      <c r="P106" s="259"/>
      <c r="Q106" s="259"/>
      <c r="R106" s="259"/>
      <c r="S106" s="259"/>
      <c r="T106" s="260"/>
      <c r="AT106" s="221" t="s">
        <v>170</v>
      </c>
      <c r="AU106" s="221" t="s">
        <v>80</v>
      </c>
      <c r="AV106" s="14" t="s">
        <v>82</v>
      </c>
      <c r="AW106" s="14" t="s">
        <v>34</v>
      </c>
      <c r="AX106" s="14" t="s">
        <v>80</v>
      </c>
      <c r="AY106" s="221" t="s">
        <v>157</v>
      </c>
    </row>
    <row r="107" spans="1:31" s="2" customFormat="1" ht="6.95" customHeight="1">
      <c r="A107" s="36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1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sheetProtection algorithmName="SHA-512" hashValue="34KRuEMyLYc4xfXTe8bNzkSknmQlmOTeHo2m/zZtYaNEXgxabTGNXe+Ljv92/Kykqh8rlEYJlgwSHcGCFaOZwA==" saltValue="VmfwC46Bocz2fUV1D05CRJUw72JEQ12QIGj27M8eAfIoxHmaDzLbBcylSNDOd5P8tousXin4Av8rL58yz3wRFg==" spinCount="100000" sheet="1" objects="1" scenarios="1" formatColumns="0" formatRows="0" autoFilter="0"/>
  <autoFilter ref="C85:K106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120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5" t="s">
        <v>122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9" t="s">
        <v>1973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5" t="s">
        <v>18</v>
      </c>
      <c r="E11" s="36"/>
      <c r="F11" s="106" t="s">
        <v>19</v>
      </c>
      <c r="G11" s="36"/>
      <c r="H11" s="36"/>
      <c r="I11" s="115" t="s">
        <v>20</v>
      </c>
      <c r="J11" s="106" t="s">
        <v>21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22</v>
      </c>
      <c r="E12" s="36"/>
      <c r="F12" s="106" t="s">
        <v>23</v>
      </c>
      <c r="G12" s="36"/>
      <c r="H12" s="36"/>
      <c r="I12" s="115" t="s">
        <v>24</v>
      </c>
      <c r="J12" s="117" t="str">
        <f>'Rekapitulace stavby'!AN8</f>
        <v>16. 2. 2022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26</v>
      </c>
      <c r="E14" s="36"/>
      <c r="F14" s="36"/>
      <c r="G14" s="36"/>
      <c r="H14" s="36"/>
      <c r="I14" s="115" t="s">
        <v>27</v>
      </c>
      <c r="J14" s="106" t="s">
        <v>28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6" t="s">
        <v>29</v>
      </c>
      <c r="F15" s="36"/>
      <c r="G15" s="36"/>
      <c r="H15" s="36"/>
      <c r="I15" s="115" t="s">
        <v>30</v>
      </c>
      <c r="J15" s="106" t="s">
        <v>28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5" t="s">
        <v>31</v>
      </c>
      <c r="E17" s="36"/>
      <c r="F17" s="36"/>
      <c r="G17" s="36"/>
      <c r="H17" s="36"/>
      <c r="I17" s="115" t="s">
        <v>27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5" t="s">
        <v>30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5" t="s">
        <v>33</v>
      </c>
      <c r="E20" s="36"/>
      <c r="F20" s="36"/>
      <c r="G20" s="36"/>
      <c r="H20" s="36"/>
      <c r="I20" s="115" t="s">
        <v>27</v>
      </c>
      <c r="J20" s="106" t="s">
        <v>28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6" t="s">
        <v>29</v>
      </c>
      <c r="F21" s="36"/>
      <c r="G21" s="36"/>
      <c r="H21" s="36"/>
      <c r="I21" s="115" t="s">
        <v>30</v>
      </c>
      <c r="J21" s="106" t="s">
        <v>28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35</v>
      </c>
      <c r="E23" s="36"/>
      <c r="F23" s="36"/>
      <c r="G23" s="36"/>
      <c r="H23" s="36"/>
      <c r="I23" s="115" t="s">
        <v>27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6" t="s">
        <v>36</v>
      </c>
      <c r="F24" s="36"/>
      <c r="G24" s="36"/>
      <c r="H24" s="36"/>
      <c r="I24" s="115" t="s">
        <v>30</v>
      </c>
      <c r="J24" s="106" t="s">
        <v>28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37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8"/>
      <c r="B27" s="119"/>
      <c r="C27" s="118"/>
      <c r="D27" s="118"/>
      <c r="E27" s="392" t="s">
        <v>126</v>
      </c>
      <c r="F27" s="392"/>
      <c r="G27" s="392"/>
      <c r="H27" s="39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39</v>
      </c>
      <c r="E30" s="36"/>
      <c r="F30" s="36"/>
      <c r="G30" s="36"/>
      <c r="H30" s="36"/>
      <c r="I30" s="36"/>
      <c r="J30" s="123">
        <f>ROUND(J84,2)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41</v>
      </c>
      <c r="G32" s="36"/>
      <c r="H32" s="36"/>
      <c r="I32" s="124" t="s">
        <v>40</v>
      </c>
      <c r="J32" s="124" t="s">
        <v>42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43</v>
      </c>
      <c r="E33" s="115" t="s">
        <v>44</v>
      </c>
      <c r="F33" s="126">
        <f>ROUND((SUM(BE84:BE194)),2)</f>
        <v>0</v>
      </c>
      <c r="G33" s="36"/>
      <c r="H33" s="36"/>
      <c r="I33" s="127">
        <v>0.21</v>
      </c>
      <c r="J33" s="126">
        <f>ROUND(((SUM(BE84:BE194))*I33),2)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45</v>
      </c>
      <c r="F34" s="126">
        <f>ROUND((SUM(BF84:BF194)),2)</f>
        <v>0</v>
      </c>
      <c r="G34" s="36"/>
      <c r="H34" s="36"/>
      <c r="I34" s="127">
        <v>0.15</v>
      </c>
      <c r="J34" s="126">
        <f>ROUND(((SUM(BF84:BF194))*I34),2)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5" t="s">
        <v>43</v>
      </c>
      <c r="E35" s="115" t="s">
        <v>46</v>
      </c>
      <c r="F35" s="126">
        <f>ROUND((SUM(BG84:BG194)),2)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47</v>
      </c>
      <c r="F36" s="126">
        <f>ROUND((SUM(BH84:BH194)),2)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48</v>
      </c>
      <c r="F37" s="126">
        <f>ROUND((SUM(BI84:BI194)),2)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127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Labe, Račice, protipovodňová ochrana</v>
      </c>
      <c r="F48" s="394"/>
      <c r="G48" s="394"/>
      <c r="H48" s="394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122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7" t="str">
        <f>E9</f>
        <v>VON - Vedlejší a ostatní náklady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Račice u Štětí</v>
      </c>
      <c r="G52" s="38"/>
      <c r="H52" s="38"/>
      <c r="I52" s="31" t="s">
        <v>24</v>
      </c>
      <c r="J52" s="62" t="str">
        <f>IF(J12="","",J12)</f>
        <v>16. 2. 2022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9" t="s">
        <v>128</v>
      </c>
      <c r="D57" s="140"/>
      <c r="E57" s="140"/>
      <c r="F57" s="140"/>
      <c r="G57" s="140"/>
      <c r="H57" s="140"/>
      <c r="I57" s="140"/>
      <c r="J57" s="141" t="s">
        <v>129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2" t="s">
        <v>71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130</v>
      </c>
    </row>
    <row r="60" spans="2:12" s="9" customFormat="1" ht="24.95" customHeight="1">
      <c r="B60" s="143"/>
      <c r="C60" s="144"/>
      <c r="D60" s="145" t="s">
        <v>1974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2:12" s="10" customFormat="1" ht="19.9" customHeight="1">
      <c r="B61" s="149"/>
      <c r="C61" s="100"/>
      <c r="D61" s="150" t="s">
        <v>1975</v>
      </c>
      <c r="E61" s="151"/>
      <c r="F61" s="151"/>
      <c r="G61" s="151"/>
      <c r="H61" s="151"/>
      <c r="I61" s="151"/>
      <c r="J61" s="152">
        <f>J86</f>
        <v>0</v>
      </c>
      <c r="K61" s="100"/>
      <c r="L61" s="153"/>
    </row>
    <row r="62" spans="2:12" s="10" customFormat="1" ht="19.9" customHeight="1">
      <c r="B62" s="149"/>
      <c r="C62" s="100"/>
      <c r="D62" s="150" t="s">
        <v>1976</v>
      </c>
      <c r="E62" s="151"/>
      <c r="F62" s="151"/>
      <c r="G62" s="151"/>
      <c r="H62" s="151"/>
      <c r="I62" s="151"/>
      <c r="J62" s="152">
        <f>J102</f>
        <v>0</v>
      </c>
      <c r="K62" s="100"/>
      <c r="L62" s="153"/>
    </row>
    <row r="63" spans="2:12" s="10" customFormat="1" ht="19.9" customHeight="1">
      <c r="B63" s="149"/>
      <c r="C63" s="100"/>
      <c r="D63" s="150" t="s">
        <v>1977</v>
      </c>
      <c r="E63" s="151"/>
      <c r="F63" s="151"/>
      <c r="G63" s="151"/>
      <c r="H63" s="151"/>
      <c r="I63" s="151"/>
      <c r="J63" s="152">
        <f>J117</f>
        <v>0</v>
      </c>
      <c r="K63" s="100"/>
      <c r="L63" s="153"/>
    </row>
    <row r="64" spans="2:12" s="10" customFormat="1" ht="19.9" customHeight="1">
      <c r="B64" s="149"/>
      <c r="C64" s="100"/>
      <c r="D64" s="150" t="s">
        <v>1978</v>
      </c>
      <c r="E64" s="151"/>
      <c r="F64" s="151"/>
      <c r="G64" s="151"/>
      <c r="H64" s="151"/>
      <c r="I64" s="151"/>
      <c r="J64" s="152">
        <f>J128</f>
        <v>0</v>
      </c>
      <c r="K64" s="100"/>
      <c r="L64" s="153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142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3" t="str">
        <f>E7</f>
        <v>Labe, Račice, protipovodňová ochrana</v>
      </c>
      <c r="F74" s="394"/>
      <c r="G74" s="394"/>
      <c r="H74" s="394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122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7" t="str">
        <f>E9</f>
        <v>VON - Vedlejší a ostatní náklady</v>
      </c>
      <c r="F76" s="395"/>
      <c r="G76" s="395"/>
      <c r="H76" s="395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Račice u Štětí</v>
      </c>
      <c r="G78" s="38"/>
      <c r="H78" s="38"/>
      <c r="I78" s="31" t="s">
        <v>24</v>
      </c>
      <c r="J78" s="62" t="str">
        <f>IF(J12="","",J12)</f>
        <v>16. 2. 2022</v>
      </c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26</v>
      </c>
      <c r="D80" s="38"/>
      <c r="E80" s="38"/>
      <c r="F80" s="29" t="str">
        <f>E15</f>
        <v>Povodí Labe, státní podnik, OIČ, Hradec Králové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 Eva Morkesová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54"/>
      <c r="B83" s="155"/>
      <c r="C83" s="156" t="s">
        <v>143</v>
      </c>
      <c r="D83" s="157" t="s">
        <v>58</v>
      </c>
      <c r="E83" s="157" t="s">
        <v>54</v>
      </c>
      <c r="F83" s="157" t="s">
        <v>55</v>
      </c>
      <c r="G83" s="157" t="s">
        <v>144</v>
      </c>
      <c r="H83" s="157" t="s">
        <v>145</v>
      </c>
      <c r="I83" s="157" t="s">
        <v>146</v>
      </c>
      <c r="J83" s="157" t="s">
        <v>129</v>
      </c>
      <c r="K83" s="158" t="s">
        <v>147</v>
      </c>
      <c r="L83" s="159"/>
      <c r="M83" s="71" t="s">
        <v>28</v>
      </c>
      <c r="N83" s="72" t="s">
        <v>43</v>
      </c>
      <c r="O83" s="72" t="s">
        <v>148</v>
      </c>
      <c r="P83" s="72" t="s">
        <v>149</v>
      </c>
      <c r="Q83" s="72" t="s">
        <v>150</v>
      </c>
      <c r="R83" s="72" t="s">
        <v>151</v>
      </c>
      <c r="S83" s="72" t="s">
        <v>152</v>
      </c>
      <c r="T83" s="73" t="s">
        <v>153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3" s="2" customFormat="1" ht="22.9" customHeight="1">
      <c r="A84" s="36"/>
      <c r="B84" s="37"/>
      <c r="C84" s="78" t="s">
        <v>154</v>
      </c>
      <c r="D84" s="38"/>
      <c r="E84" s="38"/>
      <c r="F84" s="38"/>
      <c r="G84" s="38"/>
      <c r="H84" s="38"/>
      <c r="I84" s="38"/>
      <c r="J84" s="160">
        <f>BK84</f>
        <v>0</v>
      </c>
      <c r="K84" s="38"/>
      <c r="L84" s="41"/>
      <c r="M84" s="74"/>
      <c r="N84" s="161"/>
      <c r="O84" s="75"/>
      <c r="P84" s="162">
        <f>P85</f>
        <v>0</v>
      </c>
      <c r="Q84" s="75"/>
      <c r="R84" s="162">
        <f>R85</f>
        <v>0</v>
      </c>
      <c r="S84" s="75"/>
      <c r="T84" s="163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130</v>
      </c>
      <c r="BK84" s="164">
        <f>BK85</f>
        <v>0</v>
      </c>
    </row>
    <row r="85" spans="2:63" s="12" customFormat="1" ht="25.9" customHeight="1">
      <c r="B85" s="165"/>
      <c r="C85" s="166"/>
      <c r="D85" s="167" t="s">
        <v>72</v>
      </c>
      <c r="E85" s="168" t="s">
        <v>1979</v>
      </c>
      <c r="F85" s="168" t="s">
        <v>1980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P86+P102+P117+P128</f>
        <v>0</v>
      </c>
      <c r="Q85" s="173"/>
      <c r="R85" s="174">
        <f>R86+R102+R117+R128</f>
        <v>0</v>
      </c>
      <c r="S85" s="173"/>
      <c r="T85" s="175">
        <f>T86+T102+T117+T128</f>
        <v>0</v>
      </c>
      <c r="AR85" s="176" t="s">
        <v>164</v>
      </c>
      <c r="AT85" s="177" t="s">
        <v>72</v>
      </c>
      <c r="AU85" s="177" t="s">
        <v>73</v>
      </c>
      <c r="AY85" s="176" t="s">
        <v>157</v>
      </c>
      <c r="BK85" s="178">
        <f>BK86+BK102+BK117+BK128</f>
        <v>0</v>
      </c>
    </row>
    <row r="86" spans="2:63" s="12" customFormat="1" ht="22.9" customHeight="1">
      <c r="B86" s="165"/>
      <c r="C86" s="166"/>
      <c r="D86" s="167" t="s">
        <v>72</v>
      </c>
      <c r="E86" s="179" t="s">
        <v>1981</v>
      </c>
      <c r="F86" s="179" t="s">
        <v>1230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SUM(P87:P101)</f>
        <v>0</v>
      </c>
      <c r="Q86" s="173"/>
      <c r="R86" s="174">
        <f>SUM(R87:R101)</f>
        <v>0</v>
      </c>
      <c r="S86" s="173"/>
      <c r="T86" s="175">
        <f>SUM(T87:T101)</f>
        <v>0</v>
      </c>
      <c r="AR86" s="176" t="s">
        <v>164</v>
      </c>
      <c r="AT86" s="177" t="s">
        <v>72</v>
      </c>
      <c r="AU86" s="177" t="s">
        <v>80</v>
      </c>
      <c r="AY86" s="176" t="s">
        <v>157</v>
      </c>
      <c r="BK86" s="178">
        <f>SUM(BK87:BK101)</f>
        <v>0</v>
      </c>
    </row>
    <row r="87" spans="1:65" s="2" customFormat="1" ht="16.5" customHeight="1">
      <c r="A87" s="36"/>
      <c r="B87" s="37"/>
      <c r="C87" s="181" t="s">
        <v>80</v>
      </c>
      <c r="D87" s="181" t="s">
        <v>159</v>
      </c>
      <c r="E87" s="182" t="s">
        <v>1982</v>
      </c>
      <c r="F87" s="183" t="s">
        <v>1983</v>
      </c>
      <c r="G87" s="184" t="s">
        <v>1156</v>
      </c>
      <c r="H87" s="185">
        <v>1</v>
      </c>
      <c r="I87" s="186"/>
      <c r="J87" s="187">
        <f>ROUND(I87*H87,2)</f>
        <v>0</v>
      </c>
      <c r="K87" s="183" t="s">
        <v>28</v>
      </c>
      <c r="L87" s="41"/>
      <c r="M87" s="188" t="s">
        <v>28</v>
      </c>
      <c r="N87" s="189" t="s">
        <v>46</v>
      </c>
      <c r="O87" s="67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2" t="s">
        <v>1944</v>
      </c>
      <c r="AT87" s="192" t="s">
        <v>159</v>
      </c>
      <c r="AU87" s="192" t="s">
        <v>82</v>
      </c>
      <c r="AY87" s="19" t="s">
        <v>157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9" t="s">
        <v>164</v>
      </c>
      <c r="BK87" s="193">
        <f>ROUND(I87*H87,2)</f>
        <v>0</v>
      </c>
      <c r="BL87" s="19" t="s">
        <v>1944</v>
      </c>
      <c r="BM87" s="192" t="s">
        <v>1984</v>
      </c>
    </row>
    <row r="88" spans="1:47" s="2" customFormat="1" ht="11.25">
      <c r="A88" s="36"/>
      <c r="B88" s="37"/>
      <c r="C88" s="38"/>
      <c r="D88" s="194" t="s">
        <v>166</v>
      </c>
      <c r="E88" s="38"/>
      <c r="F88" s="195" t="s">
        <v>1983</v>
      </c>
      <c r="G88" s="38"/>
      <c r="H88" s="38"/>
      <c r="I88" s="196"/>
      <c r="J88" s="38"/>
      <c r="K88" s="38"/>
      <c r="L88" s="41"/>
      <c r="M88" s="197"/>
      <c r="N88" s="198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166</v>
      </c>
      <c r="AU88" s="19" t="s">
        <v>82</v>
      </c>
    </row>
    <row r="89" spans="2:51" s="13" customFormat="1" ht="11.25">
      <c r="B89" s="201"/>
      <c r="C89" s="202"/>
      <c r="D89" s="194" t="s">
        <v>170</v>
      </c>
      <c r="E89" s="203" t="s">
        <v>28</v>
      </c>
      <c r="F89" s="204" t="s">
        <v>1985</v>
      </c>
      <c r="G89" s="202"/>
      <c r="H89" s="203" t="s">
        <v>28</v>
      </c>
      <c r="I89" s="205"/>
      <c r="J89" s="202"/>
      <c r="K89" s="202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170</v>
      </c>
      <c r="AU89" s="210" t="s">
        <v>82</v>
      </c>
      <c r="AV89" s="13" t="s">
        <v>80</v>
      </c>
      <c r="AW89" s="13" t="s">
        <v>34</v>
      </c>
      <c r="AX89" s="13" t="s">
        <v>73</v>
      </c>
      <c r="AY89" s="210" t="s">
        <v>157</v>
      </c>
    </row>
    <row r="90" spans="2:51" s="13" customFormat="1" ht="11.25">
      <c r="B90" s="201"/>
      <c r="C90" s="202"/>
      <c r="D90" s="194" t="s">
        <v>170</v>
      </c>
      <c r="E90" s="203" t="s">
        <v>28</v>
      </c>
      <c r="F90" s="204" t="s">
        <v>1986</v>
      </c>
      <c r="G90" s="202"/>
      <c r="H90" s="203" t="s">
        <v>28</v>
      </c>
      <c r="I90" s="205"/>
      <c r="J90" s="202"/>
      <c r="K90" s="202"/>
      <c r="L90" s="206"/>
      <c r="M90" s="207"/>
      <c r="N90" s="208"/>
      <c r="O90" s="208"/>
      <c r="P90" s="208"/>
      <c r="Q90" s="208"/>
      <c r="R90" s="208"/>
      <c r="S90" s="208"/>
      <c r="T90" s="209"/>
      <c r="AT90" s="210" t="s">
        <v>170</v>
      </c>
      <c r="AU90" s="210" t="s">
        <v>82</v>
      </c>
      <c r="AV90" s="13" t="s">
        <v>80</v>
      </c>
      <c r="AW90" s="13" t="s">
        <v>34</v>
      </c>
      <c r="AX90" s="13" t="s">
        <v>73</v>
      </c>
      <c r="AY90" s="210" t="s">
        <v>157</v>
      </c>
    </row>
    <row r="91" spans="2:51" s="13" customFormat="1" ht="11.25">
      <c r="B91" s="201"/>
      <c r="C91" s="202"/>
      <c r="D91" s="194" t="s">
        <v>170</v>
      </c>
      <c r="E91" s="203" t="s">
        <v>28</v>
      </c>
      <c r="F91" s="204" t="s">
        <v>1987</v>
      </c>
      <c r="G91" s="202"/>
      <c r="H91" s="203" t="s">
        <v>28</v>
      </c>
      <c r="I91" s="205"/>
      <c r="J91" s="202"/>
      <c r="K91" s="202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170</v>
      </c>
      <c r="AU91" s="210" t="s">
        <v>82</v>
      </c>
      <c r="AV91" s="13" t="s">
        <v>80</v>
      </c>
      <c r="AW91" s="13" t="s">
        <v>34</v>
      </c>
      <c r="AX91" s="13" t="s">
        <v>73</v>
      </c>
      <c r="AY91" s="210" t="s">
        <v>157</v>
      </c>
    </row>
    <row r="92" spans="2:51" s="13" customFormat="1" ht="11.25">
      <c r="B92" s="201"/>
      <c r="C92" s="202"/>
      <c r="D92" s="194" t="s">
        <v>170</v>
      </c>
      <c r="E92" s="203" t="s">
        <v>28</v>
      </c>
      <c r="F92" s="204" t="s">
        <v>1988</v>
      </c>
      <c r="G92" s="202"/>
      <c r="H92" s="203" t="s">
        <v>28</v>
      </c>
      <c r="I92" s="205"/>
      <c r="J92" s="202"/>
      <c r="K92" s="202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170</v>
      </c>
      <c r="AU92" s="210" t="s">
        <v>82</v>
      </c>
      <c r="AV92" s="13" t="s">
        <v>80</v>
      </c>
      <c r="AW92" s="13" t="s">
        <v>34</v>
      </c>
      <c r="AX92" s="13" t="s">
        <v>73</v>
      </c>
      <c r="AY92" s="210" t="s">
        <v>157</v>
      </c>
    </row>
    <row r="93" spans="2:51" s="13" customFormat="1" ht="22.5">
      <c r="B93" s="201"/>
      <c r="C93" s="202"/>
      <c r="D93" s="194" t="s">
        <v>170</v>
      </c>
      <c r="E93" s="203" t="s">
        <v>28</v>
      </c>
      <c r="F93" s="204" t="s">
        <v>1989</v>
      </c>
      <c r="G93" s="202"/>
      <c r="H93" s="203" t="s">
        <v>28</v>
      </c>
      <c r="I93" s="205"/>
      <c r="J93" s="202"/>
      <c r="K93" s="202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170</v>
      </c>
      <c r="AU93" s="210" t="s">
        <v>82</v>
      </c>
      <c r="AV93" s="13" t="s">
        <v>80</v>
      </c>
      <c r="AW93" s="13" t="s">
        <v>34</v>
      </c>
      <c r="AX93" s="13" t="s">
        <v>73</v>
      </c>
      <c r="AY93" s="210" t="s">
        <v>157</v>
      </c>
    </row>
    <row r="94" spans="2:51" s="13" customFormat="1" ht="11.25">
      <c r="B94" s="201"/>
      <c r="C94" s="202"/>
      <c r="D94" s="194" t="s">
        <v>170</v>
      </c>
      <c r="E94" s="203" t="s">
        <v>28</v>
      </c>
      <c r="F94" s="204" t="s">
        <v>1990</v>
      </c>
      <c r="G94" s="202"/>
      <c r="H94" s="203" t="s">
        <v>28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170</v>
      </c>
      <c r="AU94" s="210" t="s">
        <v>82</v>
      </c>
      <c r="AV94" s="13" t="s">
        <v>80</v>
      </c>
      <c r="AW94" s="13" t="s">
        <v>34</v>
      </c>
      <c r="AX94" s="13" t="s">
        <v>73</v>
      </c>
      <c r="AY94" s="210" t="s">
        <v>157</v>
      </c>
    </row>
    <row r="95" spans="2:51" s="13" customFormat="1" ht="11.25">
      <c r="B95" s="201"/>
      <c r="C95" s="202"/>
      <c r="D95" s="194" t="s">
        <v>170</v>
      </c>
      <c r="E95" s="203" t="s">
        <v>28</v>
      </c>
      <c r="F95" s="204" t="s">
        <v>1991</v>
      </c>
      <c r="G95" s="202"/>
      <c r="H95" s="203" t="s">
        <v>28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170</v>
      </c>
      <c r="AU95" s="210" t="s">
        <v>82</v>
      </c>
      <c r="AV95" s="13" t="s">
        <v>80</v>
      </c>
      <c r="AW95" s="13" t="s">
        <v>34</v>
      </c>
      <c r="AX95" s="13" t="s">
        <v>73</v>
      </c>
      <c r="AY95" s="210" t="s">
        <v>157</v>
      </c>
    </row>
    <row r="96" spans="2:51" s="14" customFormat="1" ht="11.25">
      <c r="B96" s="211"/>
      <c r="C96" s="212"/>
      <c r="D96" s="194" t="s">
        <v>170</v>
      </c>
      <c r="E96" s="213" t="s">
        <v>28</v>
      </c>
      <c r="F96" s="214" t="s">
        <v>80</v>
      </c>
      <c r="G96" s="212"/>
      <c r="H96" s="215">
        <v>1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170</v>
      </c>
      <c r="AU96" s="221" t="s">
        <v>82</v>
      </c>
      <c r="AV96" s="14" t="s">
        <v>82</v>
      </c>
      <c r="AW96" s="14" t="s">
        <v>34</v>
      </c>
      <c r="AX96" s="14" t="s">
        <v>80</v>
      </c>
      <c r="AY96" s="221" t="s">
        <v>157</v>
      </c>
    </row>
    <row r="97" spans="1:65" s="2" customFormat="1" ht="16.5" customHeight="1">
      <c r="A97" s="36"/>
      <c r="B97" s="37"/>
      <c r="C97" s="181" t="s">
        <v>82</v>
      </c>
      <c r="D97" s="181" t="s">
        <v>159</v>
      </c>
      <c r="E97" s="182" t="s">
        <v>1992</v>
      </c>
      <c r="F97" s="183" t="s">
        <v>1993</v>
      </c>
      <c r="G97" s="184" t="s">
        <v>1156</v>
      </c>
      <c r="H97" s="185">
        <v>1</v>
      </c>
      <c r="I97" s="186"/>
      <c r="J97" s="187">
        <f>ROUND(I97*H97,2)</f>
        <v>0</v>
      </c>
      <c r="K97" s="183" t="s">
        <v>28</v>
      </c>
      <c r="L97" s="41"/>
      <c r="M97" s="188" t="s">
        <v>28</v>
      </c>
      <c r="N97" s="189" t="s">
        <v>46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1944</v>
      </c>
      <c r="AT97" s="192" t="s">
        <v>159</v>
      </c>
      <c r="AU97" s="192" t="s">
        <v>82</v>
      </c>
      <c r="AY97" s="19" t="s">
        <v>157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9" t="s">
        <v>164</v>
      </c>
      <c r="BK97" s="193">
        <f>ROUND(I97*H97,2)</f>
        <v>0</v>
      </c>
      <c r="BL97" s="19" t="s">
        <v>1944</v>
      </c>
      <c r="BM97" s="192" t="s">
        <v>1994</v>
      </c>
    </row>
    <row r="98" spans="1:47" s="2" customFormat="1" ht="11.25">
      <c r="A98" s="36"/>
      <c r="B98" s="37"/>
      <c r="C98" s="38"/>
      <c r="D98" s="194" t="s">
        <v>166</v>
      </c>
      <c r="E98" s="38"/>
      <c r="F98" s="195" t="s">
        <v>1995</v>
      </c>
      <c r="G98" s="38"/>
      <c r="H98" s="38"/>
      <c r="I98" s="196"/>
      <c r="J98" s="38"/>
      <c r="K98" s="38"/>
      <c r="L98" s="41"/>
      <c r="M98" s="197"/>
      <c r="N98" s="198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166</v>
      </c>
      <c r="AU98" s="19" t="s">
        <v>82</v>
      </c>
    </row>
    <row r="99" spans="2:51" s="13" customFormat="1" ht="11.25">
      <c r="B99" s="201"/>
      <c r="C99" s="202"/>
      <c r="D99" s="194" t="s">
        <v>170</v>
      </c>
      <c r="E99" s="203" t="s">
        <v>28</v>
      </c>
      <c r="F99" s="204" t="s">
        <v>1996</v>
      </c>
      <c r="G99" s="202"/>
      <c r="H99" s="203" t="s">
        <v>28</v>
      </c>
      <c r="I99" s="205"/>
      <c r="J99" s="202"/>
      <c r="K99" s="202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170</v>
      </c>
      <c r="AU99" s="210" t="s">
        <v>82</v>
      </c>
      <c r="AV99" s="13" t="s">
        <v>80</v>
      </c>
      <c r="AW99" s="13" t="s">
        <v>34</v>
      </c>
      <c r="AX99" s="13" t="s">
        <v>73</v>
      </c>
      <c r="AY99" s="210" t="s">
        <v>157</v>
      </c>
    </row>
    <row r="100" spans="2:51" s="13" customFormat="1" ht="11.25">
      <c r="B100" s="201"/>
      <c r="C100" s="202"/>
      <c r="D100" s="194" t="s">
        <v>170</v>
      </c>
      <c r="E100" s="203" t="s">
        <v>28</v>
      </c>
      <c r="F100" s="204" t="s">
        <v>1997</v>
      </c>
      <c r="G100" s="202"/>
      <c r="H100" s="203" t="s">
        <v>28</v>
      </c>
      <c r="I100" s="205"/>
      <c r="J100" s="202"/>
      <c r="K100" s="202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170</v>
      </c>
      <c r="AU100" s="210" t="s">
        <v>82</v>
      </c>
      <c r="AV100" s="13" t="s">
        <v>80</v>
      </c>
      <c r="AW100" s="13" t="s">
        <v>34</v>
      </c>
      <c r="AX100" s="13" t="s">
        <v>73</v>
      </c>
      <c r="AY100" s="210" t="s">
        <v>157</v>
      </c>
    </row>
    <row r="101" spans="2:51" s="14" customFormat="1" ht="11.25">
      <c r="B101" s="211"/>
      <c r="C101" s="212"/>
      <c r="D101" s="194" t="s">
        <v>170</v>
      </c>
      <c r="E101" s="213" t="s">
        <v>28</v>
      </c>
      <c r="F101" s="214" t="s">
        <v>80</v>
      </c>
      <c r="G101" s="212"/>
      <c r="H101" s="215">
        <v>1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170</v>
      </c>
      <c r="AU101" s="221" t="s">
        <v>82</v>
      </c>
      <c r="AV101" s="14" t="s">
        <v>82</v>
      </c>
      <c r="AW101" s="14" t="s">
        <v>34</v>
      </c>
      <c r="AX101" s="14" t="s">
        <v>80</v>
      </c>
      <c r="AY101" s="221" t="s">
        <v>157</v>
      </c>
    </row>
    <row r="102" spans="2:63" s="12" customFormat="1" ht="22.9" customHeight="1">
      <c r="B102" s="165"/>
      <c r="C102" s="166"/>
      <c r="D102" s="167" t="s">
        <v>72</v>
      </c>
      <c r="E102" s="179" t="s">
        <v>1998</v>
      </c>
      <c r="F102" s="179" t="s">
        <v>1999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SUM(P103:P116)</f>
        <v>0</v>
      </c>
      <c r="Q102" s="173"/>
      <c r="R102" s="174">
        <f>SUM(R103:R116)</f>
        <v>0</v>
      </c>
      <c r="S102" s="173"/>
      <c r="T102" s="175">
        <f>SUM(T103:T116)</f>
        <v>0</v>
      </c>
      <c r="AR102" s="176" t="s">
        <v>164</v>
      </c>
      <c r="AT102" s="177" t="s">
        <v>72</v>
      </c>
      <c r="AU102" s="177" t="s">
        <v>80</v>
      </c>
      <c r="AY102" s="176" t="s">
        <v>157</v>
      </c>
      <c r="BK102" s="178">
        <f>SUM(BK103:BK116)</f>
        <v>0</v>
      </c>
    </row>
    <row r="103" spans="1:65" s="2" customFormat="1" ht="16.5" customHeight="1">
      <c r="A103" s="36"/>
      <c r="B103" s="37"/>
      <c r="C103" s="181" t="s">
        <v>183</v>
      </c>
      <c r="D103" s="181" t="s">
        <v>159</v>
      </c>
      <c r="E103" s="182" t="s">
        <v>2000</v>
      </c>
      <c r="F103" s="183" t="s">
        <v>2001</v>
      </c>
      <c r="G103" s="184" t="s">
        <v>175</v>
      </c>
      <c r="H103" s="185">
        <v>1</v>
      </c>
      <c r="I103" s="186"/>
      <c r="J103" s="187">
        <f>ROUND(I103*H103,2)</f>
        <v>0</v>
      </c>
      <c r="K103" s="183" t="s">
        <v>28</v>
      </c>
      <c r="L103" s="41"/>
      <c r="M103" s="188" t="s">
        <v>28</v>
      </c>
      <c r="N103" s="189" t="s">
        <v>46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2002</v>
      </c>
      <c r="AT103" s="192" t="s">
        <v>159</v>
      </c>
      <c r="AU103" s="192" t="s">
        <v>82</v>
      </c>
      <c r="AY103" s="19" t="s">
        <v>157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164</v>
      </c>
      <c r="BK103" s="193">
        <f>ROUND(I103*H103,2)</f>
        <v>0</v>
      </c>
      <c r="BL103" s="19" t="s">
        <v>2002</v>
      </c>
      <c r="BM103" s="192" t="s">
        <v>2003</v>
      </c>
    </row>
    <row r="104" spans="1:47" s="2" customFormat="1" ht="19.5">
      <c r="A104" s="36"/>
      <c r="B104" s="37"/>
      <c r="C104" s="38"/>
      <c r="D104" s="194" t="s">
        <v>166</v>
      </c>
      <c r="E104" s="38"/>
      <c r="F104" s="195" t="s">
        <v>2004</v>
      </c>
      <c r="G104" s="38"/>
      <c r="H104" s="38"/>
      <c r="I104" s="196"/>
      <c r="J104" s="38"/>
      <c r="K104" s="38"/>
      <c r="L104" s="41"/>
      <c r="M104" s="197"/>
      <c r="N104" s="198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166</v>
      </c>
      <c r="AU104" s="19" t="s">
        <v>82</v>
      </c>
    </row>
    <row r="105" spans="1:65" s="2" customFormat="1" ht="24.2" customHeight="1">
      <c r="A105" s="36"/>
      <c r="B105" s="37"/>
      <c r="C105" s="181" t="s">
        <v>164</v>
      </c>
      <c r="D105" s="181" t="s">
        <v>159</v>
      </c>
      <c r="E105" s="182" t="s">
        <v>2005</v>
      </c>
      <c r="F105" s="183" t="s">
        <v>2006</v>
      </c>
      <c r="G105" s="184" t="s">
        <v>175</v>
      </c>
      <c r="H105" s="185">
        <v>1</v>
      </c>
      <c r="I105" s="186"/>
      <c r="J105" s="187">
        <f>ROUND(I105*H105,2)</f>
        <v>0</v>
      </c>
      <c r="K105" s="183" t="s">
        <v>28</v>
      </c>
      <c r="L105" s="41"/>
      <c r="M105" s="188" t="s">
        <v>28</v>
      </c>
      <c r="N105" s="189" t="s">
        <v>46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2002</v>
      </c>
      <c r="AT105" s="192" t="s">
        <v>159</v>
      </c>
      <c r="AU105" s="192" t="s">
        <v>82</v>
      </c>
      <c r="AY105" s="19" t="s">
        <v>157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9" t="s">
        <v>164</v>
      </c>
      <c r="BK105" s="193">
        <f>ROUND(I105*H105,2)</f>
        <v>0</v>
      </c>
      <c r="BL105" s="19" t="s">
        <v>2002</v>
      </c>
      <c r="BM105" s="192" t="s">
        <v>2007</v>
      </c>
    </row>
    <row r="106" spans="1:47" s="2" customFormat="1" ht="19.5">
      <c r="A106" s="36"/>
      <c r="B106" s="37"/>
      <c r="C106" s="38"/>
      <c r="D106" s="194" t="s">
        <v>166</v>
      </c>
      <c r="E106" s="38"/>
      <c r="F106" s="195" t="s">
        <v>2006</v>
      </c>
      <c r="G106" s="38"/>
      <c r="H106" s="38"/>
      <c r="I106" s="196"/>
      <c r="J106" s="38"/>
      <c r="K106" s="38"/>
      <c r="L106" s="41"/>
      <c r="M106" s="197"/>
      <c r="N106" s="198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166</v>
      </c>
      <c r="AU106" s="19" t="s">
        <v>82</v>
      </c>
    </row>
    <row r="107" spans="1:65" s="2" customFormat="1" ht="16.5" customHeight="1">
      <c r="A107" s="36"/>
      <c r="B107" s="37"/>
      <c r="C107" s="181" t="s">
        <v>195</v>
      </c>
      <c r="D107" s="181" t="s">
        <v>159</v>
      </c>
      <c r="E107" s="182" t="s">
        <v>2008</v>
      </c>
      <c r="F107" s="183" t="s">
        <v>2009</v>
      </c>
      <c r="G107" s="184" t="s">
        <v>1156</v>
      </c>
      <c r="H107" s="185">
        <v>1</v>
      </c>
      <c r="I107" s="186"/>
      <c r="J107" s="187">
        <f>ROUND(I107*H107,2)</f>
        <v>0</v>
      </c>
      <c r="K107" s="183" t="s">
        <v>28</v>
      </c>
      <c r="L107" s="41"/>
      <c r="M107" s="188" t="s">
        <v>28</v>
      </c>
      <c r="N107" s="189" t="s">
        <v>46</v>
      </c>
      <c r="O107" s="67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1944</v>
      </c>
      <c r="AT107" s="192" t="s">
        <v>159</v>
      </c>
      <c r="AU107" s="192" t="s">
        <v>82</v>
      </c>
      <c r="AY107" s="19" t="s">
        <v>157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9" t="s">
        <v>164</v>
      </c>
      <c r="BK107" s="193">
        <f>ROUND(I107*H107,2)</f>
        <v>0</v>
      </c>
      <c r="BL107" s="19" t="s">
        <v>1944</v>
      </c>
      <c r="BM107" s="192" t="s">
        <v>2010</v>
      </c>
    </row>
    <row r="108" spans="1:47" s="2" customFormat="1" ht="11.25">
      <c r="A108" s="36"/>
      <c r="B108" s="37"/>
      <c r="C108" s="38"/>
      <c r="D108" s="194" t="s">
        <v>166</v>
      </c>
      <c r="E108" s="38"/>
      <c r="F108" s="195" t="s">
        <v>2009</v>
      </c>
      <c r="G108" s="38"/>
      <c r="H108" s="38"/>
      <c r="I108" s="196"/>
      <c r="J108" s="38"/>
      <c r="K108" s="38"/>
      <c r="L108" s="41"/>
      <c r="M108" s="197"/>
      <c r="N108" s="198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166</v>
      </c>
      <c r="AU108" s="19" t="s">
        <v>82</v>
      </c>
    </row>
    <row r="109" spans="2:51" s="13" customFormat="1" ht="11.25">
      <c r="B109" s="201"/>
      <c r="C109" s="202"/>
      <c r="D109" s="194" t="s">
        <v>170</v>
      </c>
      <c r="E109" s="203" t="s">
        <v>28</v>
      </c>
      <c r="F109" s="204" t="s">
        <v>2011</v>
      </c>
      <c r="G109" s="202"/>
      <c r="H109" s="203" t="s">
        <v>28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170</v>
      </c>
      <c r="AU109" s="210" t="s">
        <v>82</v>
      </c>
      <c r="AV109" s="13" t="s">
        <v>80</v>
      </c>
      <c r="AW109" s="13" t="s">
        <v>34</v>
      </c>
      <c r="AX109" s="13" t="s">
        <v>73</v>
      </c>
      <c r="AY109" s="210" t="s">
        <v>157</v>
      </c>
    </row>
    <row r="110" spans="2:51" s="14" customFormat="1" ht="11.25">
      <c r="B110" s="211"/>
      <c r="C110" s="212"/>
      <c r="D110" s="194" t="s">
        <v>170</v>
      </c>
      <c r="E110" s="213" t="s">
        <v>28</v>
      </c>
      <c r="F110" s="214" t="s">
        <v>80</v>
      </c>
      <c r="G110" s="212"/>
      <c r="H110" s="215">
        <v>1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170</v>
      </c>
      <c r="AU110" s="221" t="s">
        <v>82</v>
      </c>
      <c r="AV110" s="14" t="s">
        <v>82</v>
      </c>
      <c r="AW110" s="14" t="s">
        <v>34</v>
      </c>
      <c r="AX110" s="14" t="s">
        <v>80</v>
      </c>
      <c r="AY110" s="221" t="s">
        <v>157</v>
      </c>
    </row>
    <row r="111" spans="1:65" s="2" customFormat="1" ht="21.75" customHeight="1">
      <c r="A111" s="36"/>
      <c r="B111" s="37"/>
      <c r="C111" s="181" t="s">
        <v>202</v>
      </c>
      <c r="D111" s="181" t="s">
        <v>159</v>
      </c>
      <c r="E111" s="182" t="s">
        <v>2012</v>
      </c>
      <c r="F111" s="183" t="s">
        <v>2013</v>
      </c>
      <c r="G111" s="184" t="s">
        <v>175</v>
      </c>
      <c r="H111" s="185">
        <v>1</v>
      </c>
      <c r="I111" s="186"/>
      <c r="J111" s="187">
        <f>ROUND(I111*H111,2)</f>
        <v>0</v>
      </c>
      <c r="K111" s="183" t="s">
        <v>28</v>
      </c>
      <c r="L111" s="41"/>
      <c r="M111" s="188" t="s">
        <v>28</v>
      </c>
      <c r="N111" s="189" t="s">
        <v>46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2002</v>
      </c>
      <c r="AT111" s="192" t="s">
        <v>159</v>
      </c>
      <c r="AU111" s="192" t="s">
        <v>82</v>
      </c>
      <c r="AY111" s="19" t="s">
        <v>157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164</v>
      </c>
      <c r="BK111" s="193">
        <f>ROUND(I111*H111,2)</f>
        <v>0</v>
      </c>
      <c r="BL111" s="19" t="s">
        <v>2002</v>
      </c>
      <c r="BM111" s="192" t="s">
        <v>2014</v>
      </c>
    </row>
    <row r="112" spans="1:47" s="2" customFormat="1" ht="11.25">
      <c r="A112" s="36"/>
      <c r="B112" s="37"/>
      <c r="C112" s="38"/>
      <c r="D112" s="194" t="s">
        <v>166</v>
      </c>
      <c r="E112" s="38"/>
      <c r="F112" s="195" t="s">
        <v>2013</v>
      </c>
      <c r="G112" s="38"/>
      <c r="H112" s="38"/>
      <c r="I112" s="196"/>
      <c r="J112" s="38"/>
      <c r="K112" s="38"/>
      <c r="L112" s="41"/>
      <c r="M112" s="197"/>
      <c r="N112" s="198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166</v>
      </c>
      <c r="AU112" s="19" t="s">
        <v>82</v>
      </c>
    </row>
    <row r="113" spans="1:65" s="2" customFormat="1" ht="16.5" customHeight="1">
      <c r="A113" s="36"/>
      <c r="B113" s="37"/>
      <c r="C113" s="181" t="s">
        <v>209</v>
      </c>
      <c r="D113" s="181" t="s">
        <v>159</v>
      </c>
      <c r="E113" s="182" t="s">
        <v>2015</v>
      </c>
      <c r="F113" s="183" t="s">
        <v>2016</v>
      </c>
      <c r="G113" s="184" t="s">
        <v>175</v>
      </c>
      <c r="H113" s="185">
        <v>1</v>
      </c>
      <c r="I113" s="186"/>
      <c r="J113" s="187">
        <f>ROUND(I113*H113,2)</f>
        <v>0</v>
      </c>
      <c r="K113" s="183" t="s">
        <v>28</v>
      </c>
      <c r="L113" s="41"/>
      <c r="M113" s="188" t="s">
        <v>28</v>
      </c>
      <c r="N113" s="189" t="s">
        <v>46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2002</v>
      </c>
      <c r="AT113" s="192" t="s">
        <v>159</v>
      </c>
      <c r="AU113" s="192" t="s">
        <v>82</v>
      </c>
      <c r="AY113" s="19" t="s">
        <v>157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164</v>
      </c>
      <c r="BK113" s="193">
        <f>ROUND(I113*H113,2)</f>
        <v>0</v>
      </c>
      <c r="BL113" s="19" t="s">
        <v>2002</v>
      </c>
      <c r="BM113" s="192" t="s">
        <v>2017</v>
      </c>
    </row>
    <row r="114" spans="1:47" s="2" customFormat="1" ht="11.25">
      <c r="A114" s="36"/>
      <c r="B114" s="37"/>
      <c r="C114" s="38"/>
      <c r="D114" s="194" t="s">
        <v>166</v>
      </c>
      <c r="E114" s="38"/>
      <c r="F114" s="195" t="s">
        <v>2016</v>
      </c>
      <c r="G114" s="38"/>
      <c r="H114" s="38"/>
      <c r="I114" s="196"/>
      <c r="J114" s="38"/>
      <c r="K114" s="38"/>
      <c r="L114" s="41"/>
      <c r="M114" s="197"/>
      <c r="N114" s="198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166</v>
      </c>
      <c r="AU114" s="19" t="s">
        <v>82</v>
      </c>
    </row>
    <row r="115" spans="1:65" s="2" customFormat="1" ht="16.5" customHeight="1">
      <c r="A115" s="36"/>
      <c r="B115" s="37"/>
      <c r="C115" s="181" t="s">
        <v>217</v>
      </c>
      <c r="D115" s="181" t="s">
        <v>159</v>
      </c>
      <c r="E115" s="182" t="s">
        <v>2018</v>
      </c>
      <c r="F115" s="183" t="s">
        <v>2019</v>
      </c>
      <c r="G115" s="184" t="s">
        <v>175</v>
      </c>
      <c r="H115" s="185">
        <v>1</v>
      </c>
      <c r="I115" s="186"/>
      <c r="J115" s="187">
        <f>ROUND(I115*H115,2)</f>
        <v>0</v>
      </c>
      <c r="K115" s="183" t="s">
        <v>28</v>
      </c>
      <c r="L115" s="41"/>
      <c r="M115" s="188" t="s">
        <v>28</v>
      </c>
      <c r="N115" s="189" t="s">
        <v>46</v>
      </c>
      <c r="O115" s="67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2002</v>
      </c>
      <c r="AT115" s="192" t="s">
        <v>159</v>
      </c>
      <c r="AU115" s="192" t="s">
        <v>82</v>
      </c>
      <c r="AY115" s="19" t="s">
        <v>157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9" t="s">
        <v>164</v>
      </c>
      <c r="BK115" s="193">
        <f>ROUND(I115*H115,2)</f>
        <v>0</v>
      </c>
      <c r="BL115" s="19" t="s">
        <v>2002</v>
      </c>
      <c r="BM115" s="192" t="s">
        <v>2020</v>
      </c>
    </row>
    <row r="116" spans="1:47" s="2" customFormat="1" ht="11.25">
      <c r="A116" s="36"/>
      <c r="B116" s="37"/>
      <c r="C116" s="38"/>
      <c r="D116" s="194" t="s">
        <v>166</v>
      </c>
      <c r="E116" s="38"/>
      <c r="F116" s="195" t="s">
        <v>2019</v>
      </c>
      <c r="G116" s="38"/>
      <c r="H116" s="38"/>
      <c r="I116" s="196"/>
      <c r="J116" s="38"/>
      <c r="K116" s="38"/>
      <c r="L116" s="41"/>
      <c r="M116" s="197"/>
      <c r="N116" s="198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166</v>
      </c>
      <c r="AU116" s="19" t="s">
        <v>82</v>
      </c>
    </row>
    <row r="117" spans="2:63" s="12" customFormat="1" ht="22.9" customHeight="1">
      <c r="B117" s="165"/>
      <c r="C117" s="166"/>
      <c r="D117" s="167" t="s">
        <v>72</v>
      </c>
      <c r="E117" s="179" t="s">
        <v>2021</v>
      </c>
      <c r="F117" s="179" t="s">
        <v>2022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SUM(P118:P127)</f>
        <v>0</v>
      </c>
      <c r="Q117" s="173"/>
      <c r="R117" s="174">
        <f>SUM(R118:R127)</f>
        <v>0</v>
      </c>
      <c r="S117" s="173"/>
      <c r="T117" s="175">
        <f>SUM(T118:T127)</f>
        <v>0</v>
      </c>
      <c r="AR117" s="176" t="s">
        <v>164</v>
      </c>
      <c r="AT117" s="177" t="s">
        <v>72</v>
      </c>
      <c r="AU117" s="177" t="s">
        <v>80</v>
      </c>
      <c r="AY117" s="176" t="s">
        <v>157</v>
      </c>
      <c r="BK117" s="178">
        <f>SUM(BK118:BK127)</f>
        <v>0</v>
      </c>
    </row>
    <row r="118" spans="1:65" s="2" customFormat="1" ht="16.5" customHeight="1">
      <c r="A118" s="36"/>
      <c r="B118" s="37"/>
      <c r="C118" s="181" t="s">
        <v>224</v>
      </c>
      <c r="D118" s="181" t="s">
        <v>159</v>
      </c>
      <c r="E118" s="182" t="s">
        <v>2023</v>
      </c>
      <c r="F118" s="183" t="s">
        <v>2024</v>
      </c>
      <c r="G118" s="184" t="s">
        <v>175</v>
      </c>
      <c r="H118" s="185">
        <v>1</v>
      </c>
      <c r="I118" s="186"/>
      <c r="J118" s="187">
        <f>ROUND(I118*H118,2)</f>
        <v>0</v>
      </c>
      <c r="K118" s="183" t="s">
        <v>28</v>
      </c>
      <c r="L118" s="41"/>
      <c r="M118" s="188" t="s">
        <v>28</v>
      </c>
      <c r="N118" s="189" t="s">
        <v>46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2025</v>
      </c>
      <c r="AT118" s="192" t="s">
        <v>159</v>
      </c>
      <c r="AU118" s="192" t="s">
        <v>82</v>
      </c>
      <c r="AY118" s="19" t="s">
        <v>157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9" t="s">
        <v>164</v>
      </c>
      <c r="BK118" s="193">
        <f>ROUND(I118*H118,2)</f>
        <v>0</v>
      </c>
      <c r="BL118" s="19" t="s">
        <v>2025</v>
      </c>
      <c r="BM118" s="192" t="s">
        <v>2026</v>
      </c>
    </row>
    <row r="119" spans="1:47" s="2" customFormat="1" ht="11.25">
      <c r="A119" s="36"/>
      <c r="B119" s="37"/>
      <c r="C119" s="38"/>
      <c r="D119" s="194" t="s">
        <v>166</v>
      </c>
      <c r="E119" s="38"/>
      <c r="F119" s="195" t="s">
        <v>2024</v>
      </c>
      <c r="G119" s="38"/>
      <c r="H119" s="38"/>
      <c r="I119" s="196"/>
      <c r="J119" s="38"/>
      <c r="K119" s="38"/>
      <c r="L119" s="41"/>
      <c r="M119" s="197"/>
      <c r="N119" s="198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166</v>
      </c>
      <c r="AU119" s="19" t="s">
        <v>82</v>
      </c>
    </row>
    <row r="120" spans="1:65" s="2" customFormat="1" ht="16.5" customHeight="1">
      <c r="A120" s="36"/>
      <c r="B120" s="37"/>
      <c r="C120" s="181" t="s">
        <v>232</v>
      </c>
      <c r="D120" s="181" t="s">
        <v>159</v>
      </c>
      <c r="E120" s="182" t="s">
        <v>2027</v>
      </c>
      <c r="F120" s="183" t="s">
        <v>2028</v>
      </c>
      <c r="G120" s="184" t="s">
        <v>1156</v>
      </c>
      <c r="H120" s="185">
        <v>1</v>
      </c>
      <c r="I120" s="186"/>
      <c r="J120" s="187">
        <f>ROUND(I120*H120,2)</f>
        <v>0</v>
      </c>
      <c r="K120" s="183" t="s">
        <v>28</v>
      </c>
      <c r="L120" s="41"/>
      <c r="M120" s="188" t="s">
        <v>28</v>
      </c>
      <c r="N120" s="189" t="s">
        <v>46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2025</v>
      </c>
      <c r="AT120" s="192" t="s">
        <v>159</v>
      </c>
      <c r="AU120" s="192" t="s">
        <v>82</v>
      </c>
      <c r="AY120" s="19" t="s">
        <v>157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164</v>
      </c>
      <c r="BK120" s="193">
        <f>ROUND(I120*H120,2)</f>
        <v>0</v>
      </c>
      <c r="BL120" s="19" t="s">
        <v>2025</v>
      </c>
      <c r="BM120" s="192" t="s">
        <v>2029</v>
      </c>
    </row>
    <row r="121" spans="1:47" s="2" customFormat="1" ht="11.25">
      <c r="A121" s="36"/>
      <c r="B121" s="37"/>
      <c r="C121" s="38"/>
      <c r="D121" s="194" t="s">
        <v>166</v>
      </c>
      <c r="E121" s="38"/>
      <c r="F121" s="195" t="s">
        <v>2028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166</v>
      </c>
      <c r="AU121" s="19" t="s">
        <v>82</v>
      </c>
    </row>
    <row r="122" spans="2:51" s="13" customFormat="1" ht="11.25">
      <c r="B122" s="201"/>
      <c r="C122" s="202"/>
      <c r="D122" s="194" t="s">
        <v>170</v>
      </c>
      <c r="E122" s="203" t="s">
        <v>28</v>
      </c>
      <c r="F122" s="204" t="s">
        <v>2030</v>
      </c>
      <c r="G122" s="202"/>
      <c r="H122" s="203" t="s">
        <v>28</v>
      </c>
      <c r="I122" s="205"/>
      <c r="J122" s="202"/>
      <c r="K122" s="202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170</v>
      </c>
      <c r="AU122" s="210" t="s">
        <v>82</v>
      </c>
      <c r="AV122" s="13" t="s">
        <v>80</v>
      </c>
      <c r="AW122" s="13" t="s">
        <v>34</v>
      </c>
      <c r="AX122" s="13" t="s">
        <v>73</v>
      </c>
      <c r="AY122" s="210" t="s">
        <v>157</v>
      </c>
    </row>
    <row r="123" spans="2:51" s="13" customFormat="1" ht="11.25">
      <c r="B123" s="201"/>
      <c r="C123" s="202"/>
      <c r="D123" s="194" t="s">
        <v>170</v>
      </c>
      <c r="E123" s="203" t="s">
        <v>28</v>
      </c>
      <c r="F123" s="204" t="s">
        <v>2031</v>
      </c>
      <c r="G123" s="202"/>
      <c r="H123" s="203" t="s">
        <v>28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170</v>
      </c>
      <c r="AU123" s="210" t="s">
        <v>82</v>
      </c>
      <c r="AV123" s="13" t="s">
        <v>80</v>
      </c>
      <c r="AW123" s="13" t="s">
        <v>34</v>
      </c>
      <c r="AX123" s="13" t="s">
        <v>73</v>
      </c>
      <c r="AY123" s="210" t="s">
        <v>157</v>
      </c>
    </row>
    <row r="124" spans="2:51" s="13" customFormat="1" ht="11.25">
      <c r="B124" s="201"/>
      <c r="C124" s="202"/>
      <c r="D124" s="194" t="s">
        <v>170</v>
      </c>
      <c r="E124" s="203" t="s">
        <v>28</v>
      </c>
      <c r="F124" s="204" t="s">
        <v>2032</v>
      </c>
      <c r="G124" s="202"/>
      <c r="H124" s="203" t="s">
        <v>28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170</v>
      </c>
      <c r="AU124" s="210" t="s">
        <v>82</v>
      </c>
      <c r="AV124" s="13" t="s">
        <v>80</v>
      </c>
      <c r="AW124" s="13" t="s">
        <v>34</v>
      </c>
      <c r="AX124" s="13" t="s">
        <v>73</v>
      </c>
      <c r="AY124" s="210" t="s">
        <v>157</v>
      </c>
    </row>
    <row r="125" spans="2:51" s="14" customFormat="1" ht="11.25">
      <c r="B125" s="211"/>
      <c r="C125" s="212"/>
      <c r="D125" s="194" t="s">
        <v>170</v>
      </c>
      <c r="E125" s="213" t="s">
        <v>28</v>
      </c>
      <c r="F125" s="214" t="s">
        <v>80</v>
      </c>
      <c r="G125" s="212"/>
      <c r="H125" s="215">
        <v>1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170</v>
      </c>
      <c r="AU125" s="221" t="s">
        <v>82</v>
      </c>
      <c r="AV125" s="14" t="s">
        <v>82</v>
      </c>
      <c r="AW125" s="14" t="s">
        <v>34</v>
      </c>
      <c r="AX125" s="14" t="s">
        <v>80</v>
      </c>
      <c r="AY125" s="221" t="s">
        <v>157</v>
      </c>
    </row>
    <row r="126" spans="1:65" s="2" customFormat="1" ht="16.5" customHeight="1">
      <c r="A126" s="36"/>
      <c r="B126" s="37"/>
      <c r="C126" s="181" t="s">
        <v>243</v>
      </c>
      <c r="D126" s="181" t="s">
        <v>159</v>
      </c>
      <c r="E126" s="182" t="s">
        <v>2033</v>
      </c>
      <c r="F126" s="183" t="s">
        <v>2034</v>
      </c>
      <c r="G126" s="184" t="s">
        <v>1156</v>
      </c>
      <c r="H126" s="185">
        <v>1</v>
      </c>
      <c r="I126" s="186"/>
      <c r="J126" s="187">
        <f>ROUND(I126*H126,2)</f>
        <v>0</v>
      </c>
      <c r="K126" s="183" t="s">
        <v>28</v>
      </c>
      <c r="L126" s="41"/>
      <c r="M126" s="188" t="s">
        <v>28</v>
      </c>
      <c r="N126" s="189" t="s">
        <v>46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2025</v>
      </c>
      <c r="AT126" s="192" t="s">
        <v>159</v>
      </c>
      <c r="AU126" s="192" t="s">
        <v>82</v>
      </c>
      <c r="AY126" s="19" t="s">
        <v>157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164</v>
      </c>
      <c r="BK126" s="193">
        <f>ROUND(I126*H126,2)</f>
        <v>0</v>
      </c>
      <c r="BL126" s="19" t="s">
        <v>2025</v>
      </c>
      <c r="BM126" s="192" t="s">
        <v>2035</v>
      </c>
    </row>
    <row r="127" spans="1:47" s="2" customFormat="1" ht="11.25">
      <c r="A127" s="36"/>
      <c r="B127" s="37"/>
      <c r="C127" s="38"/>
      <c r="D127" s="194" t="s">
        <v>166</v>
      </c>
      <c r="E127" s="38"/>
      <c r="F127" s="195" t="s">
        <v>2034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166</v>
      </c>
      <c r="AU127" s="19" t="s">
        <v>82</v>
      </c>
    </row>
    <row r="128" spans="2:63" s="12" customFormat="1" ht="22.9" customHeight="1">
      <c r="B128" s="165"/>
      <c r="C128" s="166"/>
      <c r="D128" s="167" t="s">
        <v>72</v>
      </c>
      <c r="E128" s="179" t="s">
        <v>2036</v>
      </c>
      <c r="F128" s="179" t="s">
        <v>1232</v>
      </c>
      <c r="G128" s="166"/>
      <c r="H128" s="166"/>
      <c r="I128" s="169"/>
      <c r="J128" s="180">
        <f>BK128</f>
        <v>0</v>
      </c>
      <c r="K128" s="166"/>
      <c r="L128" s="171"/>
      <c r="M128" s="172"/>
      <c r="N128" s="173"/>
      <c r="O128" s="173"/>
      <c r="P128" s="174">
        <f>SUM(P129:P194)</f>
        <v>0</v>
      </c>
      <c r="Q128" s="173"/>
      <c r="R128" s="174">
        <f>SUM(R129:R194)</f>
        <v>0</v>
      </c>
      <c r="S128" s="173"/>
      <c r="T128" s="175">
        <f>SUM(T129:T194)</f>
        <v>0</v>
      </c>
      <c r="AR128" s="176" t="s">
        <v>164</v>
      </c>
      <c r="AT128" s="177" t="s">
        <v>72</v>
      </c>
      <c r="AU128" s="177" t="s">
        <v>80</v>
      </c>
      <c r="AY128" s="176" t="s">
        <v>157</v>
      </c>
      <c r="BK128" s="178">
        <f>SUM(BK129:BK194)</f>
        <v>0</v>
      </c>
    </row>
    <row r="129" spans="1:65" s="2" customFormat="1" ht="24.2" customHeight="1">
      <c r="A129" s="36"/>
      <c r="B129" s="37"/>
      <c r="C129" s="181" t="s">
        <v>263</v>
      </c>
      <c r="D129" s="181" t="s">
        <v>159</v>
      </c>
      <c r="E129" s="182" t="s">
        <v>2037</v>
      </c>
      <c r="F129" s="183" t="s">
        <v>2038</v>
      </c>
      <c r="G129" s="184" t="s">
        <v>1156</v>
      </c>
      <c r="H129" s="185">
        <v>1</v>
      </c>
      <c r="I129" s="186"/>
      <c r="J129" s="187">
        <f>ROUND(I129*H129,2)</f>
        <v>0</v>
      </c>
      <c r="K129" s="183" t="s">
        <v>28</v>
      </c>
      <c r="L129" s="41"/>
      <c r="M129" s="188" t="s">
        <v>28</v>
      </c>
      <c r="N129" s="189" t="s">
        <v>46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2025</v>
      </c>
      <c r="AT129" s="192" t="s">
        <v>159</v>
      </c>
      <c r="AU129" s="192" t="s">
        <v>82</v>
      </c>
      <c r="AY129" s="19" t="s">
        <v>157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9" t="s">
        <v>164</v>
      </c>
      <c r="BK129" s="193">
        <f>ROUND(I129*H129,2)</f>
        <v>0</v>
      </c>
      <c r="BL129" s="19" t="s">
        <v>2025</v>
      </c>
      <c r="BM129" s="192" t="s">
        <v>2039</v>
      </c>
    </row>
    <row r="130" spans="1:47" s="2" customFormat="1" ht="19.5">
      <c r="A130" s="36"/>
      <c r="B130" s="37"/>
      <c r="C130" s="38"/>
      <c r="D130" s="194" t="s">
        <v>166</v>
      </c>
      <c r="E130" s="38"/>
      <c r="F130" s="195" t="s">
        <v>2038</v>
      </c>
      <c r="G130" s="38"/>
      <c r="H130" s="38"/>
      <c r="I130" s="196"/>
      <c r="J130" s="38"/>
      <c r="K130" s="38"/>
      <c r="L130" s="41"/>
      <c r="M130" s="197"/>
      <c r="N130" s="198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166</v>
      </c>
      <c r="AU130" s="19" t="s">
        <v>82</v>
      </c>
    </row>
    <row r="131" spans="1:65" s="2" customFormat="1" ht="16.5" customHeight="1">
      <c r="A131" s="36"/>
      <c r="B131" s="37"/>
      <c r="C131" s="181" t="s">
        <v>277</v>
      </c>
      <c r="D131" s="181" t="s">
        <v>159</v>
      </c>
      <c r="E131" s="182" t="s">
        <v>2040</v>
      </c>
      <c r="F131" s="183" t="s">
        <v>2041</v>
      </c>
      <c r="G131" s="184" t="s">
        <v>1156</v>
      </c>
      <c r="H131" s="185">
        <v>1</v>
      </c>
      <c r="I131" s="186"/>
      <c r="J131" s="187">
        <f>ROUND(I131*H131,2)</f>
        <v>0</v>
      </c>
      <c r="K131" s="183" t="s">
        <v>28</v>
      </c>
      <c r="L131" s="41"/>
      <c r="M131" s="188" t="s">
        <v>28</v>
      </c>
      <c r="N131" s="189" t="s">
        <v>46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2025</v>
      </c>
      <c r="AT131" s="192" t="s">
        <v>159</v>
      </c>
      <c r="AU131" s="192" t="s">
        <v>82</v>
      </c>
      <c r="AY131" s="19" t="s">
        <v>157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164</v>
      </c>
      <c r="BK131" s="193">
        <f>ROUND(I131*H131,2)</f>
        <v>0</v>
      </c>
      <c r="BL131" s="19" t="s">
        <v>2025</v>
      </c>
      <c r="BM131" s="192" t="s">
        <v>2042</v>
      </c>
    </row>
    <row r="132" spans="1:47" s="2" customFormat="1" ht="11.25">
      <c r="A132" s="36"/>
      <c r="B132" s="37"/>
      <c r="C132" s="38"/>
      <c r="D132" s="194" t="s">
        <v>166</v>
      </c>
      <c r="E132" s="38"/>
      <c r="F132" s="195" t="s">
        <v>2041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166</v>
      </c>
      <c r="AU132" s="19" t="s">
        <v>82</v>
      </c>
    </row>
    <row r="133" spans="1:65" s="2" customFormat="1" ht="16.5" customHeight="1">
      <c r="A133" s="36"/>
      <c r="B133" s="37"/>
      <c r="C133" s="181" t="s">
        <v>285</v>
      </c>
      <c r="D133" s="181" t="s">
        <v>159</v>
      </c>
      <c r="E133" s="182" t="s">
        <v>2043</v>
      </c>
      <c r="F133" s="183" t="s">
        <v>2044</v>
      </c>
      <c r="G133" s="184" t="s">
        <v>1156</v>
      </c>
      <c r="H133" s="185">
        <v>1</v>
      </c>
      <c r="I133" s="186"/>
      <c r="J133" s="187">
        <f>ROUND(I133*H133,2)</f>
        <v>0</v>
      </c>
      <c r="K133" s="183" t="s">
        <v>28</v>
      </c>
      <c r="L133" s="41"/>
      <c r="M133" s="188" t="s">
        <v>28</v>
      </c>
      <c r="N133" s="189" t="s">
        <v>46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2025</v>
      </c>
      <c r="AT133" s="192" t="s">
        <v>159</v>
      </c>
      <c r="AU133" s="192" t="s">
        <v>82</v>
      </c>
      <c r="AY133" s="19" t="s">
        <v>157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164</v>
      </c>
      <c r="BK133" s="193">
        <f>ROUND(I133*H133,2)</f>
        <v>0</v>
      </c>
      <c r="BL133" s="19" t="s">
        <v>2025</v>
      </c>
      <c r="BM133" s="192" t="s">
        <v>2045</v>
      </c>
    </row>
    <row r="134" spans="1:47" s="2" customFormat="1" ht="19.5">
      <c r="A134" s="36"/>
      <c r="B134" s="37"/>
      <c r="C134" s="38"/>
      <c r="D134" s="194" t="s">
        <v>166</v>
      </c>
      <c r="E134" s="38"/>
      <c r="F134" s="195" t="s">
        <v>2046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166</v>
      </c>
      <c r="AU134" s="19" t="s">
        <v>82</v>
      </c>
    </row>
    <row r="135" spans="1:65" s="2" customFormat="1" ht="24.2" customHeight="1">
      <c r="A135" s="36"/>
      <c r="B135" s="37"/>
      <c r="C135" s="181" t="s">
        <v>8</v>
      </c>
      <c r="D135" s="181" t="s">
        <v>159</v>
      </c>
      <c r="E135" s="182" t="s">
        <v>2047</v>
      </c>
      <c r="F135" s="183" t="s">
        <v>2048</v>
      </c>
      <c r="G135" s="184" t="s">
        <v>1156</v>
      </c>
      <c r="H135" s="185">
        <v>1</v>
      </c>
      <c r="I135" s="186"/>
      <c r="J135" s="187">
        <f>ROUND(I135*H135,2)</f>
        <v>0</v>
      </c>
      <c r="K135" s="183" t="s">
        <v>28</v>
      </c>
      <c r="L135" s="41"/>
      <c r="M135" s="188" t="s">
        <v>28</v>
      </c>
      <c r="N135" s="189" t="s">
        <v>46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2025</v>
      </c>
      <c r="AT135" s="192" t="s">
        <v>159</v>
      </c>
      <c r="AU135" s="192" t="s">
        <v>82</v>
      </c>
      <c r="AY135" s="19" t="s">
        <v>157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164</v>
      </c>
      <c r="BK135" s="193">
        <f>ROUND(I135*H135,2)</f>
        <v>0</v>
      </c>
      <c r="BL135" s="19" t="s">
        <v>2025</v>
      </c>
      <c r="BM135" s="192" t="s">
        <v>2049</v>
      </c>
    </row>
    <row r="136" spans="1:47" s="2" customFormat="1" ht="19.5">
      <c r="A136" s="36"/>
      <c r="B136" s="37"/>
      <c r="C136" s="38"/>
      <c r="D136" s="194" t="s">
        <v>166</v>
      </c>
      <c r="E136" s="38"/>
      <c r="F136" s="195" t="s">
        <v>2048</v>
      </c>
      <c r="G136" s="38"/>
      <c r="H136" s="38"/>
      <c r="I136" s="196"/>
      <c r="J136" s="38"/>
      <c r="K136" s="38"/>
      <c r="L136" s="41"/>
      <c r="M136" s="197"/>
      <c r="N136" s="198"/>
      <c r="O136" s="67"/>
      <c r="P136" s="67"/>
      <c r="Q136" s="67"/>
      <c r="R136" s="67"/>
      <c r="S136" s="67"/>
      <c r="T136" s="6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166</v>
      </c>
      <c r="AU136" s="19" t="s">
        <v>82</v>
      </c>
    </row>
    <row r="137" spans="1:65" s="2" customFormat="1" ht="16.5" customHeight="1">
      <c r="A137" s="36"/>
      <c r="B137" s="37"/>
      <c r="C137" s="181" t="s">
        <v>307</v>
      </c>
      <c r="D137" s="181" t="s">
        <v>159</v>
      </c>
      <c r="E137" s="182" t="s">
        <v>2050</v>
      </c>
      <c r="F137" s="183" t="s">
        <v>2051</v>
      </c>
      <c r="G137" s="184" t="s">
        <v>1156</v>
      </c>
      <c r="H137" s="185">
        <v>1</v>
      </c>
      <c r="I137" s="186"/>
      <c r="J137" s="187">
        <f>ROUND(I137*H137,2)</f>
        <v>0</v>
      </c>
      <c r="K137" s="183" t="s">
        <v>28</v>
      </c>
      <c r="L137" s="41"/>
      <c r="M137" s="188" t="s">
        <v>28</v>
      </c>
      <c r="N137" s="189" t="s">
        <v>46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2025</v>
      </c>
      <c r="AT137" s="192" t="s">
        <v>159</v>
      </c>
      <c r="AU137" s="192" t="s">
        <v>82</v>
      </c>
      <c r="AY137" s="19" t="s">
        <v>157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164</v>
      </c>
      <c r="BK137" s="193">
        <f>ROUND(I137*H137,2)</f>
        <v>0</v>
      </c>
      <c r="BL137" s="19" t="s">
        <v>2025</v>
      </c>
      <c r="BM137" s="192" t="s">
        <v>2052</v>
      </c>
    </row>
    <row r="138" spans="1:47" s="2" customFormat="1" ht="11.25">
      <c r="A138" s="36"/>
      <c r="B138" s="37"/>
      <c r="C138" s="38"/>
      <c r="D138" s="194" t="s">
        <v>166</v>
      </c>
      <c r="E138" s="38"/>
      <c r="F138" s="195" t="s">
        <v>2053</v>
      </c>
      <c r="G138" s="38"/>
      <c r="H138" s="38"/>
      <c r="I138" s="196"/>
      <c r="J138" s="38"/>
      <c r="K138" s="38"/>
      <c r="L138" s="41"/>
      <c r="M138" s="197"/>
      <c r="N138" s="198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166</v>
      </c>
      <c r="AU138" s="19" t="s">
        <v>82</v>
      </c>
    </row>
    <row r="139" spans="1:65" s="2" customFormat="1" ht="21.75" customHeight="1">
      <c r="A139" s="36"/>
      <c r="B139" s="37"/>
      <c r="C139" s="181" t="s">
        <v>313</v>
      </c>
      <c r="D139" s="181" t="s">
        <v>159</v>
      </c>
      <c r="E139" s="182" t="s">
        <v>2054</v>
      </c>
      <c r="F139" s="183" t="s">
        <v>2055</v>
      </c>
      <c r="G139" s="184" t="s">
        <v>1156</v>
      </c>
      <c r="H139" s="185">
        <v>1</v>
      </c>
      <c r="I139" s="186"/>
      <c r="J139" s="187">
        <f>ROUND(I139*H139,2)</f>
        <v>0</v>
      </c>
      <c r="K139" s="183" t="s">
        <v>28</v>
      </c>
      <c r="L139" s="41"/>
      <c r="M139" s="188" t="s">
        <v>28</v>
      </c>
      <c r="N139" s="189" t="s">
        <v>46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2025</v>
      </c>
      <c r="AT139" s="192" t="s">
        <v>159</v>
      </c>
      <c r="AU139" s="192" t="s">
        <v>82</v>
      </c>
      <c r="AY139" s="19" t="s">
        <v>157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164</v>
      </c>
      <c r="BK139" s="193">
        <f>ROUND(I139*H139,2)</f>
        <v>0</v>
      </c>
      <c r="BL139" s="19" t="s">
        <v>2025</v>
      </c>
      <c r="BM139" s="192" t="s">
        <v>2056</v>
      </c>
    </row>
    <row r="140" spans="1:47" s="2" customFormat="1" ht="11.25">
      <c r="A140" s="36"/>
      <c r="B140" s="37"/>
      <c r="C140" s="38"/>
      <c r="D140" s="194" t="s">
        <v>166</v>
      </c>
      <c r="E140" s="38"/>
      <c r="F140" s="195" t="s">
        <v>2055</v>
      </c>
      <c r="G140" s="38"/>
      <c r="H140" s="38"/>
      <c r="I140" s="196"/>
      <c r="J140" s="38"/>
      <c r="K140" s="38"/>
      <c r="L140" s="41"/>
      <c r="M140" s="197"/>
      <c r="N140" s="198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166</v>
      </c>
      <c r="AU140" s="19" t="s">
        <v>82</v>
      </c>
    </row>
    <row r="141" spans="1:65" s="2" customFormat="1" ht="24.2" customHeight="1">
      <c r="A141" s="36"/>
      <c r="B141" s="37"/>
      <c r="C141" s="181" t="s">
        <v>321</v>
      </c>
      <c r="D141" s="181" t="s">
        <v>159</v>
      </c>
      <c r="E141" s="182" t="s">
        <v>2057</v>
      </c>
      <c r="F141" s="183" t="s">
        <v>2058</v>
      </c>
      <c r="G141" s="184" t="s">
        <v>1156</v>
      </c>
      <c r="H141" s="185">
        <v>1</v>
      </c>
      <c r="I141" s="186"/>
      <c r="J141" s="187">
        <f>ROUND(I141*H141,2)</f>
        <v>0</v>
      </c>
      <c r="K141" s="183" t="s">
        <v>28</v>
      </c>
      <c r="L141" s="41"/>
      <c r="M141" s="188" t="s">
        <v>28</v>
      </c>
      <c r="N141" s="189" t="s">
        <v>46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2025</v>
      </c>
      <c r="AT141" s="192" t="s">
        <v>159</v>
      </c>
      <c r="AU141" s="192" t="s">
        <v>82</v>
      </c>
      <c r="AY141" s="19" t="s">
        <v>157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164</v>
      </c>
      <c r="BK141" s="193">
        <f>ROUND(I141*H141,2)</f>
        <v>0</v>
      </c>
      <c r="BL141" s="19" t="s">
        <v>2025</v>
      </c>
      <c r="BM141" s="192" t="s">
        <v>2059</v>
      </c>
    </row>
    <row r="142" spans="1:47" s="2" customFormat="1" ht="11.25">
      <c r="A142" s="36"/>
      <c r="B142" s="37"/>
      <c r="C142" s="38"/>
      <c r="D142" s="194" t="s">
        <v>166</v>
      </c>
      <c r="E142" s="38"/>
      <c r="F142" s="195" t="s">
        <v>2058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166</v>
      </c>
      <c r="AU142" s="19" t="s">
        <v>82</v>
      </c>
    </row>
    <row r="143" spans="1:65" s="2" customFormat="1" ht="16.5" customHeight="1">
      <c r="A143" s="36"/>
      <c r="B143" s="37"/>
      <c r="C143" s="181" t="s">
        <v>327</v>
      </c>
      <c r="D143" s="181" t="s">
        <v>159</v>
      </c>
      <c r="E143" s="182" t="s">
        <v>2060</v>
      </c>
      <c r="F143" s="183" t="s">
        <v>2061</v>
      </c>
      <c r="G143" s="184" t="s">
        <v>1156</v>
      </c>
      <c r="H143" s="185">
        <v>1</v>
      </c>
      <c r="I143" s="186"/>
      <c r="J143" s="187">
        <f>ROUND(I143*H143,2)</f>
        <v>0</v>
      </c>
      <c r="K143" s="183" t="s">
        <v>28</v>
      </c>
      <c r="L143" s="41"/>
      <c r="M143" s="188" t="s">
        <v>28</v>
      </c>
      <c r="N143" s="189" t="s">
        <v>46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2025</v>
      </c>
      <c r="AT143" s="192" t="s">
        <v>159</v>
      </c>
      <c r="AU143" s="192" t="s">
        <v>82</v>
      </c>
      <c r="AY143" s="19" t="s">
        <v>157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9" t="s">
        <v>164</v>
      </c>
      <c r="BK143" s="193">
        <f>ROUND(I143*H143,2)</f>
        <v>0</v>
      </c>
      <c r="BL143" s="19" t="s">
        <v>2025</v>
      </c>
      <c r="BM143" s="192" t="s">
        <v>2062</v>
      </c>
    </row>
    <row r="144" spans="1:47" s="2" customFormat="1" ht="11.25">
      <c r="A144" s="36"/>
      <c r="B144" s="37"/>
      <c r="C144" s="38"/>
      <c r="D144" s="194" t="s">
        <v>166</v>
      </c>
      <c r="E144" s="38"/>
      <c r="F144" s="195" t="s">
        <v>2061</v>
      </c>
      <c r="G144" s="38"/>
      <c r="H144" s="38"/>
      <c r="I144" s="196"/>
      <c r="J144" s="38"/>
      <c r="K144" s="38"/>
      <c r="L144" s="41"/>
      <c r="M144" s="197"/>
      <c r="N144" s="198"/>
      <c r="O144" s="67"/>
      <c r="P144" s="67"/>
      <c r="Q144" s="67"/>
      <c r="R144" s="67"/>
      <c r="S144" s="67"/>
      <c r="T144" s="68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166</v>
      </c>
      <c r="AU144" s="19" t="s">
        <v>82</v>
      </c>
    </row>
    <row r="145" spans="2:51" s="13" customFormat="1" ht="11.25">
      <c r="B145" s="201"/>
      <c r="C145" s="202"/>
      <c r="D145" s="194" t="s">
        <v>170</v>
      </c>
      <c r="E145" s="203" t="s">
        <v>28</v>
      </c>
      <c r="F145" s="204" t="s">
        <v>2063</v>
      </c>
      <c r="G145" s="202"/>
      <c r="H145" s="203" t="s">
        <v>28</v>
      </c>
      <c r="I145" s="205"/>
      <c r="J145" s="202"/>
      <c r="K145" s="202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170</v>
      </c>
      <c r="AU145" s="210" t="s">
        <v>82</v>
      </c>
      <c r="AV145" s="13" t="s">
        <v>80</v>
      </c>
      <c r="AW145" s="13" t="s">
        <v>34</v>
      </c>
      <c r="AX145" s="13" t="s">
        <v>73</v>
      </c>
      <c r="AY145" s="210" t="s">
        <v>157</v>
      </c>
    </row>
    <row r="146" spans="2:51" s="13" customFormat="1" ht="11.25">
      <c r="B146" s="201"/>
      <c r="C146" s="202"/>
      <c r="D146" s="194" t="s">
        <v>170</v>
      </c>
      <c r="E146" s="203" t="s">
        <v>28</v>
      </c>
      <c r="F146" s="204" t="s">
        <v>2064</v>
      </c>
      <c r="G146" s="202"/>
      <c r="H146" s="203" t="s">
        <v>28</v>
      </c>
      <c r="I146" s="205"/>
      <c r="J146" s="202"/>
      <c r="K146" s="202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170</v>
      </c>
      <c r="AU146" s="210" t="s">
        <v>82</v>
      </c>
      <c r="AV146" s="13" t="s">
        <v>80</v>
      </c>
      <c r="AW146" s="13" t="s">
        <v>34</v>
      </c>
      <c r="AX146" s="13" t="s">
        <v>73</v>
      </c>
      <c r="AY146" s="210" t="s">
        <v>157</v>
      </c>
    </row>
    <row r="147" spans="2:51" s="13" customFormat="1" ht="11.25">
      <c r="B147" s="201"/>
      <c r="C147" s="202"/>
      <c r="D147" s="194" t="s">
        <v>170</v>
      </c>
      <c r="E147" s="203" t="s">
        <v>28</v>
      </c>
      <c r="F147" s="204" t="s">
        <v>2065</v>
      </c>
      <c r="G147" s="202"/>
      <c r="H147" s="203" t="s">
        <v>28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170</v>
      </c>
      <c r="AU147" s="210" t="s">
        <v>82</v>
      </c>
      <c r="AV147" s="13" t="s">
        <v>80</v>
      </c>
      <c r="AW147" s="13" t="s">
        <v>34</v>
      </c>
      <c r="AX147" s="13" t="s">
        <v>73</v>
      </c>
      <c r="AY147" s="210" t="s">
        <v>157</v>
      </c>
    </row>
    <row r="148" spans="2:51" s="14" customFormat="1" ht="11.25">
      <c r="B148" s="211"/>
      <c r="C148" s="212"/>
      <c r="D148" s="194" t="s">
        <v>170</v>
      </c>
      <c r="E148" s="213" t="s">
        <v>28</v>
      </c>
      <c r="F148" s="214" t="s">
        <v>80</v>
      </c>
      <c r="G148" s="212"/>
      <c r="H148" s="215">
        <v>1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170</v>
      </c>
      <c r="AU148" s="221" t="s">
        <v>82</v>
      </c>
      <c r="AV148" s="14" t="s">
        <v>82</v>
      </c>
      <c r="AW148" s="14" t="s">
        <v>34</v>
      </c>
      <c r="AX148" s="14" t="s">
        <v>80</v>
      </c>
      <c r="AY148" s="221" t="s">
        <v>157</v>
      </c>
    </row>
    <row r="149" spans="1:65" s="2" customFormat="1" ht="16.5" customHeight="1">
      <c r="A149" s="36"/>
      <c r="B149" s="37"/>
      <c r="C149" s="181" t="s">
        <v>334</v>
      </c>
      <c r="D149" s="181" t="s">
        <v>159</v>
      </c>
      <c r="E149" s="182" t="s">
        <v>2066</v>
      </c>
      <c r="F149" s="183" t="s">
        <v>2067</v>
      </c>
      <c r="G149" s="184" t="s">
        <v>1156</v>
      </c>
      <c r="H149" s="185">
        <v>1</v>
      </c>
      <c r="I149" s="186"/>
      <c r="J149" s="187">
        <f>ROUND(I149*H149,2)</f>
        <v>0</v>
      </c>
      <c r="K149" s="183" t="s">
        <v>28</v>
      </c>
      <c r="L149" s="41"/>
      <c r="M149" s="188" t="s">
        <v>28</v>
      </c>
      <c r="N149" s="189" t="s">
        <v>46</v>
      </c>
      <c r="O149" s="67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2025</v>
      </c>
      <c r="AT149" s="192" t="s">
        <v>159</v>
      </c>
      <c r="AU149" s="192" t="s">
        <v>82</v>
      </c>
      <c r="AY149" s="19" t="s">
        <v>157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164</v>
      </c>
      <c r="BK149" s="193">
        <f>ROUND(I149*H149,2)</f>
        <v>0</v>
      </c>
      <c r="BL149" s="19" t="s">
        <v>2025</v>
      </c>
      <c r="BM149" s="192" t="s">
        <v>2068</v>
      </c>
    </row>
    <row r="150" spans="1:47" s="2" customFormat="1" ht="11.25">
      <c r="A150" s="36"/>
      <c r="B150" s="37"/>
      <c r="C150" s="38"/>
      <c r="D150" s="194" t="s">
        <v>166</v>
      </c>
      <c r="E150" s="38"/>
      <c r="F150" s="195" t="s">
        <v>2067</v>
      </c>
      <c r="G150" s="38"/>
      <c r="H150" s="38"/>
      <c r="I150" s="196"/>
      <c r="J150" s="38"/>
      <c r="K150" s="38"/>
      <c r="L150" s="41"/>
      <c r="M150" s="197"/>
      <c r="N150" s="198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166</v>
      </c>
      <c r="AU150" s="19" t="s">
        <v>82</v>
      </c>
    </row>
    <row r="151" spans="2:51" s="13" customFormat="1" ht="11.25">
      <c r="B151" s="201"/>
      <c r="C151" s="202"/>
      <c r="D151" s="194" t="s">
        <v>170</v>
      </c>
      <c r="E151" s="203" t="s">
        <v>28</v>
      </c>
      <c r="F151" s="204" t="s">
        <v>2069</v>
      </c>
      <c r="G151" s="202"/>
      <c r="H151" s="203" t="s">
        <v>28</v>
      </c>
      <c r="I151" s="205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170</v>
      </c>
      <c r="AU151" s="210" t="s">
        <v>82</v>
      </c>
      <c r="AV151" s="13" t="s">
        <v>80</v>
      </c>
      <c r="AW151" s="13" t="s">
        <v>34</v>
      </c>
      <c r="AX151" s="13" t="s">
        <v>73</v>
      </c>
      <c r="AY151" s="210" t="s">
        <v>157</v>
      </c>
    </row>
    <row r="152" spans="2:51" s="14" customFormat="1" ht="11.25">
      <c r="B152" s="211"/>
      <c r="C152" s="212"/>
      <c r="D152" s="194" t="s">
        <v>170</v>
      </c>
      <c r="E152" s="213" t="s">
        <v>28</v>
      </c>
      <c r="F152" s="214" t="s">
        <v>80</v>
      </c>
      <c r="G152" s="212"/>
      <c r="H152" s="215">
        <v>1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170</v>
      </c>
      <c r="AU152" s="221" t="s">
        <v>82</v>
      </c>
      <c r="AV152" s="14" t="s">
        <v>82</v>
      </c>
      <c r="AW152" s="14" t="s">
        <v>34</v>
      </c>
      <c r="AX152" s="14" t="s">
        <v>80</v>
      </c>
      <c r="AY152" s="221" t="s">
        <v>157</v>
      </c>
    </row>
    <row r="153" spans="1:65" s="2" customFormat="1" ht="33" customHeight="1">
      <c r="A153" s="36"/>
      <c r="B153" s="37"/>
      <c r="C153" s="181" t="s">
        <v>7</v>
      </c>
      <c r="D153" s="181" t="s">
        <v>159</v>
      </c>
      <c r="E153" s="182" t="s">
        <v>2070</v>
      </c>
      <c r="F153" s="183" t="s">
        <v>2071</v>
      </c>
      <c r="G153" s="184" t="s">
        <v>1156</v>
      </c>
      <c r="H153" s="185">
        <v>1</v>
      </c>
      <c r="I153" s="186"/>
      <c r="J153" s="187">
        <f>ROUND(I153*H153,2)</f>
        <v>0</v>
      </c>
      <c r="K153" s="183" t="s">
        <v>28</v>
      </c>
      <c r="L153" s="41"/>
      <c r="M153" s="188" t="s">
        <v>28</v>
      </c>
      <c r="N153" s="189" t="s">
        <v>46</v>
      </c>
      <c r="O153" s="67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2025</v>
      </c>
      <c r="AT153" s="192" t="s">
        <v>159</v>
      </c>
      <c r="AU153" s="192" t="s">
        <v>82</v>
      </c>
      <c r="AY153" s="19" t="s">
        <v>157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164</v>
      </c>
      <c r="BK153" s="193">
        <f>ROUND(I153*H153,2)</f>
        <v>0</v>
      </c>
      <c r="BL153" s="19" t="s">
        <v>2025</v>
      </c>
      <c r="BM153" s="192" t="s">
        <v>2072</v>
      </c>
    </row>
    <row r="154" spans="1:47" s="2" customFormat="1" ht="19.5">
      <c r="A154" s="36"/>
      <c r="B154" s="37"/>
      <c r="C154" s="38"/>
      <c r="D154" s="194" t="s">
        <v>166</v>
      </c>
      <c r="E154" s="38"/>
      <c r="F154" s="195" t="s">
        <v>2071</v>
      </c>
      <c r="G154" s="38"/>
      <c r="H154" s="38"/>
      <c r="I154" s="196"/>
      <c r="J154" s="38"/>
      <c r="K154" s="38"/>
      <c r="L154" s="41"/>
      <c r="M154" s="197"/>
      <c r="N154" s="198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166</v>
      </c>
      <c r="AU154" s="19" t="s">
        <v>82</v>
      </c>
    </row>
    <row r="155" spans="2:51" s="13" customFormat="1" ht="11.25">
      <c r="B155" s="201"/>
      <c r="C155" s="202"/>
      <c r="D155" s="194" t="s">
        <v>170</v>
      </c>
      <c r="E155" s="203" t="s">
        <v>28</v>
      </c>
      <c r="F155" s="204" t="s">
        <v>2073</v>
      </c>
      <c r="G155" s="202"/>
      <c r="H155" s="203" t="s">
        <v>28</v>
      </c>
      <c r="I155" s="205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170</v>
      </c>
      <c r="AU155" s="210" t="s">
        <v>82</v>
      </c>
      <c r="AV155" s="13" t="s">
        <v>80</v>
      </c>
      <c r="AW155" s="13" t="s">
        <v>34</v>
      </c>
      <c r="AX155" s="13" t="s">
        <v>73</v>
      </c>
      <c r="AY155" s="210" t="s">
        <v>157</v>
      </c>
    </row>
    <row r="156" spans="2:51" s="14" customFormat="1" ht="11.25">
      <c r="B156" s="211"/>
      <c r="C156" s="212"/>
      <c r="D156" s="194" t="s">
        <v>170</v>
      </c>
      <c r="E156" s="213" t="s">
        <v>28</v>
      </c>
      <c r="F156" s="214" t="s">
        <v>80</v>
      </c>
      <c r="G156" s="212"/>
      <c r="H156" s="215">
        <v>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170</v>
      </c>
      <c r="AU156" s="221" t="s">
        <v>82</v>
      </c>
      <c r="AV156" s="14" t="s">
        <v>82</v>
      </c>
      <c r="AW156" s="14" t="s">
        <v>34</v>
      </c>
      <c r="AX156" s="14" t="s">
        <v>80</v>
      </c>
      <c r="AY156" s="221" t="s">
        <v>157</v>
      </c>
    </row>
    <row r="157" spans="1:65" s="2" customFormat="1" ht="16.5" customHeight="1">
      <c r="A157" s="36"/>
      <c r="B157" s="37"/>
      <c r="C157" s="181" t="s">
        <v>348</v>
      </c>
      <c r="D157" s="181" t="s">
        <v>159</v>
      </c>
      <c r="E157" s="182" t="s">
        <v>2074</v>
      </c>
      <c r="F157" s="183" t="s">
        <v>2075</v>
      </c>
      <c r="G157" s="184" t="s">
        <v>1156</v>
      </c>
      <c r="H157" s="185">
        <v>1</v>
      </c>
      <c r="I157" s="186"/>
      <c r="J157" s="187">
        <f>ROUND(I157*H157,2)</f>
        <v>0</v>
      </c>
      <c r="K157" s="183" t="s">
        <v>28</v>
      </c>
      <c r="L157" s="41"/>
      <c r="M157" s="188" t="s">
        <v>28</v>
      </c>
      <c r="N157" s="189" t="s">
        <v>46</v>
      </c>
      <c r="O157" s="67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2025</v>
      </c>
      <c r="AT157" s="192" t="s">
        <v>159</v>
      </c>
      <c r="AU157" s="192" t="s">
        <v>82</v>
      </c>
      <c r="AY157" s="19" t="s">
        <v>157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164</v>
      </c>
      <c r="BK157" s="193">
        <f>ROUND(I157*H157,2)</f>
        <v>0</v>
      </c>
      <c r="BL157" s="19" t="s">
        <v>2025</v>
      </c>
      <c r="BM157" s="192" t="s">
        <v>2076</v>
      </c>
    </row>
    <row r="158" spans="1:47" s="2" customFormat="1" ht="11.25">
      <c r="A158" s="36"/>
      <c r="B158" s="37"/>
      <c r="C158" s="38"/>
      <c r="D158" s="194" t="s">
        <v>166</v>
      </c>
      <c r="E158" s="38"/>
      <c r="F158" s="195" t="s">
        <v>2075</v>
      </c>
      <c r="G158" s="38"/>
      <c r="H158" s="38"/>
      <c r="I158" s="196"/>
      <c r="J158" s="38"/>
      <c r="K158" s="38"/>
      <c r="L158" s="41"/>
      <c r="M158" s="197"/>
      <c r="N158" s="198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166</v>
      </c>
      <c r="AU158" s="19" t="s">
        <v>82</v>
      </c>
    </row>
    <row r="159" spans="2:51" s="13" customFormat="1" ht="11.25">
      <c r="B159" s="201"/>
      <c r="C159" s="202"/>
      <c r="D159" s="194" t="s">
        <v>170</v>
      </c>
      <c r="E159" s="203" t="s">
        <v>28</v>
      </c>
      <c r="F159" s="204" t="s">
        <v>2077</v>
      </c>
      <c r="G159" s="202"/>
      <c r="H159" s="203" t="s">
        <v>28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170</v>
      </c>
      <c r="AU159" s="210" t="s">
        <v>82</v>
      </c>
      <c r="AV159" s="13" t="s">
        <v>80</v>
      </c>
      <c r="AW159" s="13" t="s">
        <v>34</v>
      </c>
      <c r="AX159" s="13" t="s">
        <v>73</v>
      </c>
      <c r="AY159" s="210" t="s">
        <v>157</v>
      </c>
    </row>
    <row r="160" spans="2:51" s="13" customFormat="1" ht="11.25">
      <c r="B160" s="201"/>
      <c r="C160" s="202"/>
      <c r="D160" s="194" t="s">
        <v>170</v>
      </c>
      <c r="E160" s="203" t="s">
        <v>28</v>
      </c>
      <c r="F160" s="204" t="s">
        <v>2078</v>
      </c>
      <c r="G160" s="202"/>
      <c r="H160" s="203" t="s">
        <v>28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170</v>
      </c>
      <c r="AU160" s="210" t="s">
        <v>82</v>
      </c>
      <c r="AV160" s="13" t="s">
        <v>80</v>
      </c>
      <c r="AW160" s="13" t="s">
        <v>34</v>
      </c>
      <c r="AX160" s="13" t="s">
        <v>73</v>
      </c>
      <c r="AY160" s="210" t="s">
        <v>157</v>
      </c>
    </row>
    <row r="161" spans="2:51" s="14" customFormat="1" ht="11.25">
      <c r="B161" s="211"/>
      <c r="C161" s="212"/>
      <c r="D161" s="194" t="s">
        <v>170</v>
      </c>
      <c r="E161" s="213" t="s">
        <v>28</v>
      </c>
      <c r="F161" s="214" t="s">
        <v>80</v>
      </c>
      <c r="G161" s="212"/>
      <c r="H161" s="215">
        <v>1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170</v>
      </c>
      <c r="AU161" s="221" t="s">
        <v>82</v>
      </c>
      <c r="AV161" s="14" t="s">
        <v>82</v>
      </c>
      <c r="AW161" s="14" t="s">
        <v>34</v>
      </c>
      <c r="AX161" s="14" t="s">
        <v>80</v>
      </c>
      <c r="AY161" s="221" t="s">
        <v>157</v>
      </c>
    </row>
    <row r="162" spans="1:65" s="2" customFormat="1" ht="16.5" customHeight="1">
      <c r="A162" s="36"/>
      <c r="B162" s="37"/>
      <c r="C162" s="181" t="s">
        <v>360</v>
      </c>
      <c r="D162" s="181" t="s">
        <v>159</v>
      </c>
      <c r="E162" s="182" t="s">
        <v>2079</v>
      </c>
      <c r="F162" s="183" t="s">
        <v>2080</v>
      </c>
      <c r="G162" s="184" t="s">
        <v>1156</v>
      </c>
      <c r="H162" s="185">
        <v>1</v>
      </c>
      <c r="I162" s="186"/>
      <c r="J162" s="187">
        <f>ROUND(I162*H162,2)</f>
        <v>0</v>
      </c>
      <c r="K162" s="183" t="s">
        <v>28</v>
      </c>
      <c r="L162" s="41"/>
      <c r="M162" s="188" t="s">
        <v>28</v>
      </c>
      <c r="N162" s="189" t="s">
        <v>46</v>
      </c>
      <c r="O162" s="67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2025</v>
      </c>
      <c r="AT162" s="192" t="s">
        <v>159</v>
      </c>
      <c r="AU162" s="192" t="s">
        <v>82</v>
      </c>
      <c r="AY162" s="19" t="s">
        <v>157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164</v>
      </c>
      <c r="BK162" s="193">
        <f>ROUND(I162*H162,2)</f>
        <v>0</v>
      </c>
      <c r="BL162" s="19" t="s">
        <v>2025</v>
      </c>
      <c r="BM162" s="192" t="s">
        <v>2081</v>
      </c>
    </row>
    <row r="163" spans="1:47" s="2" customFormat="1" ht="11.25">
      <c r="A163" s="36"/>
      <c r="B163" s="37"/>
      <c r="C163" s="38"/>
      <c r="D163" s="194" t="s">
        <v>166</v>
      </c>
      <c r="E163" s="38"/>
      <c r="F163" s="195" t="s">
        <v>2080</v>
      </c>
      <c r="G163" s="38"/>
      <c r="H163" s="38"/>
      <c r="I163" s="196"/>
      <c r="J163" s="38"/>
      <c r="K163" s="38"/>
      <c r="L163" s="41"/>
      <c r="M163" s="197"/>
      <c r="N163" s="198"/>
      <c r="O163" s="67"/>
      <c r="P163" s="67"/>
      <c r="Q163" s="67"/>
      <c r="R163" s="67"/>
      <c r="S163" s="67"/>
      <c r="T163" s="68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166</v>
      </c>
      <c r="AU163" s="19" t="s">
        <v>82</v>
      </c>
    </row>
    <row r="164" spans="1:65" s="2" customFormat="1" ht="16.5" customHeight="1">
      <c r="A164" s="36"/>
      <c r="B164" s="37"/>
      <c r="C164" s="181" t="s">
        <v>365</v>
      </c>
      <c r="D164" s="181" t="s">
        <v>159</v>
      </c>
      <c r="E164" s="182" t="s">
        <v>2082</v>
      </c>
      <c r="F164" s="183" t="s">
        <v>2083</v>
      </c>
      <c r="G164" s="184" t="s">
        <v>1156</v>
      </c>
      <c r="H164" s="185">
        <v>2</v>
      </c>
      <c r="I164" s="186"/>
      <c r="J164" s="187">
        <f>ROUND(I164*H164,2)</f>
        <v>0</v>
      </c>
      <c r="K164" s="183" t="s">
        <v>28</v>
      </c>
      <c r="L164" s="41"/>
      <c r="M164" s="188" t="s">
        <v>28</v>
      </c>
      <c r="N164" s="189" t="s">
        <v>46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2025</v>
      </c>
      <c r="AT164" s="192" t="s">
        <v>159</v>
      </c>
      <c r="AU164" s="192" t="s">
        <v>82</v>
      </c>
      <c r="AY164" s="19" t="s">
        <v>157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164</v>
      </c>
      <c r="BK164" s="193">
        <f>ROUND(I164*H164,2)</f>
        <v>0</v>
      </c>
      <c r="BL164" s="19" t="s">
        <v>2025</v>
      </c>
      <c r="BM164" s="192" t="s">
        <v>2084</v>
      </c>
    </row>
    <row r="165" spans="1:47" s="2" customFormat="1" ht="11.25">
      <c r="A165" s="36"/>
      <c r="B165" s="37"/>
      <c r="C165" s="38"/>
      <c r="D165" s="194" t="s">
        <v>166</v>
      </c>
      <c r="E165" s="38"/>
      <c r="F165" s="195" t="s">
        <v>2083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166</v>
      </c>
      <c r="AU165" s="19" t="s">
        <v>82</v>
      </c>
    </row>
    <row r="166" spans="2:51" s="13" customFormat="1" ht="11.25">
      <c r="B166" s="201"/>
      <c r="C166" s="202"/>
      <c r="D166" s="194" t="s">
        <v>170</v>
      </c>
      <c r="E166" s="203" t="s">
        <v>28</v>
      </c>
      <c r="F166" s="204" t="s">
        <v>2085</v>
      </c>
      <c r="G166" s="202"/>
      <c r="H166" s="203" t="s">
        <v>28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170</v>
      </c>
      <c r="AU166" s="210" t="s">
        <v>82</v>
      </c>
      <c r="AV166" s="13" t="s">
        <v>80</v>
      </c>
      <c r="AW166" s="13" t="s">
        <v>34</v>
      </c>
      <c r="AX166" s="13" t="s">
        <v>73</v>
      </c>
      <c r="AY166" s="210" t="s">
        <v>157</v>
      </c>
    </row>
    <row r="167" spans="2:51" s="13" customFormat="1" ht="11.25">
      <c r="B167" s="201"/>
      <c r="C167" s="202"/>
      <c r="D167" s="194" t="s">
        <v>170</v>
      </c>
      <c r="E167" s="203" t="s">
        <v>28</v>
      </c>
      <c r="F167" s="204" t="s">
        <v>2086</v>
      </c>
      <c r="G167" s="202"/>
      <c r="H167" s="203" t="s">
        <v>28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170</v>
      </c>
      <c r="AU167" s="210" t="s">
        <v>82</v>
      </c>
      <c r="AV167" s="13" t="s">
        <v>80</v>
      </c>
      <c r="AW167" s="13" t="s">
        <v>34</v>
      </c>
      <c r="AX167" s="13" t="s">
        <v>73</v>
      </c>
      <c r="AY167" s="210" t="s">
        <v>157</v>
      </c>
    </row>
    <row r="168" spans="2:51" s="14" customFormat="1" ht="11.25">
      <c r="B168" s="211"/>
      <c r="C168" s="212"/>
      <c r="D168" s="194" t="s">
        <v>170</v>
      </c>
      <c r="E168" s="213" t="s">
        <v>28</v>
      </c>
      <c r="F168" s="214" t="s">
        <v>82</v>
      </c>
      <c r="G168" s="212"/>
      <c r="H168" s="215">
        <v>2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170</v>
      </c>
      <c r="AU168" s="221" t="s">
        <v>82</v>
      </c>
      <c r="AV168" s="14" t="s">
        <v>82</v>
      </c>
      <c r="AW168" s="14" t="s">
        <v>34</v>
      </c>
      <c r="AX168" s="14" t="s">
        <v>80</v>
      </c>
      <c r="AY168" s="221" t="s">
        <v>157</v>
      </c>
    </row>
    <row r="169" spans="1:65" s="2" customFormat="1" ht="21.75" customHeight="1">
      <c r="A169" s="36"/>
      <c r="B169" s="37"/>
      <c r="C169" s="181" t="s">
        <v>372</v>
      </c>
      <c r="D169" s="181" t="s">
        <v>159</v>
      </c>
      <c r="E169" s="182" t="s">
        <v>2087</v>
      </c>
      <c r="F169" s="183" t="s">
        <v>2088</v>
      </c>
      <c r="G169" s="184" t="s">
        <v>1156</v>
      </c>
      <c r="H169" s="185">
        <v>1</v>
      </c>
      <c r="I169" s="186"/>
      <c r="J169" s="187">
        <f>ROUND(I169*H169,2)</f>
        <v>0</v>
      </c>
      <c r="K169" s="183" t="s">
        <v>28</v>
      </c>
      <c r="L169" s="41"/>
      <c r="M169" s="188" t="s">
        <v>28</v>
      </c>
      <c r="N169" s="189" t="s">
        <v>46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2025</v>
      </c>
      <c r="AT169" s="192" t="s">
        <v>159</v>
      </c>
      <c r="AU169" s="192" t="s">
        <v>82</v>
      </c>
      <c r="AY169" s="19" t="s">
        <v>157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164</v>
      </c>
      <c r="BK169" s="193">
        <f>ROUND(I169*H169,2)</f>
        <v>0</v>
      </c>
      <c r="BL169" s="19" t="s">
        <v>2025</v>
      </c>
      <c r="BM169" s="192" t="s">
        <v>2089</v>
      </c>
    </row>
    <row r="170" spans="1:47" s="2" customFormat="1" ht="11.25">
      <c r="A170" s="36"/>
      <c r="B170" s="37"/>
      <c r="C170" s="38"/>
      <c r="D170" s="194" t="s">
        <v>166</v>
      </c>
      <c r="E170" s="38"/>
      <c r="F170" s="195" t="s">
        <v>2088</v>
      </c>
      <c r="G170" s="38"/>
      <c r="H170" s="38"/>
      <c r="I170" s="196"/>
      <c r="J170" s="38"/>
      <c r="K170" s="38"/>
      <c r="L170" s="41"/>
      <c r="M170" s="197"/>
      <c r="N170" s="198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166</v>
      </c>
      <c r="AU170" s="19" t="s">
        <v>82</v>
      </c>
    </row>
    <row r="171" spans="2:51" s="13" customFormat="1" ht="11.25">
      <c r="B171" s="201"/>
      <c r="C171" s="202"/>
      <c r="D171" s="194" t="s">
        <v>170</v>
      </c>
      <c r="E171" s="203" t="s">
        <v>28</v>
      </c>
      <c r="F171" s="204" t="s">
        <v>2090</v>
      </c>
      <c r="G171" s="202"/>
      <c r="H171" s="203" t="s">
        <v>28</v>
      </c>
      <c r="I171" s="205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170</v>
      </c>
      <c r="AU171" s="210" t="s">
        <v>82</v>
      </c>
      <c r="AV171" s="13" t="s">
        <v>80</v>
      </c>
      <c r="AW171" s="13" t="s">
        <v>34</v>
      </c>
      <c r="AX171" s="13" t="s">
        <v>73</v>
      </c>
      <c r="AY171" s="210" t="s">
        <v>157</v>
      </c>
    </row>
    <row r="172" spans="2:51" s="14" customFormat="1" ht="11.25">
      <c r="B172" s="211"/>
      <c r="C172" s="212"/>
      <c r="D172" s="194" t="s">
        <v>170</v>
      </c>
      <c r="E172" s="213" t="s">
        <v>28</v>
      </c>
      <c r="F172" s="214" t="s">
        <v>80</v>
      </c>
      <c r="G172" s="212"/>
      <c r="H172" s="215">
        <v>1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170</v>
      </c>
      <c r="AU172" s="221" t="s">
        <v>82</v>
      </c>
      <c r="AV172" s="14" t="s">
        <v>82</v>
      </c>
      <c r="AW172" s="14" t="s">
        <v>34</v>
      </c>
      <c r="AX172" s="14" t="s">
        <v>80</v>
      </c>
      <c r="AY172" s="221" t="s">
        <v>157</v>
      </c>
    </row>
    <row r="173" spans="1:65" s="2" customFormat="1" ht="16.5" customHeight="1">
      <c r="A173" s="36"/>
      <c r="B173" s="37"/>
      <c r="C173" s="181" t="s">
        <v>380</v>
      </c>
      <c r="D173" s="181" t="s">
        <v>159</v>
      </c>
      <c r="E173" s="182" t="s">
        <v>2091</v>
      </c>
      <c r="F173" s="183" t="s">
        <v>2092</v>
      </c>
      <c r="G173" s="184" t="s">
        <v>1156</v>
      </c>
      <c r="H173" s="185">
        <v>1</v>
      </c>
      <c r="I173" s="186"/>
      <c r="J173" s="187">
        <f>ROUND(I173*H173,2)</f>
        <v>0</v>
      </c>
      <c r="K173" s="183" t="s">
        <v>28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2025</v>
      </c>
      <c r="AT173" s="192" t="s">
        <v>159</v>
      </c>
      <c r="AU173" s="192" t="s">
        <v>82</v>
      </c>
      <c r="AY173" s="19" t="s">
        <v>157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164</v>
      </c>
      <c r="BK173" s="193">
        <f>ROUND(I173*H173,2)</f>
        <v>0</v>
      </c>
      <c r="BL173" s="19" t="s">
        <v>2025</v>
      </c>
      <c r="BM173" s="192" t="s">
        <v>2093</v>
      </c>
    </row>
    <row r="174" spans="1:47" s="2" customFormat="1" ht="11.25">
      <c r="A174" s="36"/>
      <c r="B174" s="37"/>
      <c r="C174" s="38"/>
      <c r="D174" s="194" t="s">
        <v>166</v>
      </c>
      <c r="E174" s="38"/>
      <c r="F174" s="195" t="s">
        <v>2092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166</v>
      </c>
      <c r="AU174" s="19" t="s">
        <v>82</v>
      </c>
    </row>
    <row r="175" spans="2:51" s="13" customFormat="1" ht="11.25">
      <c r="B175" s="201"/>
      <c r="C175" s="202"/>
      <c r="D175" s="194" t="s">
        <v>170</v>
      </c>
      <c r="E175" s="203" t="s">
        <v>28</v>
      </c>
      <c r="F175" s="204" t="s">
        <v>2094</v>
      </c>
      <c r="G175" s="202"/>
      <c r="H175" s="203" t="s">
        <v>28</v>
      </c>
      <c r="I175" s="205"/>
      <c r="J175" s="202"/>
      <c r="K175" s="202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170</v>
      </c>
      <c r="AU175" s="210" t="s">
        <v>82</v>
      </c>
      <c r="AV175" s="13" t="s">
        <v>80</v>
      </c>
      <c r="AW175" s="13" t="s">
        <v>34</v>
      </c>
      <c r="AX175" s="13" t="s">
        <v>73</v>
      </c>
      <c r="AY175" s="210" t="s">
        <v>157</v>
      </c>
    </row>
    <row r="176" spans="2:51" s="14" customFormat="1" ht="11.25">
      <c r="B176" s="211"/>
      <c r="C176" s="212"/>
      <c r="D176" s="194" t="s">
        <v>170</v>
      </c>
      <c r="E176" s="213" t="s">
        <v>28</v>
      </c>
      <c r="F176" s="214" t="s">
        <v>80</v>
      </c>
      <c r="G176" s="212"/>
      <c r="H176" s="215">
        <v>1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170</v>
      </c>
      <c r="AU176" s="221" t="s">
        <v>82</v>
      </c>
      <c r="AV176" s="14" t="s">
        <v>82</v>
      </c>
      <c r="AW176" s="14" t="s">
        <v>34</v>
      </c>
      <c r="AX176" s="14" t="s">
        <v>80</v>
      </c>
      <c r="AY176" s="221" t="s">
        <v>157</v>
      </c>
    </row>
    <row r="177" spans="1:65" s="2" customFormat="1" ht="16.5" customHeight="1">
      <c r="A177" s="36"/>
      <c r="B177" s="37"/>
      <c r="C177" s="181" t="s">
        <v>394</v>
      </c>
      <c r="D177" s="181" t="s">
        <v>159</v>
      </c>
      <c r="E177" s="182" t="s">
        <v>2095</v>
      </c>
      <c r="F177" s="183" t="s">
        <v>2096</v>
      </c>
      <c r="G177" s="184" t="s">
        <v>1156</v>
      </c>
      <c r="H177" s="185">
        <v>1</v>
      </c>
      <c r="I177" s="186"/>
      <c r="J177" s="187">
        <f>ROUND(I177*H177,2)</f>
        <v>0</v>
      </c>
      <c r="K177" s="183" t="s">
        <v>28</v>
      </c>
      <c r="L177" s="41"/>
      <c r="M177" s="188" t="s">
        <v>28</v>
      </c>
      <c r="N177" s="189" t="s">
        <v>46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2025</v>
      </c>
      <c r="AT177" s="192" t="s">
        <v>159</v>
      </c>
      <c r="AU177" s="192" t="s">
        <v>82</v>
      </c>
      <c r="AY177" s="19" t="s">
        <v>157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164</v>
      </c>
      <c r="BK177" s="193">
        <f>ROUND(I177*H177,2)</f>
        <v>0</v>
      </c>
      <c r="BL177" s="19" t="s">
        <v>2025</v>
      </c>
      <c r="BM177" s="192" t="s">
        <v>2097</v>
      </c>
    </row>
    <row r="178" spans="1:47" s="2" customFormat="1" ht="11.25">
      <c r="A178" s="36"/>
      <c r="B178" s="37"/>
      <c r="C178" s="38"/>
      <c r="D178" s="194" t="s">
        <v>166</v>
      </c>
      <c r="E178" s="38"/>
      <c r="F178" s="195" t="s">
        <v>2096</v>
      </c>
      <c r="G178" s="38"/>
      <c r="H178" s="38"/>
      <c r="I178" s="196"/>
      <c r="J178" s="38"/>
      <c r="K178" s="38"/>
      <c r="L178" s="41"/>
      <c r="M178" s="197"/>
      <c r="N178" s="198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166</v>
      </c>
      <c r="AU178" s="19" t="s">
        <v>82</v>
      </c>
    </row>
    <row r="179" spans="2:51" s="13" customFormat="1" ht="11.25">
      <c r="B179" s="201"/>
      <c r="C179" s="202"/>
      <c r="D179" s="194" t="s">
        <v>170</v>
      </c>
      <c r="E179" s="203" t="s">
        <v>28</v>
      </c>
      <c r="F179" s="204" t="s">
        <v>2098</v>
      </c>
      <c r="G179" s="202"/>
      <c r="H179" s="203" t="s">
        <v>28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170</v>
      </c>
      <c r="AU179" s="210" t="s">
        <v>82</v>
      </c>
      <c r="AV179" s="13" t="s">
        <v>80</v>
      </c>
      <c r="AW179" s="13" t="s">
        <v>34</v>
      </c>
      <c r="AX179" s="13" t="s">
        <v>73</v>
      </c>
      <c r="AY179" s="210" t="s">
        <v>157</v>
      </c>
    </row>
    <row r="180" spans="2:51" s="13" customFormat="1" ht="11.25">
      <c r="B180" s="201"/>
      <c r="C180" s="202"/>
      <c r="D180" s="194" t="s">
        <v>170</v>
      </c>
      <c r="E180" s="203" t="s">
        <v>28</v>
      </c>
      <c r="F180" s="204" t="s">
        <v>2099</v>
      </c>
      <c r="G180" s="202"/>
      <c r="H180" s="203" t="s">
        <v>28</v>
      </c>
      <c r="I180" s="205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170</v>
      </c>
      <c r="AU180" s="210" t="s">
        <v>82</v>
      </c>
      <c r="AV180" s="13" t="s">
        <v>80</v>
      </c>
      <c r="AW180" s="13" t="s">
        <v>34</v>
      </c>
      <c r="AX180" s="13" t="s">
        <v>73</v>
      </c>
      <c r="AY180" s="210" t="s">
        <v>157</v>
      </c>
    </row>
    <row r="181" spans="2:51" s="14" customFormat="1" ht="11.25">
      <c r="B181" s="211"/>
      <c r="C181" s="212"/>
      <c r="D181" s="194" t="s">
        <v>170</v>
      </c>
      <c r="E181" s="213" t="s">
        <v>28</v>
      </c>
      <c r="F181" s="214" t="s">
        <v>80</v>
      </c>
      <c r="G181" s="212"/>
      <c r="H181" s="215">
        <v>1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170</v>
      </c>
      <c r="AU181" s="221" t="s">
        <v>82</v>
      </c>
      <c r="AV181" s="14" t="s">
        <v>82</v>
      </c>
      <c r="AW181" s="14" t="s">
        <v>34</v>
      </c>
      <c r="AX181" s="14" t="s">
        <v>80</v>
      </c>
      <c r="AY181" s="221" t="s">
        <v>157</v>
      </c>
    </row>
    <row r="182" spans="1:65" s="2" customFormat="1" ht="16.5" customHeight="1">
      <c r="A182" s="36"/>
      <c r="B182" s="37"/>
      <c r="C182" s="181" t="s">
        <v>402</v>
      </c>
      <c r="D182" s="181" t="s">
        <v>159</v>
      </c>
      <c r="E182" s="182" t="s">
        <v>2100</v>
      </c>
      <c r="F182" s="183" t="s">
        <v>2101</v>
      </c>
      <c r="G182" s="184" t="s">
        <v>1156</v>
      </c>
      <c r="H182" s="185">
        <v>1</v>
      </c>
      <c r="I182" s="186"/>
      <c r="J182" s="187">
        <f>ROUND(I182*H182,2)</f>
        <v>0</v>
      </c>
      <c r="K182" s="183" t="s">
        <v>28</v>
      </c>
      <c r="L182" s="41"/>
      <c r="M182" s="188" t="s">
        <v>28</v>
      </c>
      <c r="N182" s="189" t="s">
        <v>46</v>
      </c>
      <c r="O182" s="67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2" t="s">
        <v>2025</v>
      </c>
      <c r="AT182" s="192" t="s">
        <v>159</v>
      </c>
      <c r="AU182" s="192" t="s">
        <v>82</v>
      </c>
      <c r="AY182" s="19" t="s">
        <v>157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9" t="s">
        <v>164</v>
      </c>
      <c r="BK182" s="193">
        <f>ROUND(I182*H182,2)</f>
        <v>0</v>
      </c>
      <c r="BL182" s="19" t="s">
        <v>2025</v>
      </c>
      <c r="BM182" s="192" t="s">
        <v>2102</v>
      </c>
    </row>
    <row r="183" spans="1:47" s="2" customFormat="1" ht="11.25">
      <c r="A183" s="36"/>
      <c r="B183" s="37"/>
      <c r="C183" s="38"/>
      <c r="D183" s="194" t="s">
        <v>166</v>
      </c>
      <c r="E183" s="38"/>
      <c r="F183" s="195" t="s">
        <v>2101</v>
      </c>
      <c r="G183" s="38"/>
      <c r="H183" s="38"/>
      <c r="I183" s="196"/>
      <c r="J183" s="38"/>
      <c r="K183" s="38"/>
      <c r="L183" s="41"/>
      <c r="M183" s="197"/>
      <c r="N183" s="198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166</v>
      </c>
      <c r="AU183" s="19" t="s">
        <v>82</v>
      </c>
    </row>
    <row r="184" spans="2:51" s="13" customFormat="1" ht="11.25">
      <c r="B184" s="201"/>
      <c r="C184" s="202"/>
      <c r="D184" s="194" t="s">
        <v>170</v>
      </c>
      <c r="E184" s="203" t="s">
        <v>28</v>
      </c>
      <c r="F184" s="204" t="s">
        <v>2103</v>
      </c>
      <c r="G184" s="202"/>
      <c r="H184" s="203" t="s">
        <v>28</v>
      </c>
      <c r="I184" s="205"/>
      <c r="J184" s="202"/>
      <c r="K184" s="202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170</v>
      </c>
      <c r="AU184" s="210" t="s">
        <v>82</v>
      </c>
      <c r="AV184" s="13" t="s">
        <v>80</v>
      </c>
      <c r="AW184" s="13" t="s">
        <v>34</v>
      </c>
      <c r="AX184" s="13" t="s">
        <v>73</v>
      </c>
      <c r="AY184" s="210" t="s">
        <v>157</v>
      </c>
    </row>
    <row r="185" spans="2:51" s="14" customFormat="1" ht="11.25">
      <c r="B185" s="211"/>
      <c r="C185" s="212"/>
      <c r="D185" s="194" t="s">
        <v>170</v>
      </c>
      <c r="E185" s="213" t="s">
        <v>28</v>
      </c>
      <c r="F185" s="214" t="s">
        <v>80</v>
      </c>
      <c r="G185" s="212"/>
      <c r="H185" s="215">
        <v>1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170</v>
      </c>
      <c r="AU185" s="221" t="s">
        <v>82</v>
      </c>
      <c r="AV185" s="14" t="s">
        <v>82</v>
      </c>
      <c r="AW185" s="14" t="s">
        <v>34</v>
      </c>
      <c r="AX185" s="14" t="s">
        <v>80</v>
      </c>
      <c r="AY185" s="221" t="s">
        <v>157</v>
      </c>
    </row>
    <row r="186" spans="1:65" s="2" customFormat="1" ht="16.5" customHeight="1">
      <c r="A186" s="36"/>
      <c r="B186" s="37"/>
      <c r="C186" s="181" t="s">
        <v>409</v>
      </c>
      <c r="D186" s="181" t="s">
        <v>159</v>
      </c>
      <c r="E186" s="182" t="s">
        <v>2104</v>
      </c>
      <c r="F186" s="183" t="s">
        <v>2105</v>
      </c>
      <c r="G186" s="184" t="s">
        <v>1156</v>
      </c>
      <c r="H186" s="185">
        <v>1</v>
      </c>
      <c r="I186" s="186"/>
      <c r="J186" s="187">
        <f>ROUND(I186*H186,2)</f>
        <v>0</v>
      </c>
      <c r="K186" s="183" t="s">
        <v>28</v>
      </c>
      <c r="L186" s="41"/>
      <c r="M186" s="188" t="s">
        <v>28</v>
      </c>
      <c r="N186" s="189" t="s">
        <v>46</v>
      </c>
      <c r="O186" s="67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2025</v>
      </c>
      <c r="AT186" s="192" t="s">
        <v>159</v>
      </c>
      <c r="AU186" s="192" t="s">
        <v>82</v>
      </c>
      <c r="AY186" s="19" t="s">
        <v>157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9" t="s">
        <v>164</v>
      </c>
      <c r="BK186" s="193">
        <f>ROUND(I186*H186,2)</f>
        <v>0</v>
      </c>
      <c r="BL186" s="19" t="s">
        <v>2025</v>
      </c>
      <c r="BM186" s="192" t="s">
        <v>2106</v>
      </c>
    </row>
    <row r="187" spans="1:47" s="2" customFormat="1" ht="11.25">
      <c r="A187" s="36"/>
      <c r="B187" s="37"/>
      <c r="C187" s="38"/>
      <c r="D187" s="194" t="s">
        <v>166</v>
      </c>
      <c r="E187" s="38"/>
      <c r="F187" s="195" t="s">
        <v>2105</v>
      </c>
      <c r="G187" s="38"/>
      <c r="H187" s="38"/>
      <c r="I187" s="196"/>
      <c r="J187" s="38"/>
      <c r="K187" s="38"/>
      <c r="L187" s="41"/>
      <c r="M187" s="197"/>
      <c r="N187" s="198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166</v>
      </c>
      <c r="AU187" s="19" t="s">
        <v>82</v>
      </c>
    </row>
    <row r="188" spans="1:65" s="2" customFormat="1" ht="33" customHeight="1">
      <c r="A188" s="36"/>
      <c r="B188" s="37"/>
      <c r="C188" s="181" t="s">
        <v>418</v>
      </c>
      <c r="D188" s="181" t="s">
        <v>159</v>
      </c>
      <c r="E188" s="182" t="s">
        <v>2107</v>
      </c>
      <c r="F188" s="183" t="s">
        <v>2108</v>
      </c>
      <c r="G188" s="184" t="s">
        <v>1156</v>
      </c>
      <c r="H188" s="185">
        <v>1</v>
      </c>
      <c r="I188" s="186"/>
      <c r="J188" s="187">
        <f>ROUND(I188*H188,2)</f>
        <v>0</v>
      </c>
      <c r="K188" s="183" t="s">
        <v>28</v>
      </c>
      <c r="L188" s="41"/>
      <c r="M188" s="188" t="s">
        <v>28</v>
      </c>
      <c r="N188" s="189" t="s">
        <v>46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2025</v>
      </c>
      <c r="AT188" s="192" t="s">
        <v>159</v>
      </c>
      <c r="AU188" s="192" t="s">
        <v>82</v>
      </c>
      <c r="AY188" s="19" t="s">
        <v>157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164</v>
      </c>
      <c r="BK188" s="193">
        <f>ROUND(I188*H188,2)</f>
        <v>0</v>
      </c>
      <c r="BL188" s="19" t="s">
        <v>2025</v>
      </c>
      <c r="BM188" s="192" t="s">
        <v>2109</v>
      </c>
    </row>
    <row r="189" spans="1:47" s="2" customFormat="1" ht="19.5">
      <c r="A189" s="36"/>
      <c r="B189" s="37"/>
      <c r="C189" s="38"/>
      <c r="D189" s="194" t="s">
        <v>166</v>
      </c>
      <c r="E189" s="38"/>
      <c r="F189" s="195" t="s">
        <v>2108</v>
      </c>
      <c r="G189" s="38"/>
      <c r="H189" s="38"/>
      <c r="I189" s="196"/>
      <c r="J189" s="38"/>
      <c r="K189" s="38"/>
      <c r="L189" s="41"/>
      <c r="M189" s="197"/>
      <c r="N189" s="198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166</v>
      </c>
      <c r="AU189" s="19" t="s">
        <v>82</v>
      </c>
    </row>
    <row r="190" spans="1:65" s="2" customFormat="1" ht="16.5" customHeight="1">
      <c r="A190" s="36"/>
      <c r="B190" s="37"/>
      <c r="C190" s="181" t="s">
        <v>428</v>
      </c>
      <c r="D190" s="181" t="s">
        <v>159</v>
      </c>
      <c r="E190" s="182" t="s">
        <v>2110</v>
      </c>
      <c r="F190" s="183" t="s">
        <v>2111</v>
      </c>
      <c r="G190" s="184" t="s">
        <v>1156</v>
      </c>
      <c r="H190" s="185">
        <v>1</v>
      </c>
      <c r="I190" s="186"/>
      <c r="J190" s="187">
        <f>ROUND(I190*H190,2)</f>
        <v>0</v>
      </c>
      <c r="K190" s="183" t="s">
        <v>28</v>
      </c>
      <c r="L190" s="41"/>
      <c r="M190" s="188" t="s">
        <v>28</v>
      </c>
      <c r="N190" s="189" t="s">
        <v>46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2025</v>
      </c>
      <c r="AT190" s="192" t="s">
        <v>159</v>
      </c>
      <c r="AU190" s="192" t="s">
        <v>82</v>
      </c>
      <c r="AY190" s="19" t="s">
        <v>157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9" t="s">
        <v>164</v>
      </c>
      <c r="BK190" s="193">
        <f>ROUND(I190*H190,2)</f>
        <v>0</v>
      </c>
      <c r="BL190" s="19" t="s">
        <v>2025</v>
      </c>
      <c r="BM190" s="192" t="s">
        <v>2112</v>
      </c>
    </row>
    <row r="191" spans="1:47" s="2" customFormat="1" ht="11.25">
      <c r="A191" s="36"/>
      <c r="B191" s="37"/>
      <c r="C191" s="38"/>
      <c r="D191" s="194" t="s">
        <v>166</v>
      </c>
      <c r="E191" s="38"/>
      <c r="F191" s="195" t="s">
        <v>2111</v>
      </c>
      <c r="G191" s="38"/>
      <c r="H191" s="38"/>
      <c r="I191" s="196"/>
      <c r="J191" s="38"/>
      <c r="K191" s="38"/>
      <c r="L191" s="41"/>
      <c r="M191" s="197"/>
      <c r="N191" s="198"/>
      <c r="O191" s="67"/>
      <c r="P191" s="67"/>
      <c r="Q191" s="67"/>
      <c r="R191" s="67"/>
      <c r="S191" s="67"/>
      <c r="T191" s="68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166</v>
      </c>
      <c r="AU191" s="19" t="s">
        <v>82</v>
      </c>
    </row>
    <row r="192" spans="1:65" s="2" customFormat="1" ht="16.5" customHeight="1">
      <c r="A192" s="36"/>
      <c r="B192" s="37"/>
      <c r="C192" s="181" t="s">
        <v>437</v>
      </c>
      <c r="D192" s="181" t="s">
        <v>159</v>
      </c>
      <c r="E192" s="182" t="s">
        <v>2113</v>
      </c>
      <c r="F192" s="183" t="s">
        <v>2114</v>
      </c>
      <c r="G192" s="184" t="s">
        <v>1156</v>
      </c>
      <c r="H192" s="185">
        <v>1</v>
      </c>
      <c r="I192" s="186"/>
      <c r="J192" s="187">
        <f>ROUND(I192*H192,2)</f>
        <v>0</v>
      </c>
      <c r="K192" s="183" t="s">
        <v>28</v>
      </c>
      <c r="L192" s="41"/>
      <c r="M192" s="188" t="s">
        <v>28</v>
      </c>
      <c r="N192" s="189" t="s">
        <v>46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2025</v>
      </c>
      <c r="AT192" s="192" t="s">
        <v>159</v>
      </c>
      <c r="AU192" s="192" t="s">
        <v>82</v>
      </c>
      <c r="AY192" s="19" t="s">
        <v>157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9" t="s">
        <v>164</v>
      </c>
      <c r="BK192" s="193">
        <f>ROUND(I192*H192,2)</f>
        <v>0</v>
      </c>
      <c r="BL192" s="19" t="s">
        <v>2025</v>
      </c>
      <c r="BM192" s="192" t="s">
        <v>2115</v>
      </c>
    </row>
    <row r="193" spans="1:47" s="2" customFormat="1" ht="11.25">
      <c r="A193" s="36"/>
      <c r="B193" s="37"/>
      <c r="C193" s="38"/>
      <c r="D193" s="194" t="s">
        <v>166</v>
      </c>
      <c r="E193" s="38"/>
      <c r="F193" s="195" t="s">
        <v>2114</v>
      </c>
      <c r="G193" s="38"/>
      <c r="H193" s="38"/>
      <c r="I193" s="196"/>
      <c r="J193" s="38"/>
      <c r="K193" s="38"/>
      <c r="L193" s="41"/>
      <c r="M193" s="197"/>
      <c r="N193" s="198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166</v>
      </c>
      <c r="AU193" s="19" t="s">
        <v>82</v>
      </c>
    </row>
    <row r="194" spans="2:51" s="14" customFormat="1" ht="11.25">
      <c r="B194" s="211"/>
      <c r="C194" s="212"/>
      <c r="D194" s="194" t="s">
        <v>170</v>
      </c>
      <c r="E194" s="213" t="s">
        <v>28</v>
      </c>
      <c r="F194" s="214" t="s">
        <v>80</v>
      </c>
      <c r="G194" s="212"/>
      <c r="H194" s="215">
        <v>1</v>
      </c>
      <c r="I194" s="216"/>
      <c r="J194" s="212"/>
      <c r="K194" s="212"/>
      <c r="L194" s="217"/>
      <c r="M194" s="258"/>
      <c r="N194" s="259"/>
      <c r="O194" s="259"/>
      <c r="P194" s="259"/>
      <c r="Q194" s="259"/>
      <c r="R194" s="259"/>
      <c r="S194" s="259"/>
      <c r="T194" s="260"/>
      <c r="AT194" s="221" t="s">
        <v>170</v>
      </c>
      <c r="AU194" s="221" t="s">
        <v>82</v>
      </c>
      <c r="AV194" s="14" t="s">
        <v>82</v>
      </c>
      <c r="AW194" s="14" t="s">
        <v>34</v>
      </c>
      <c r="AX194" s="14" t="s">
        <v>80</v>
      </c>
      <c r="AY194" s="221" t="s">
        <v>157</v>
      </c>
    </row>
    <row r="195" spans="1:31" s="2" customFormat="1" ht="6.95" customHeight="1">
      <c r="A195" s="36"/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v/149UOLYf4K5A/nYhzVTlQfpkXVobWep5QxxjxKAY/yrMdUKgKUxycL9zBWb1KoWtP5068u2LxlqucTdTOE+g==" saltValue="nxpSXuhvy3BvTtZ/juPMO4k4PSauwzBx2K9BJ+7TPVKHGso11zCYFH7nF9nFkx1s8kf+JDVGDpWY7QUvd762Gw==" spinCount="100000" sheet="1" objects="1" scenarios="1" formatColumns="0" formatRows="0" autoFilter="0"/>
  <autoFilter ref="C83:K19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7" t="s">
        <v>2116</v>
      </c>
      <c r="D3" s="397"/>
      <c r="E3" s="397"/>
      <c r="F3" s="397"/>
      <c r="G3" s="397"/>
      <c r="H3" s="397"/>
      <c r="I3" s="397"/>
      <c r="J3" s="397"/>
      <c r="K3" s="266"/>
    </row>
    <row r="4" spans="2:11" s="1" customFormat="1" ht="25.5" customHeight="1">
      <c r="B4" s="267"/>
      <c r="C4" s="402" t="s">
        <v>2117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1" t="s">
        <v>2118</v>
      </c>
      <c r="D6" s="401"/>
      <c r="E6" s="401"/>
      <c r="F6" s="401"/>
      <c r="G6" s="401"/>
      <c r="H6" s="401"/>
      <c r="I6" s="401"/>
      <c r="J6" s="401"/>
      <c r="K6" s="268"/>
    </row>
    <row r="7" spans="2:11" s="1" customFormat="1" ht="15" customHeight="1">
      <c r="B7" s="271"/>
      <c r="C7" s="401" t="s">
        <v>2119</v>
      </c>
      <c r="D7" s="401"/>
      <c r="E7" s="401"/>
      <c r="F7" s="401"/>
      <c r="G7" s="401"/>
      <c r="H7" s="401"/>
      <c r="I7" s="401"/>
      <c r="J7" s="401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1" t="s">
        <v>2120</v>
      </c>
      <c r="D9" s="401"/>
      <c r="E9" s="401"/>
      <c r="F9" s="401"/>
      <c r="G9" s="401"/>
      <c r="H9" s="401"/>
      <c r="I9" s="401"/>
      <c r="J9" s="401"/>
      <c r="K9" s="268"/>
    </row>
    <row r="10" spans="2:11" s="1" customFormat="1" ht="15" customHeight="1">
      <c r="B10" s="271"/>
      <c r="C10" s="270"/>
      <c r="D10" s="401" t="s">
        <v>2121</v>
      </c>
      <c r="E10" s="401"/>
      <c r="F10" s="401"/>
      <c r="G10" s="401"/>
      <c r="H10" s="401"/>
      <c r="I10" s="401"/>
      <c r="J10" s="401"/>
      <c r="K10" s="268"/>
    </row>
    <row r="11" spans="2:11" s="1" customFormat="1" ht="15" customHeight="1">
      <c r="B11" s="271"/>
      <c r="C11" s="272"/>
      <c r="D11" s="401" t="s">
        <v>2122</v>
      </c>
      <c r="E11" s="401"/>
      <c r="F11" s="401"/>
      <c r="G11" s="401"/>
      <c r="H11" s="401"/>
      <c r="I11" s="401"/>
      <c r="J11" s="401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2123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1" t="s">
        <v>2124</v>
      </c>
      <c r="E15" s="401"/>
      <c r="F15" s="401"/>
      <c r="G15" s="401"/>
      <c r="H15" s="401"/>
      <c r="I15" s="401"/>
      <c r="J15" s="401"/>
      <c r="K15" s="268"/>
    </row>
    <row r="16" spans="2:11" s="1" customFormat="1" ht="15" customHeight="1">
      <c r="B16" s="271"/>
      <c r="C16" s="272"/>
      <c r="D16" s="401" t="s">
        <v>2125</v>
      </c>
      <c r="E16" s="401"/>
      <c r="F16" s="401"/>
      <c r="G16" s="401"/>
      <c r="H16" s="401"/>
      <c r="I16" s="401"/>
      <c r="J16" s="401"/>
      <c r="K16" s="268"/>
    </row>
    <row r="17" spans="2:11" s="1" customFormat="1" ht="15" customHeight="1">
      <c r="B17" s="271"/>
      <c r="C17" s="272"/>
      <c r="D17" s="401" t="s">
        <v>2126</v>
      </c>
      <c r="E17" s="401"/>
      <c r="F17" s="401"/>
      <c r="G17" s="401"/>
      <c r="H17" s="401"/>
      <c r="I17" s="401"/>
      <c r="J17" s="401"/>
      <c r="K17" s="268"/>
    </row>
    <row r="18" spans="2:11" s="1" customFormat="1" ht="15" customHeight="1">
      <c r="B18" s="271"/>
      <c r="C18" s="272"/>
      <c r="D18" s="272"/>
      <c r="E18" s="274" t="s">
        <v>79</v>
      </c>
      <c r="F18" s="401" t="s">
        <v>2127</v>
      </c>
      <c r="G18" s="401"/>
      <c r="H18" s="401"/>
      <c r="I18" s="401"/>
      <c r="J18" s="401"/>
      <c r="K18" s="268"/>
    </row>
    <row r="19" spans="2:11" s="1" customFormat="1" ht="15" customHeight="1">
      <c r="B19" s="271"/>
      <c r="C19" s="272"/>
      <c r="D19" s="272"/>
      <c r="E19" s="274" t="s">
        <v>2128</v>
      </c>
      <c r="F19" s="401" t="s">
        <v>2129</v>
      </c>
      <c r="G19" s="401"/>
      <c r="H19" s="401"/>
      <c r="I19" s="401"/>
      <c r="J19" s="401"/>
      <c r="K19" s="268"/>
    </row>
    <row r="20" spans="2:11" s="1" customFormat="1" ht="15" customHeight="1">
      <c r="B20" s="271"/>
      <c r="C20" s="272"/>
      <c r="D20" s="272"/>
      <c r="E20" s="274" t="s">
        <v>2130</v>
      </c>
      <c r="F20" s="401" t="s">
        <v>2131</v>
      </c>
      <c r="G20" s="401"/>
      <c r="H20" s="401"/>
      <c r="I20" s="401"/>
      <c r="J20" s="401"/>
      <c r="K20" s="268"/>
    </row>
    <row r="21" spans="2:11" s="1" customFormat="1" ht="15" customHeight="1">
      <c r="B21" s="271"/>
      <c r="C21" s="272"/>
      <c r="D21" s="272"/>
      <c r="E21" s="274" t="s">
        <v>118</v>
      </c>
      <c r="F21" s="401" t="s">
        <v>119</v>
      </c>
      <c r="G21" s="401"/>
      <c r="H21" s="401"/>
      <c r="I21" s="401"/>
      <c r="J21" s="401"/>
      <c r="K21" s="268"/>
    </row>
    <row r="22" spans="2:11" s="1" customFormat="1" ht="15" customHeight="1">
      <c r="B22" s="271"/>
      <c r="C22" s="272"/>
      <c r="D22" s="272"/>
      <c r="E22" s="274" t="s">
        <v>1979</v>
      </c>
      <c r="F22" s="401" t="s">
        <v>2132</v>
      </c>
      <c r="G22" s="401"/>
      <c r="H22" s="401"/>
      <c r="I22" s="401"/>
      <c r="J22" s="401"/>
      <c r="K22" s="268"/>
    </row>
    <row r="23" spans="2:11" s="1" customFormat="1" ht="15" customHeight="1">
      <c r="B23" s="271"/>
      <c r="C23" s="272"/>
      <c r="D23" s="272"/>
      <c r="E23" s="274" t="s">
        <v>86</v>
      </c>
      <c r="F23" s="401" t="s">
        <v>2133</v>
      </c>
      <c r="G23" s="401"/>
      <c r="H23" s="401"/>
      <c r="I23" s="401"/>
      <c r="J23" s="401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1" t="s">
        <v>2134</v>
      </c>
      <c r="D25" s="401"/>
      <c r="E25" s="401"/>
      <c r="F25" s="401"/>
      <c r="G25" s="401"/>
      <c r="H25" s="401"/>
      <c r="I25" s="401"/>
      <c r="J25" s="401"/>
      <c r="K25" s="268"/>
    </row>
    <row r="26" spans="2:11" s="1" customFormat="1" ht="15" customHeight="1">
      <c r="B26" s="271"/>
      <c r="C26" s="401" t="s">
        <v>2135</v>
      </c>
      <c r="D26" s="401"/>
      <c r="E26" s="401"/>
      <c r="F26" s="401"/>
      <c r="G26" s="401"/>
      <c r="H26" s="401"/>
      <c r="I26" s="401"/>
      <c r="J26" s="401"/>
      <c r="K26" s="268"/>
    </row>
    <row r="27" spans="2:11" s="1" customFormat="1" ht="15" customHeight="1">
      <c r="B27" s="271"/>
      <c r="C27" s="270"/>
      <c r="D27" s="401" t="s">
        <v>2136</v>
      </c>
      <c r="E27" s="401"/>
      <c r="F27" s="401"/>
      <c r="G27" s="401"/>
      <c r="H27" s="401"/>
      <c r="I27" s="401"/>
      <c r="J27" s="401"/>
      <c r="K27" s="268"/>
    </row>
    <row r="28" spans="2:11" s="1" customFormat="1" ht="15" customHeight="1">
      <c r="B28" s="271"/>
      <c r="C28" s="272"/>
      <c r="D28" s="401" t="s">
        <v>2137</v>
      </c>
      <c r="E28" s="401"/>
      <c r="F28" s="401"/>
      <c r="G28" s="401"/>
      <c r="H28" s="401"/>
      <c r="I28" s="401"/>
      <c r="J28" s="401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1" t="s">
        <v>2138</v>
      </c>
      <c r="E30" s="401"/>
      <c r="F30" s="401"/>
      <c r="G30" s="401"/>
      <c r="H30" s="401"/>
      <c r="I30" s="401"/>
      <c r="J30" s="401"/>
      <c r="K30" s="268"/>
    </row>
    <row r="31" spans="2:11" s="1" customFormat="1" ht="15" customHeight="1">
      <c r="B31" s="271"/>
      <c r="C31" s="272"/>
      <c r="D31" s="401" t="s">
        <v>2139</v>
      </c>
      <c r="E31" s="401"/>
      <c r="F31" s="401"/>
      <c r="G31" s="401"/>
      <c r="H31" s="401"/>
      <c r="I31" s="401"/>
      <c r="J31" s="401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1" t="s">
        <v>2140</v>
      </c>
      <c r="E33" s="401"/>
      <c r="F33" s="401"/>
      <c r="G33" s="401"/>
      <c r="H33" s="401"/>
      <c r="I33" s="401"/>
      <c r="J33" s="401"/>
      <c r="K33" s="268"/>
    </row>
    <row r="34" spans="2:11" s="1" customFormat="1" ht="15" customHeight="1">
      <c r="B34" s="271"/>
      <c r="C34" s="272"/>
      <c r="D34" s="401" t="s">
        <v>2141</v>
      </c>
      <c r="E34" s="401"/>
      <c r="F34" s="401"/>
      <c r="G34" s="401"/>
      <c r="H34" s="401"/>
      <c r="I34" s="401"/>
      <c r="J34" s="401"/>
      <c r="K34" s="268"/>
    </row>
    <row r="35" spans="2:11" s="1" customFormat="1" ht="15" customHeight="1">
      <c r="B35" s="271"/>
      <c r="C35" s="272"/>
      <c r="D35" s="401" t="s">
        <v>2142</v>
      </c>
      <c r="E35" s="401"/>
      <c r="F35" s="401"/>
      <c r="G35" s="401"/>
      <c r="H35" s="401"/>
      <c r="I35" s="401"/>
      <c r="J35" s="401"/>
      <c r="K35" s="268"/>
    </row>
    <row r="36" spans="2:11" s="1" customFormat="1" ht="15" customHeight="1">
      <c r="B36" s="271"/>
      <c r="C36" s="272"/>
      <c r="D36" s="270"/>
      <c r="E36" s="273" t="s">
        <v>143</v>
      </c>
      <c r="F36" s="270"/>
      <c r="G36" s="401" t="s">
        <v>2143</v>
      </c>
      <c r="H36" s="401"/>
      <c r="I36" s="401"/>
      <c r="J36" s="401"/>
      <c r="K36" s="268"/>
    </row>
    <row r="37" spans="2:11" s="1" customFormat="1" ht="30.75" customHeight="1">
      <c r="B37" s="271"/>
      <c r="C37" s="272"/>
      <c r="D37" s="270"/>
      <c r="E37" s="273" t="s">
        <v>2144</v>
      </c>
      <c r="F37" s="270"/>
      <c r="G37" s="401" t="s">
        <v>2145</v>
      </c>
      <c r="H37" s="401"/>
      <c r="I37" s="401"/>
      <c r="J37" s="401"/>
      <c r="K37" s="268"/>
    </row>
    <row r="38" spans="2:11" s="1" customFormat="1" ht="15" customHeight="1">
      <c r="B38" s="271"/>
      <c r="C38" s="272"/>
      <c r="D38" s="270"/>
      <c r="E38" s="273" t="s">
        <v>54</v>
      </c>
      <c r="F38" s="270"/>
      <c r="G38" s="401" t="s">
        <v>2146</v>
      </c>
      <c r="H38" s="401"/>
      <c r="I38" s="401"/>
      <c r="J38" s="401"/>
      <c r="K38" s="268"/>
    </row>
    <row r="39" spans="2:11" s="1" customFormat="1" ht="15" customHeight="1">
      <c r="B39" s="271"/>
      <c r="C39" s="272"/>
      <c r="D39" s="270"/>
      <c r="E39" s="273" t="s">
        <v>55</v>
      </c>
      <c r="F39" s="270"/>
      <c r="G39" s="401" t="s">
        <v>2147</v>
      </c>
      <c r="H39" s="401"/>
      <c r="I39" s="401"/>
      <c r="J39" s="401"/>
      <c r="K39" s="268"/>
    </row>
    <row r="40" spans="2:11" s="1" customFormat="1" ht="15" customHeight="1">
      <c r="B40" s="271"/>
      <c r="C40" s="272"/>
      <c r="D40" s="270"/>
      <c r="E40" s="273" t="s">
        <v>144</v>
      </c>
      <c r="F40" s="270"/>
      <c r="G40" s="401" t="s">
        <v>2148</v>
      </c>
      <c r="H40" s="401"/>
      <c r="I40" s="401"/>
      <c r="J40" s="401"/>
      <c r="K40" s="268"/>
    </row>
    <row r="41" spans="2:11" s="1" customFormat="1" ht="15" customHeight="1">
      <c r="B41" s="271"/>
      <c r="C41" s="272"/>
      <c r="D41" s="270"/>
      <c r="E41" s="273" t="s">
        <v>145</v>
      </c>
      <c r="F41" s="270"/>
      <c r="G41" s="401" t="s">
        <v>2149</v>
      </c>
      <c r="H41" s="401"/>
      <c r="I41" s="401"/>
      <c r="J41" s="401"/>
      <c r="K41" s="268"/>
    </row>
    <row r="42" spans="2:11" s="1" customFormat="1" ht="15" customHeight="1">
      <c r="B42" s="271"/>
      <c r="C42" s="272"/>
      <c r="D42" s="270"/>
      <c r="E42" s="273" t="s">
        <v>2150</v>
      </c>
      <c r="F42" s="270"/>
      <c r="G42" s="401" t="s">
        <v>2151</v>
      </c>
      <c r="H42" s="401"/>
      <c r="I42" s="401"/>
      <c r="J42" s="401"/>
      <c r="K42" s="268"/>
    </row>
    <row r="43" spans="2:11" s="1" customFormat="1" ht="15" customHeight="1">
      <c r="B43" s="271"/>
      <c r="C43" s="272"/>
      <c r="D43" s="270"/>
      <c r="E43" s="273"/>
      <c r="F43" s="270"/>
      <c r="G43" s="401" t="s">
        <v>2152</v>
      </c>
      <c r="H43" s="401"/>
      <c r="I43" s="401"/>
      <c r="J43" s="401"/>
      <c r="K43" s="268"/>
    </row>
    <row r="44" spans="2:11" s="1" customFormat="1" ht="15" customHeight="1">
      <c r="B44" s="271"/>
      <c r="C44" s="272"/>
      <c r="D44" s="270"/>
      <c r="E44" s="273" t="s">
        <v>2153</v>
      </c>
      <c r="F44" s="270"/>
      <c r="G44" s="401" t="s">
        <v>2154</v>
      </c>
      <c r="H44" s="401"/>
      <c r="I44" s="401"/>
      <c r="J44" s="401"/>
      <c r="K44" s="268"/>
    </row>
    <row r="45" spans="2:11" s="1" customFormat="1" ht="15" customHeight="1">
      <c r="B45" s="271"/>
      <c r="C45" s="272"/>
      <c r="D45" s="270"/>
      <c r="E45" s="273" t="s">
        <v>147</v>
      </c>
      <c r="F45" s="270"/>
      <c r="G45" s="401" t="s">
        <v>2155</v>
      </c>
      <c r="H45" s="401"/>
      <c r="I45" s="401"/>
      <c r="J45" s="401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1" t="s">
        <v>2156</v>
      </c>
      <c r="E47" s="401"/>
      <c r="F47" s="401"/>
      <c r="G47" s="401"/>
      <c r="H47" s="401"/>
      <c r="I47" s="401"/>
      <c r="J47" s="401"/>
      <c r="K47" s="268"/>
    </row>
    <row r="48" spans="2:11" s="1" customFormat="1" ht="15" customHeight="1">
      <c r="B48" s="271"/>
      <c r="C48" s="272"/>
      <c r="D48" s="272"/>
      <c r="E48" s="401" t="s">
        <v>2157</v>
      </c>
      <c r="F48" s="401"/>
      <c r="G48" s="401"/>
      <c r="H48" s="401"/>
      <c r="I48" s="401"/>
      <c r="J48" s="401"/>
      <c r="K48" s="268"/>
    </row>
    <row r="49" spans="2:11" s="1" customFormat="1" ht="15" customHeight="1">
      <c r="B49" s="271"/>
      <c r="C49" s="272"/>
      <c r="D49" s="272"/>
      <c r="E49" s="401" t="s">
        <v>2158</v>
      </c>
      <c r="F49" s="401"/>
      <c r="G49" s="401"/>
      <c r="H49" s="401"/>
      <c r="I49" s="401"/>
      <c r="J49" s="401"/>
      <c r="K49" s="268"/>
    </row>
    <row r="50" spans="2:11" s="1" customFormat="1" ht="15" customHeight="1">
      <c r="B50" s="271"/>
      <c r="C50" s="272"/>
      <c r="D50" s="272"/>
      <c r="E50" s="401" t="s">
        <v>2159</v>
      </c>
      <c r="F50" s="401"/>
      <c r="G50" s="401"/>
      <c r="H50" s="401"/>
      <c r="I50" s="401"/>
      <c r="J50" s="401"/>
      <c r="K50" s="268"/>
    </row>
    <row r="51" spans="2:11" s="1" customFormat="1" ht="15" customHeight="1">
      <c r="B51" s="271"/>
      <c r="C51" s="272"/>
      <c r="D51" s="401" t="s">
        <v>2160</v>
      </c>
      <c r="E51" s="401"/>
      <c r="F51" s="401"/>
      <c r="G51" s="401"/>
      <c r="H51" s="401"/>
      <c r="I51" s="401"/>
      <c r="J51" s="401"/>
      <c r="K51" s="268"/>
    </row>
    <row r="52" spans="2:11" s="1" customFormat="1" ht="25.5" customHeight="1">
      <c r="B52" s="267"/>
      <c r="C52" s="402" t="s">
        <v>2161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1" t="s">
        <v>2162</v>
      </c>
      <c r="D54" s="401"/>
      <c r="E54" s="401"/>
      <c r="F54" s="401"/>
      <c r="G54" s="401"/>
      <c r="H54" s="401"/>
      <c r="I54" s="401"/>
      <c r="J54" s="401"/>
      <c r="K54" s="268"/>
    </row>
    <row r="55" spans="2:11" s="1" customFormat="1" ht="15" customHeight="1">
      <c r="B55" s="267"/>
      <c r="C55" s="401" t="s">
        <v>2163</v>
      </c>
      <c r="D55" s="401"/>
      <c r="E55" s="401"/>
      <c r="F55" s="401"/>
      <c r="G55" s="401"/>
      <c r="H55" s="401"/>
      <c r="I55" s="401"/>
      <c r="J55" s="401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1" t="s">
        <v>2164</v>
      </c>
      <c r="D57" s="401"/>
      <c r="E57" s="401"/>
      <c r="F57" s="401"/>
      <c r="G57" s="401"/>
      <c r="H57" s="401"/>
      <c r="I57" s="401"/>
      <c r="J57" s="401"/>
      <c r="K57" s="268"/>
    </row>
    <row r="58" spans="2:11" s="1" customFormat="1" ht="15" customHeight="1">
      <c r="B58" s="267"/>
      <c r="C58" s="272"/>
      <c r="D58" s="401" t="s">
        <v>2165</v>
      </c>
      <c r="E58" s="401"/>
      <c r="F58" s="401"/>
      <c r="G58" s="401"/>
      <c r="H58" s="401"/>
      <c r="I58" s="401"/>
      <c r="J58" s="401"/>
      <c r="K58" s="268"/>
    </row>
    <row r="59" spans="2:11" s="1" customFormat="1" ht="15" customHeight="1">
      <c r="B59" s="267"/>
      <c r="C59" s="272"/>
      <c r="D59" s="401" t="s">
        <v>2166</v>
      </c>
      <c r="E59" s="401"/>
      <c r="F59" s="401"/>
      <c r="G59" s="401"/>
      <c r="H59" s="401"/>
      <c r="I59" s="401"/>
      <c r="J59" s="401"/>
      <c r="K59" s="268"/>
    </row>
    <row r="60" spans="2:11" s="1" customFormat="1" ht="15" customHeight="1">
      <c r="B60" s="267"/>
      <c r="C60" s="272"/>
      <c r="D60" s="401" t="s">
        <v>2167</v>
      </c>
      <c r="E60" s="401"/>
      <c r="F60" s="401"/>
      <c r="G60" s="401"/>
      <c r="H60" s="401"/>
      <c r="I60" s="401"/>
      <c r="J60" s="401"/>
      <c r="K60" s="268"/>
    </row>
    <row r="61" spans="2:11" s="1" customFormat="1" ht="15" customHeight="1">
      <c r="B61" s="267"/>
      <c r="C61" s="272"/>
      <c r="D61" s="401" t="s">
        <v>2168</v>
      </c>
      <c r="E61" s="401"/>
      <c r="F61" s="401"/>
      <c r="G61" s="401"/>
      <c r="H61" s="401"/>
      <c r="I61" s="401"/>
      <c r="J61" s="401"/>
      <c r="K61" s="268"/>
    </row>
    <row r="62" spans="2:11" s="1" customFormat="1" ht="15" customHeight="1">
      <c r="B62" s="267"/>
      <c r="C62" s="272"/>
      <c r="D62" s="403" t="s">
        <v>2169</v>
      </c>
      <c r="E62" s="403"/>
      <c r="F62" s="403"/>
      <c r="G62" s="403"/>
      <c r="H62" s="403"/>
      <c r="I62" s="403"/>
      <c r="J62" s="403"/>
      <c r="K62" s="268"/>
    </row>
    <row r="63" spans="2:11" s="1" customFormat="1" ht="15" customHeight="1">
      <c r="B63" s="267"/>
      <c r="C63" s="272"/>
      <c r="D63" s="401" t="s">
        <v>2170</v>
      </c>
      <c r="E63" s="401"/>
      <c r="F63" s="401"/>
      <c r="G63" s="401"/>
      <c r="H63" s="401"/>
      <c r="I63" s="401"/>
      <c r="J63" s="401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1" t="s">
        <v>2171</v>
      </c>
      <c r="E65" s="401"/>
      <c r="F65" s="401"/>
      <c r="G65" s="401"/>
      <c r="H65" s="401"/>
      <c r="I65" s="401"/>
      <c r="J65" s="401"/>
      <c r="K65" s="268"/>
    </row>
    <row r="66" spans="2:11" s="1" customFormat="1" ht="15" customHeight="1">
      <c r="B66" s="267"/>
      <c r="C66" s="272"/>
      <c r="D66" s="403" t="s">
        <v>2172</v>
      </c>
      <c r="E66" s="403"/>
      <c r="F66" s="403"/>
      <c r="G66" s="403"/>
      <c r="H66" s="403"/>
      <c r="I66" s="403"/>
      <c r="J66" s="403"/>
      <c r="K66" s="268"/>
    </row>
    <row r="67" spans="2:11" s="1" customFormat="1" ht="15" customHeight="1">
      <c r="B67" s="267"/>
      <c r="C67" s="272"/>
      <c r="D67" s="401" t="s">
        <v>2173</v>
      </c>
      <c r="E67" s="401"/>
      <c r="F67" s="401"/>
      <c r="G67" s="401"/>
      <c r="H67" s="401"/>
      <c r="I67" s="401"/>
      <c r="J67" s="401"/>
      <c r="K67" s="268"/>
    </row>
    <row r="68" spans="2:11" s="1" customFormat="1" ht="15" customHeight="1">
      <c r="B68" s="267"/>
      <c r="C68" s="272"/>
      <c r="D68" s="401" t="s">
        <v>2174</v>
      </c>
      <c r="E68" s="401"/>
      <c r="F68" s="401"/>
      <c r="G68" s="401"/>
      <c r="H68" s="401"/>
      <c r="I68" s="401"/>
      <c r="J68" s="401"/>
      <c r="K68" s="268"/>
    </row>
    <row r="69" spans="2:11" s="1" customFormat="1" ht="15" customHeight="1">
      <c r="B69" s="267"/>
      <c r="C69" s="272"/>
      <c r="D69" s="401" t="s">
        <v>2175</v>
      </c>
      <c r="E69" s="401"/>
      <c r="F69" s="401"/>
      <c r="G69" s="401"/>
      <c r="H69" s="401"/>
      <c r="I69" s="401"/>
      <c r="J69" s="401"/>
      <c r="K69" s="268"/>
    </row>
    <row r="70" spans="2:11" s="1" customFormat="1" ht="15" customHeight="1">
      <c r="B70" s="267"/>
      <c r="C70" s="272"/>
      <c r="D70" s="401" t="s">
        <v>2176</v>
      </c>
      <c r="E70" s="401"/>
      <c r="F70" s="401"/>
      <c r="G70" s="401"/>
      <c r="H70" s="401"/>
      <c r="I70" s="401"/>
      <c r="J70" s="401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6" t="s">
        <v>2177</v>
      </c>
      <c r="D75" s="396"/>
      <c r="E75" s="396"/>
      <c r="F75" s="396"/>
      <c r="G75" s="396"/>
      <c r="H75" s="396"/>
      <c r="I75" s="396"/>
      <c r="J75" s="396"/>
      <c r="K75" s="285"/>
    </row>
    <row r="76" spans="2:11" s="1" customFormat="1" ht="17.25" customHeight="1">
      <c r="B76" s="284"/>
      <c r="C76" s="286" t="s">
        <v>2178</v>
      </c>
      <c r="D76" s="286"/>
      <c r="E76" s="286"/>
      <c r="F76" s="286" t="s">
        <v>2179</v>
      </c>
      <c r="G76" s="287"/>
      <c r="H76" s="286" t="s">
        <v>55</v>
      </c>
      <c r="I76" s="286" t="s">
        <v>58</v>
      </c>
      <c r="J76" s="286" t="s">
        <v>2180</v>
      </c>
      <c r="K76" s="285"/>
    </row>
    <row r="77" spans="2:11" s="1" customFormat="1" ht="17.25" customHeight="1">
      <c r="B77" s="284"/>
      <c r="C77" s="288" t="s">
        <v>2181</v>
      </c>
      <c r="D77" s="288"/>
      <c r="E77" s="288"/>
      <c r="F77" s="289" t="s">
        <v>2182</v>
      </c>
      <c r="G77" s="290"/>
      <c r="H77" s="288"/>
      <c r="I77" s="288"/>
      <c r="J77" s="288" t="s">
        <v>2183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54</v>
      </c>
      <c r="D79" s="293"/>
      <c r="E79" s="293"/>
      <c r="F79" s="294" t="s">
        <v>2184</v>
      </c>
      <c r="G79" s="295"/>
      <c r="H79" s="273" t="s">
        <v>2185</v>
      </c>
      <c r="I79" s="273" t="s">
        <v>2186</v>
      </c>
      <c r="J79" s="273">
        <v>20</v>
      </c>
      <c r="K79" s="285"/>
    </row>
    <row r="80" spans="2:11" s="1" customFormat="1" ht="15" customHeight="1">
      <c r="B80" s="284"/>
      <c r="C80" s="273" t="s">
        <v>2187</v>
      </c>
      <c r="D80" s="273"/>
      <c r="E80" s="273"/>
      <c r="F80" s="294" t="s">
        <v>2184</v>
      </c>
      <c r="G80" s="295"/>
      <c r="H80" s="273" t="s">
        <v>2188</v>
      </c>
      <c r="I80" s="273" t="s">
        <v>2186</v>
      </c>
      <c r="J80" s="273">
        <v>120</v>
      </c>
      <c r="K80" s="285"/>
    </row>
    <row r="81" spans="2:11" s="1" customFormat="1" ht="15" customHeight="1">
      <c r="B81" s="296"/>
      <c r="C81" s="273" t="s">
        <v>2189</v>
      </c>
      <c r="D81" s="273"/>
      <c r="E81" s="273"/>
      <c r="F81" s="294" t="s">
        <v>2190</v>
      </c>
      <c r="G81" s="295"/>
      <c r="H81" s="273" t="s">
        <v>2191</v>
      </c>
      <c r="I81" s="273" t="s">
        <v>2186</v>
      </c>
      <c r="J81" s="273">
        <v>50</v>
      </c>
      <c r="K81" s="285"/>
    </row>
    <row r="82" spans="2:11" s="1" customFormat="1" ht="15" customHeight="1">
      <c r="B82" s="296"/>
      <c r="C82" s="273" t="s">
        <v>2192</v>
      </c>
      <c r="D82" s="273"/>
      <c r="E82" s="273"/>
      <c r="F82" s="294" t="s">
        <v>2184</v>
      </c>
      <c r="G82" s="295"/>
      <c r="H82" s="273" t="s">
        <v>2193</v>
      </c>
      <c r="I82" s="273" t="s">
        <v>2194</v>
      </c>
      <c r="J82" s="273"/>
      <c r="K82" s="285"/>
    </row>
    <row r="83" spans="2:11" s="1" customFormat="1" ht="15" customHeight="1">
      <c r="B83" s="296"/>
      <c r="C83" s="297" t="s">
        <v>2195</v>
      </c>
      <c r="D83" s="297"/>
      <c r="E83" s="297"/>
      <c r="F83" s="298" t="s">
        <v>2190</v>
      </c>
      <c r="G83" s="297"/>
      <c r="H83" s="297" t="s">
        <v>2196</v>
      </c>
      <c r="I83" s="297" t="s">
        <v>2186</v>
      </c>
      <c r="J83" s="297">
        <v>15</v>
      </c>
      <c r="K83" s="285"/>
    </row>
    <row r="84" spans="2:11" s="1" customFormat="1" ht="15" customHeight="1">
      <c r="B84" s="296"/>
      <c r="C84" s="297" t="s">
        <v>2197</v>
      </c>
      <c r="D84" s="297"/>
      <c r="E84" s="297"/>
      <c r="F84" s="298" t="s">
        <v>2190</v>
      </c>
      <c r="G84" s="297"/>
      <c r="H84" s="297" t="s">
        <v>2198</v>
      </c>
      <c r="I84" s="297" t="s">
        <v>2186</v>
      </c>
      <c r="J84" s="297">
        <v>15</v>
      </c>
      <c r="K84" s="285"/>
    </row>
    <row r="85" spans="2:11" s="1" customFormat="1" ht="15" customHeight="1">
      <c r="B85" s="296"/>
      <c r="C85" s="297" t="s">
        <v>2199</v>
      </c>
      <c r="D85" s="297"/>
      <c r="E85" s="297"/>
      <c r="F85" s="298" t="s">
        <v>2190</v>
      </c>
      <c r="G85" s="297"/>
      <c r="H85" s="297" t="s">
        <v>2200</v>
      </c>
      <c r="I85" s="297" t="s">
        <v>2186</v>
      </c>
      <c r="J85" s="297">
        <v>20</v>
      </c>
      <c r="K85" s="285"/>
    </row>
    <row r="86" spans="2:11" s="1" customFormat="1" ht="15" customHeight="1">
      <c r="B86" s="296"/>
      <c r="C86" s="297" t="s">
        <v>2201</v>
      </c>
      <c r="D86" s="297"/>
      <c r="E86" s="297"/>
      <c r="F86" s="298" t="s">
        <v>2190</v>
      </c>
      <c r="G86" s="297"/>
      <c r="H86" s="297" t="s">
        <v>2202</v>
      </c>
      <c r="I86" s="297" t="s">
        <v>2186</v>
      </c>
      <c r="J86" s="297">
        <v>20</v>
      </c>
      <c r="K86" s="285"/>
    </row>
    <row r="87" spans="2:11" s="1" customFormat="1" ht="15" customHeight="1">
      <c r="B87" s="296"/>
      <c r="C87" s="273" t="s">
        <v>2203</v>
      </c>
      <c r="D87" s="273"/>
      <c r="E87" s="273"/>
      <c r="F87" s="294" t="s">
        <v>2190</v>
      </c>
      <c r="G87" s="295"/>
      <c r="H87" s="273" t="s">
        <v>2204</v>
      </c>
      <c r="I87" s="273" t="s">
        <v>2186</v>
      </c>
      <c r="J87" s="273">
        <v>50</v>
      </c>
      <c r="K87" s="285"/>
    </row>
    <row r="88" spans="2:11" s="1" customFormat="1" ht="15" customHeight="1">
      <c r="B88" s="296"/>
      <c r="C88" s="273" t="s">
        <v>2205</v>
      </c>
      <c r="D88" s="273"/>
      <c r="E88" s="273"/>
      <c r="F88" s="294" t="s">
        <v>2190</v>
      </c>
      <c r="G88" s="295"/>
      <c r="H88" s="273" t="s">
        <v>2206</v>
      </c>
      <c r="I88" s="273" t="s">
        <v>2186</v>
      </c>
      <c r="J88" s="273">
        <v>20</v>
      </c>
      <c r="K88" s="285"/>
    </row>
    <row r="89" spans="2:11" s="1" customFormat="1" ht="15" customHeight="1">
      <c r="B89" s="296"/>
      <c r="C89" s="273" t="s">
        <v>2207</v>
      </c>
      <c r="D89" s="273"/>
      <c r="E89" s="273"/>
      <c r="F89" s="294" t="s">
        <v>2190</v>
      </c>
      <c r="G89" s="295"/>
      <c r="H89" s="273" t="s">
        <v>2208</v>
      </c>
      <c r="I89" s="273" t="s">
        <v>2186</v>
      </c>
      <c r="J89" s="273">
        <v>20</v>
      </c>
      <c r="K89" s="285"/>
    </row>
    <row r="90" spans="2:11" s="1" customFormat="1" ht="15" customHeight="1">
      <c r="B90" s="296"/>
      <c r="C90" s="273" t="s">
        <v>2209</v>
      </c>
      <c r="D90" s="273"/>
      <c r="E90" s="273"/>
      <c r="F90" s="294" t="s">
        <v>2190</v>
      </c>
      <c r="G90" s="295"/>
      <c r="H90" s="273" t="s">
        <v>2210</v>
      </c>
      <c r="I90" s="273" t="s">
        <v>2186</v>
      </c>
      <c r="J90" s="273">
        <v>50</v>
      </c>
      <c r="K90" s="285"/>
    </row>
    <row r="91" spans="2:11" s="1" customFormat="1" ht="15" customHeight="1">
      <c r="B91" s="296"/>
      <c r="C91" s="273" t="s">
        <v>2211</v>
      </c>
      <c r="D91" s="273"/>
      <c r="E91" s="273"/>
      <c r="F91" s="294" t="s">
        <v>2190</v>
      </c>
      <c r="G91" s="295"/>
      <c r="H91" s="273" t="s">
        <v>2211</v>
      </c>
      <c r="I91" s="273" t="s">
        <v>2186</v>
      </c>
      <c r="J91" s="273">
        <v>50</v>
      </c>
      <c r="K91" s="285"/>
    </row>
    <row r="92" spans="2:11" s="1" customFormat="1" ht="15" customHeight="1">
      <c r="B92" s="296"/>
      <c r="C92" s="273" t="s">
        <v>2212</v>
      </c>
      <c r="D92" s="273"/>
      <c r="E92" s="273"/>
      <c r="F92" s="294" t="s">
        <v>2190</v>
      </c>
      <c r="G92" s="295"/>
      <c r="H92" s="273" t="s">
        <v>2213</v>
      </c>
      <c r="I92" s="273" t="s">
        <v>2186</v>
      </c>
      <c r="J92" s="273">
        <v>255</v>
      </c>
      <c r="K92" s="285"/>
    </row>
    <row r="93" spans="2:11" s="1" customFormat="1" ht="15" customHeight="1">
      <c r="B93" s="296"/>
      <c r="C93" s="273" t="s">
        <v>2214</v>
      </c>
      <c r="D93" s="273"/>
      <c r="E93" s="273"/>
      <c r="F93" s="294" t="s">
        <v>2184</v>
      </c>
      <c r="G93" s="295"/>
      <c r="H93" s="273" t="s">
        <v>2215</v>
      </c>
      <c r="I93" s="273" t="s">
        <v>2216</v>
      </c>
      <c r="J93" s="273"/>
      <c r="K93" s="285"/>
    </row>
    <row r="94" spans="2:11" s="1" customFormat="1" ht="15" customHeight="1">
      <c r="B94" s="296"/>
      <c r="C94" s="273" t="s">
        <v>2217</v>
      </c>
      <c r="D94" s="273"/>
      <c r="E94" s="273"/>
      <c r="F94" s="294" t="s">
        <v>2184</v>
      </c>
      <c r="G94" s="295"/>
      <c r="H94" s="273" t="s">
        <v>2218</v>
      </c>
      <c r="I94" s="273" t="s">
        <v>2219</v>
      </c>
      <c r="J94" s="273"/>
      <c r="K94" s="285"/>
    </row>
    <row r="95" spans="2:11" s="1" customFormat="1" ht="15" customHeight="1">
      <c r="B95" s="296"/>
      <c r="C95" s="273" t="s">
        <v>2220</v>
      </c>
      <c r="D95" s="273"/>
      <c r="E95" s="273"/>
      <c r="F95" s="294" t="s">
        <v>2184</v>
      </c>
      <c r="G95" s="295"/>
      <c r="H95" s="273" t="s">
        <v>2220</v>
      </c>
      <c r="I95" s="273" t="s">
        <v>2219</v>
      </c>
      <c r="J95" s="273"/>
      <c r="K95" s="285"/>
    </row>
    <row r="96" spans="2:11" s="1" customFormat="1" ht="15" customHeight="1">
      <c r="B96" s="296"/>
      <c r="C96" s="273" t="s">
        <v>39</v>
      </c>
      <c r="D96" s="273"/>
      <c r="E96" s="273"/>
      <c r="F96" s="294" t="s">
        <v>2184</v>
      </c>
      <c r="G96" s="295"/>
      <c r="H96" s="273" t="s">
        <v>2221</v>
      </c>
      <c r="I96" s="273" t="s">
        <v>2219</v>
      </c>
      <c r="J96" s="273"/>
      <c r="K96" s="285"/>
    </row>
    <row r="97" spans="2:11" s="1" customFormat="1" ht="15" customHeight="1">
      <c r="B97" s="296"/>
      <c r="C97" s="273" t="s">
        <v>49</v>
      </c>
      <c r="D97" s="273"/>
      <c r="E97" s="273"/>
      <c r="F97" s="294" t="s">
        <v>2184</v>
      </c>
      <c r="G97" s="295"/>
      <c r="H97" s="273" t="s">
        <v>2222</v>
      </c>
      <c r="I97" s="273" t="s">
        <v>2219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6" t="s">
        <v>2223</v>
      </c>
      <c r="D102" s="396"/>
      <c r="E102" s="396"/>
      <c r="F102" s="396"/>
      <c r="G102" s="396"/>
      <c r="H102" s="396"/>
      <c r="I102" s="396"/>
      <c r="J102" s="396"/>
      <c r="K102" s="285"/>
    </row>
    <row r="103" spans="2:11" s="1" customFormat="1" ht="17.25" customHeight="1">
      <c r="B103" s="284"/>
      <c r="C103" s="286" t="s">
        <v>2178</v>
      </c>
      <c r="D103" s="286"/>
      <c r="E103" s="286"/>
      <c r="F103" s="286" t="s">
        <v>2179</v>
      </c>
      <c r="G103" s="287"/>
      <c r="H103" s="286" t="s">
        <v>55</v>
      </c>
      <c r="I103" s="286" t="s">
        <v>58</v>
      </c>
      <c r="J103" s="286" t="s">
        <v>2180</v>
      </c>
      <c r="K103" s="285"/>
    </row>
    <row r="104" spans="2:11" s="1" customFormat="1" ht="17.25" customHeight="1">
      <c r="B104" s="284"/>
      <c r="C104" s="288" t="s">
        <v>2181</v>
      </c>
      <c r="D104" s="288"/>
      <c r="E104" s="288"/>
      <c r="F104" s="289" t="s">
        <v>2182</v>
      </c>
      <c r="G104" s="290"/>
      <c r="H104" s="288"/>
      <c r="I104" s="288"/>
      <c r="J104" s="288" t="s">
        <v>2183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54</v>
      </c>
      <c r="D106" s="293"/>
      <c r="E106" s="293"/>
      <c r="F106" s="294" t="s">
        <v>2184</v>
      </c>
      <c r="G106" s="273"/>
      <c r="H106" s="273" t="s">
        <v>2224</v>
      </c>
      <c r="I106" s="273" t="s">
        <v>2186</v>
      </c>
      <c r="J106" s="273">
        <v>20</v>
      </c>
      <c r="K106" s="285"/>
    </row>
    <row r="107" spans="2:11" s="1" customFormat="1" ht="15" customHeight="1">
      <c r="B107" s="284"/>
      <c r="C107" s="273" t="s">
        <v>2187</v>
      </c>
      <c r="D107" s="273"/>
      <c r="E107" s="273"/>
      <c r="F107" s="294" t="s">
        <v>2184</v>
      </c>
      <c r="G107" s="273"/>
      <c r="H107" s="273" t="s">
        <v>2224</v>
      </c>
      <c r="I107" s="273" t="s">
        <v>2186</v>
      </c>
      <c r="J107" s="273">
        <v>120</v>
      </c>
      <c r="K107" s="285"/>
    </row>
    <row r="108" spans="2:11" s="1" customFormat="1" ht="15" customHeight="1">
      <c r="B108" s="296"/>
      <c r="C108" s="273" t="s">
        <v>2189</v>
      </c>
      <c r="D108" s="273"/>
      <c r="E108" s="273"/>
      <c r="F108" s="294" t="s">
        <v>2190</v>
      </c>
      <c r="G108" s="273"/>
      <c r="H108" s="273" t="s">
        <v>2224</v>
      </c>
      <c r="I108" s="273" t="s">
        <v>2186</v>
      </c>
      <c r="J108" s="273">
        <v>50</v>
      </c>
      <c r="K108" s="285"/>
    </row>
    <row r="109" spans="2:11" s="1" customFormat="1" ht="15" customHeight="1">
      <c r="B109" s="296"/>
      <c r="C109" s="273" t="s">
        <v>2192</v>
      </c>
      <c r="D109" s="273"/>
      <c r="E109" s="273"/>
      <c r="F109" s="294" t="s">
        <v>2184</v>
      </c>
      <c r="G109" s="273"/>
      <c r="H109" s="273" t="s">
        <v>2224</v>
      </c>
      <c r="I109" s="273" t="s">
        <v>2194</v>
      </c>
      <c r="J109" s="273"/>
      <c r="K109" s="285"/>
    </row>
    <row r="110" spans="2:11" s="1" customFormat="1" ht="15" customHeight="1">
      <c r="B110" s="296"/>
      <c r="C110" s="273" t="s">
        <v>2203</v>
      </c>
      <c r="D110" s="273"/>
      <c r="E110" s="273"/>
      <c r="F110" s="294" t="s">
        <v>2190</v>
      </c>
      <c r="G110" s="273"/>
      <c r="H110" s="273" t="s">
        <v>2224</v>
      </c>
      <c r="I110" s="273" t="s">
        <v>2186</v>
      </c>
      <c r="J110" s="273">
        <v>50</v>
      </c>
      <c r="K110" s="285"/>
    </row>
    <row r="111" spans="2:11" s="1" customFormat="1" ht="15" customHeight="1">
      <c r="B111" s="296"/>
      <c r="C111" s="273" t="s">
        <v>2211</v>
      </c>
      <c r="D111" s="273"/>
      <c r="E111" s="273"/>
      <c r="F111" s="294" t="s">
        <v>2190</v>
      </c>
      <c r="G111" s="273"/>
      <c r="H111" s="273" t="s">
        <v>2224</v>
      </c>
      <c r="I111" s="273" t="s">
        <v>2186</v>
      </c>
      <c r="J111" s="273">
        <v>50</v>
      </c>
      <c r="K111" s="285"/>
    </row>
    <row r="112" spans="2:11" s="1" customFormat="1" ht="15" customHeight="1">
      <c r="B112" s="296"/>
      <c r="C112" s="273" t="s">
        <v>2209</v>
      </c>
      <c r="D112" s="273"/>
      <c r="E112" s="273"/>
      <c r="F112" s="294" t="s">
        <v>2190</v>
      </c>
      <c r="G112" s="273"/>
      <c r="H112" s="273" t="s">
        <v>2224</v>
      </c>
      <c r="I112" s="273" t="s">
        <v>2186</v>
      </c>
      <c r="J112" s="273">
        <v>50</v>
      </c>
      <c r="K112" s="285"/>
    </row>
    <row r="113" spans="2:11" s="1" customFormat="1" ht="15" customHeight="1">
      <c r="B113" s="296"/>
      <c r="C113" s="273" t="s">
        <v>54</v>
      </c>
      <c r="D113" s="273"/>
      <c r="E113" s="273"/>
      <c r="F113" s="294" t="s">
        <v>2184</v>
      </c>
      <c r="G113" s="273"/>
      <c r="H113" s="273" t="s">
        <v>2225</v>
      </c>
      <c r="I113" s="273" t="s">
        <v>2186</v>
      </c>
      <c r="J113" s="273">
        <v>20</v>
      </c>
      <c r="K113" s="285"/>
    </row>
    <row r="114" spans="2:11" s="1" customFormat="1" ht="15" customHeight="1">
      <c r="B114" s="296"/>
      <c r="C114" s="273" t="s">
        <v>2226</v>
      </c>
      <c r="D114" s="273"/>
      <c r="E114" s="273"/>
      <c r="F114" s="294" t="s">
        <v>2184</v>
      </c>
      <c r="G114" s="273"/>
      <c r="H114" s="273" t="s">
        <v>2227</v>
      </c>
      <c r="I114" s="273" t="s">
        <v>2186</v>
      </c>
      <c r="J114" s="273">
        <v>120</v>
      </c>
      <c r="K114" s="285"/>
    </row>
    <row r="115" spans="2:11" s="1" customFormat="1" ht="15" customHeight="1">
      <c r="B115" s="296"/>
      <c r="C115" s="273" t="s">
        <v>39</v>
      </c>
      <c r="D115" s="273"/>
      <c r="E115" s="273"/>
      <c r="F115" s="294" t="s">
        <v>2184</v>
      </c>
      <c r="G115" s="273"/>
      <c r="H115" s="273" t="s">
        <v>2228</v>
      </c>
      <c r="I115" s="273" t="s">
        <v>2219</v>
      </c>
      <c r="J115" s="273"/>
      <c r="K115" s="285"/>
    </row>
    <row r="116" spans="2:11" s="1" customFormat="1" ht="15" customHeight="1">
      <c r="B116" s="296"/>
      <c r="C116" s="273" t="s">
        <v>49</v>
      </c>
      <c r="D116" s="273"/>
      <c r="E116" s="273"/>
      <c r="F116" s="294" t="s">
        <v>2184</v>
      </c>
      <c r="G116" s="273"/>
      <c r="H116" s="273" t="s">
        <v>2229</v>
      </c>
      <c r="I116" s="273" t="s">
        <v>2219</v>
      </c>
      <c r="J116" s="273"/>
      <c r="K116" s="285"/>
    </row>
    <row r="117" spans="2:11" s="1" customFormat="1" ht="15" customHeight="1">
      <c r="B117" s="296"/>
      <c r="C117" s="273" t="s">
        <v>58</v>
      </c>
      <c r="D117" s="273"/>
      <c r="E117" s="273"/>
      <c r="F117" s="294" t="s">
        <v>2184</v>
      </c>
      <c r="G117" s="273"/>
      <c r="H117" s="273" t="s">
        <v>2230</v>
      </c>
      <c r="I117" s="273" t="s">
        <v>2231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7" t="s">
        <v>2232</v>
      </c>
      <c r="D122" s="397"/>
      <c r="E122" s="397"/>
      <c r="F122" s="397"/>
      <c r="G122" s="397"/>
      <c r="H122" s="397"/>
      <c r="I122" s="397"/>
      <c r="J122" s="397"/>
      <c r="K122" s="313"/>
    </row>
    <row r="123" spans="2:11" s="1" customFormat="1" ht="17.25" customHeight="1">
      <c r="B123" s="314"/>
      <c r="C123" s="286" t="s">
        <v>2178</v>
      </c>
      <c r="D123" s="286"/>
      <c r="E123" s="286"/>
      <c r="F123" s="286" t="s">
        <v>2179</v>
      </c>
      <c r="G123" s="287"/>
      <c r="H123" s="286" t="s">
        <v>55</v>
      </c>
      <c r="I123" s="286" t="s">
        <v>58</v>
      </c>
      <c r="J123" s="286" t="s">
        <v>2180</v>
      </c>
      <c r="K123" s="315"/>
    </row>
    <row r="124" spans="2:11" s="1" customFormat="1" ht="17.25" customHeight="1">
      <c r="B124" s="314"/>
      <c r="C124" s="288" t="s">
        <v>2181</v>
      </c>
      <c r="D124" s="288"/>
      <c r="E124" s="288"/>
      <c r="F124" s="289" t="s">
        <v>2182</v>
      </c>
      <c r="G124" s="290"/>
      <c r="H124" s="288"/>
      <c r="I124" s="288"/>
      <c r="J124" s="288" t="s">
        <v>2183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2187</v>
      </c>
      <c r="D126" s="293"/>
      <c r="E126" s="293"/>
      <c r="F126" s="294" t="s">
        <v>2184</v>
      </c>
      <c r="G126" s="273"/>
      <c r="H126" s="273" t="s">
        <v>2224</v>
      </c>
      <c r="I126" s="273" t="s">
        <v>2186</v>
      </c>
      <c r="J126" s="273">
        <v>120</v>
      </c>
      <c r="K126" s="319"/>
    </row>
    <row r="127" spans="2:11" s="1" customFormat="1" ht="15" customHeight="1">
      <c r="B127" s="316"/>
      <c r="C127" s="273" t="s">
        <v>2233</v>
      </c>
      <c r="D127" s="273"/>
      <c r="E127" s="273"/>
      <c r="F127" s="294" t="s">
        <v>2184</v>
      </c>
      <c r="G127" s="273"/>
      <c r="H127" s="273" t="s">
        <v>2234</v>
      </c>
      <c r="I127" s="273" t="s">
        <v>2186</v>
      </c>
      <c r="J127" s="273" t="s">
        <v>2235</v>
      </c>
      <c r="K127" s="319"/>
    </row>
    <row r="128" spans="2:11" s="1" customFormat="1" ht="15" customHeight="1">
      <c r="B128" s="316"/>
      <c r="C128" s="273" t="s">
        <v>86</v>
      </c>
      <c r="D128" s="273"/>
      <c r="E128" s="273"/>
      <c r="F128" s="294" t="s">
        <v>2184</v>
      </c>
      <c r="G128" s="273"/>
      <c r="H128" s="273" t="s">
        <v>2236</v>
      </c>
      <c r="I128" s="273" t="s">
        <v>2186</v>
      </c>
      <c r="J128" s="273" t="s">
        <v>2235</v>
      </c>
      <c r="K128" s="319"/>
    </row>
    <row r="129" spans="2:11" s="1" customFormat="1" ht="15" customHeight="1">
      <c r="B129" s="316"/>
      <c r="C129" s="273" t="s">
        <v>2195</v>
      </c>
      <c r="D129" s="273"/>
      <c r="E129" s="273"/>
      <c r="F129" s="294" t="s">
        <v>2190</v>
      </c>
      <c r="G129" s="273"/>
      <c r="H129" s="273" t="s">
        <v>2196</v>
      </c>
      <c r="I129" s="273" t="s">
        <v>2186</v>
      </c>
      <c r="J129" s="273">
        <v>15</v>
      </c>
      <c r="K129" s="319"/>
    </row>
    <row r="130" spans="2:11" s="1" customFormat="1" ht="15" customHeight="1">
      <c r="B130" s="316"/>
      <c r="C130" s="297" t="s">
        <v>2197</v>
      </c>
      <c r="D130" s="297"/>
      <c r="E130" s="297"/>
      <c r="F130" s="298" t="s">
        <v>2190</v>
      </c>
      <c r="G130" s="297"/>
      <c r="H130" s="297" t="s">
        <v>2198</v>
      </c>
      <c r="I130" s="297" t="s">
        <v>2186</v>
      </c>
      <c r="J130" s="297">
        <v>15</v>
      </c>
      <c r="K130" s="319"/>
    </row>
    <row r="131" spans="2:11" s="1" customFormat="1" ht="15" customHeight="1">
      <c r="B131" s="316"/>
      <c r="C131" s="297" t="s">
        <v>2199</v>
      </c>
      <c r="D131" s="297"/>
      <c r="E131" s="297"/>
      <c r="F131" s="298" t="s">
        <v>2190</v>
      </c>
      <c r="G131" s="297"/>
      <c r="H131" s="297" t="s">
        <v>2200</v>
      </c>
      <c r="I131" s="297" t="s">
        <v>2186</v>
      </c>
      <c r="J131" s="297">
        <v>20</v>
      </c>
      <c r="K131" s="319"/>
    </row>
    <row r="132" spans="2:11" s="1" customFormat="1" ht="15" customHeight="1">
      <c r="B132" s="316"/>
      <c r="C132" s="297" t="s">
        <v>2201</v>
      </c>
      <c r="D132" s="297"/>
      <c r="E132" s="297"/>
      <c r="F132" s="298" t="s">
        <v>2190</v>
      </c>
      <c r="G132" s="297"/>
      <c r="H132" s="297" t="s">
        <v>2202</v>
      </c>
      <c r="I132" s="297" t="s">
        <v>2186</v>
      </c>
      <c r="J132" s="297">
        <v>20</v>
      </c>
      <c r="K132" s="319"/>
    </row>
    <row r="133" spans="2:11" s="1" customFormat="1" ht="15" customHeight="1">
      <c r="B133" s="316"/>
      <c r="C133" s="273" t="s">
        <v>2189</v>
      </c>
      <c r="D133" s="273"/>
      <c r="E133" s="273"/>
      <c r="F133" s="294" t="s">
        <v>2190</v>
      </c>
      <c r="G133" s="273"/>
      <c r="H133" s="273" t="s">
        <v>2224</v>
      </c>
      <c r="I133" s="273" t="s">
        <v>2186</v>
      </c>
      <c r="J133" s="273">
        <v>50</v>
      </c>
      <c r="K133" s="319"/>
    </row>
    <row r="134" spans="2:11" s="1" customFormat="1" ht="15" customHeight="1">
      <c r="B134" s="316"/>
      <c r="C134" s="273" t="s">
        <v>2203</v>
      </c>
      <c r="D134" s="273"/>
      <c r="E134" s="273"/>
      <c r="F134" s="294" t="s">
        <v>2190</v>
      </c>
      <c r="G134" s="273"/>
      <c r="H134" s="273" t="s">
        <v>2224</v>
      </c>
      <c r="I134" s="273" t="s">
        <v>2186</v>
      </c>
      <c r="J134" s="273">
        <v>50</v>
      </c>
      <c r="K134" s="319"/>
    </row>
    <row r="135" spans="2:11" s="1" customFormat="1" ht="15" customHeight="1">
      <c r="B135" s="316"/>
      <c r="C135" s="273" t="s">
        <v>2209</v>
      </c>
      <c r="D135" s="273"/>
      <c r="E135" s="273"/>
      <c r="F135" s="294" t="s">
        <v>2190</v>
      </c>
      <c r="G135" s="273"/>
      <c r="H135" s="273" t="s">
        <v>2224</v>
      </c>
      <c r="I135" s="273" t="s">
        <v>2186</v>
      </c>
      <c r="J135" s="273">
        <v>50</v>
      </c>
      <c r="K135" s="319"/>
    </row>
    <row r="136" spans="2:11" s="1" customFormat="1" ht="15" customHeight="1">
      <c r="B136" s="316"/>
      <c r="C136" s="273" t="s">
        <v>2211</v>
      </c>
      <c r="D136" s="273"/>
      <c r="E136" s="273"/>
      <c r="F136" s="294" t="s">
        <v>2190</v>
      </c>
      <c r="G136" s="273"/>
      <c r="H136" s="273" t="s">
        <v>2224</v>
      </c>
      <c r="I136" s="273" t="s">
        <v>2186</v>
      </c>
      <c r="J136" s="273">
        <v>50</v>
      </c>
      <c r="K136" s="319"/>
    </row>
    <row r="137" spans="2:11" s="1" customFormat="1" ht="15" customHeight="1">
      <c r="B137" s="316"/>
      <c r="C137" s="273" t="s">
        <v>2212</v>
      </c>
      <c r="D137" s="273"/>
      <c r="E137" s="273"/>
      <c r="F137" s="294" t="s">
        <v>2190</v>
      </c>
      <c r="G137" s="273"/>
      <c r="H137" s="273" t="s">
        <v>2237</v>
      </c>
      <c r="I137" s="273" t="s">
        <v>2186</v>
      </c>
      <c r="J137" s="273">
        <v>255</v>
      </c>
      <c r="K137" s="319"/>
    </row>
    <row r="138" spans="2:11" s="1" customFormat="1" ht="15" customHeight="1">
      <c r="B138" s="316"/>
      <c r="C138" s="273" t="s">
        <v>2214</v>
      </c>
      <c r="D138" s="273"/>
      <c r="E138" s="273"/>
      <c r="F138" s="294" t="s">
        <v>2184</v>
      </c>
      <c r="G138" s="273"/>
      <c r="H138" s="273" t="s">
        <v>2238</v>
      </c>
      <c r="I138" s="273" t="s">
        <v>2216</v>
      </c>
      <c r="J138" s="273"/>
      <c r="K138" s="319"/>
    </row>
    <row r="139" spans="2:11" s="1" customFormat="1" ht="15" customHeight="1">
      <c r="B139" s="316"/>
      <c r="C139" s="273" t="s">
        <v>2217</v>
      </c>
      <c r="D139" s="273"/>
      <c r="E139" s="273"/>
      <c r="F139" s="294" t="s">
        <v>2184</v>
      </c>
      <c r="G139" s="273"/>
      <c r="H139" s="273" t="s">
        <v>2239</v>
      </c>
      <c r="I139" s="273" t="s">
        <v>2219</v>
      </c>
      <c r="J139" s="273"/>
      <c r="K139" s="319"/>
    </row>
    <row r="140" spans="2:11" s="1" customFormat="1" ht="15" customHeight="1">
      <c r="B140" s="316"/>
      <c r="C140" s="273" t="s">
        <v>2220</v>
      </c>
      <c r="D140" s="273"/>
      <c r="E140" s="273"/>
      <c r="F140" s="294" t="s">
        <v>2184</v>
      </c>
      <c r="G140" s="273"/>
      <c r="H140" s="273" t="s">
        <v>2220</v>
      </c>
      <c r="I140" s="273" t="s">
        <v>2219</v>
      </c>
      <c r="J140" s="273"/>
      <c r="K140" s="319"/>
    </row>
    <row r="141" spans="2:11" s="1" customFormat="1" ht="15" customHeight="1">
      <c r="B141" s="316"/>
      <c r="C141" s="273" t="s">
        <v>39</v>
      </c>
      <c r="D141" s="273"/>
      <c r="E141" s="273"/>
      <c r="F141" s="294" t="s">
        <v>2184</v>
      </c>
      <c r="G141" s="273"/>
      <c r="H141" s="273" t="s">
        <v>2240</v>
      </c>
      <c r="I141" s="273" t="s">
        <v>2219</v>
      </c>
      <c r="J141" s="273"/>
      <c r="K141" s="319"/>
    </row>
    <row r="142" spans="2:11" s="1" customFormat="1" ht="15" customHeight="1">
      <c r="B142" s="316"/>
      <c r="C142" s="273" t="s">
        <v>2241</v>
      </c>
      <c r="D142" s="273"/>
      <c r="E142" s="273"/>
      <c r="F142" s="294" t="s">
        <v>2184</v>
      </c>
      <c r="G142" s="273"/>
      <c r="H142" s="273" t="s">
        <v>2242</v>
      </c>
      <c r="I142" s="273" t="s">
        <v>2219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6" t="s">
        <v>2243</v>
      </c>
      <c r="D147" s="396"/>
      <c r="E147" s="396"/>
      <c r="F147" s="396"/>
      <c r="G147" s="396"/>
      <c r="H147" s="396"/>
      <c r="I147" s="396"/>
      <c r="J147" s="396"/>
      <c r="K147" s="285"/>
    </row>
    <row r="148" spans="2:11" s="1" customFormat="1" ht="17.25" customHeight="1">
      <c r="B148" s="284"/>
      <c r="C148" s="286" t="s">
        <v>2178</v>
      </c>
      <c r="D148" s="286"/>
      <c r="E148" s="286"/>
      <c r="F148" s="286" t="s">
        <v>2179</v>
      </c>
      <c r="G148" s="287"/>
      <c r="H148" s="286" t="s">
        <v>55</v>
      </c>
      <c r="I148" s="286" t="s">
        <v>58</v>
      </c>
      <c r="J148" s="286" t="s">
        <v>2180</v>
      </c>
      <c r="K148" s="285"/>
    </row>
    <row r="149" spans="2:11" s="1" customFormat="1" ht="17.25" customHeight="1">
      <c r="B149" s="284"/>
      <c r="C149" s="288" t="s">
        <v>2181</v>
      </c>
      <c r="D149" s="288"/>
      <c r="E149" s="288"/>
      <c r="F149" s="289" t="s">
        <v>2182</v>
      </c>
      <c r="G149" s="290"/>
      <c r="H149" s="288"/>
      <c r="I149" s="288"/>
      <c r="J149" s="288" t="s">
        <v>2183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2187</v>
      </c>
      <c r="D151" s="273"/>
      <c r="E151" s="273"/>
      <c r="F151" s="324" t="s">
        <v>2184</v>
      </c>
      <c r="G151" s="273"/>
      <c r="H151" s="323" t="s">
        <v>2224</v>
      </c>
      <c r="I151" s="323" t="s">
        <v>2186</v>
      </c>
      <c r="J151" s="323">
        <v>120</v>
      </c>
      <c r="K151" s="319"/>
    </row>
    <row r="152" spans="2:11" s="1" customFormat="1" ht="15" customHeight="1">
      <c r="B152" s="296"/>
      <c r="C152" s="323" t="s">
        <v>2233</v>
      </c>
      <c r="D152" s="273"/>
      <c r="E152" s="273"/>
      <c r="F152" s="324" t="s">
        <v>2184</v>
      </c>
      <c r="G152" s="273"/>
      <c r="H152" s="323" t="s">
        <v>2244</v>
      </c>
      <c r="I152" s="323" t="s">
        <v>2186</v>
      </c>
      <c r="J152" s="323" t="s">
        <v>2235</v>
      </c>
      <c r="K152" s="319"/>
    </row>
    <row r="153" spans="2:11" s="1" customFormat="1" ht="15" customHeight="1">
      <c r="B153" s="296"/>
      <c r="C153" s="323" t="s">
        <v>86</v>
      </c>
      <c r="D153" s="273"/>
      <c r="E153" s="273"/>
      <c r="F153" s="324" t="s">
        <v>2184</v>
      </c>
      <c r="G153" s="273"/>
      <c r="H153" s="323" t="s">
        <v>2245</v>
      </c>
      <c r="I153" s="323" t="s">
        <v>2186</v>
      </c>
      <c r="J153" s="323" t="s">
        <v>2235</v>
      </c>
      <c r="K153" s="319"/>
    </row>
    <row r="154" spans="2:11" s="1" customFormat="1" ht="15" customHeight="1">
      <c r="B154" s="296"/>
      <c r="C154" s="323" t="s">
        <v>2189</v>
      </c>
      <c r="D154" s="273"/>
      <c r="E154" s="273"/>
      <c r="F154" s="324" t="s">
        <v>2190</v>
      </c>
      <c r="G154" s="273"/>
      <c r="H154" s="323" t="s">
        <v>2224</v>
      </c>
      <c r="I154" s="323" t="s">
        <v>2186</v>
      </c>
      <c r="J154" s="323">
        <v>50</v>
      </c>
      <c r="K154" s="319"/>
    </row>
    <row r="155" spans="2:11" s="1" customFormat="1" ht="15" customHeight="1">
      <c r="B155" s="296"/>
      <c r="C155" s="323" t="s">
        <v>2192</v>
      </c>
      <c r="D155" s="273"/>
      <c r="E155" s="273"/>
      <c r="F155" s="324" t="s">
        <v>2184</v>
      </c>
      <c r="G155" s="273"/>
      <c r="H155" s="323" t="s">
        <v>2224</v>
      </c>
      <c r="I155" s="323" t="s">
        <v>2194</v>
      </c>
      <c r="J155" s="323"/>
      <c r="K155" s="319"/>
    </row>
    <row r="156" spans="2:11" s="1" customFormat="1" ht="15" customHeight="1">
      <c r="B156" s="296"/>
      <c r="C156" s="323" t="s">
        <v>2203</v>
      </c>
      <c r="D156" s="273"/>
      <c r="E156" s="273"/>
      <c r="F156" s="324" t="s">
        <v>2190</v>
      </c>
      <c r="G156" s="273"/>
      <c r="H156" s="323" t="s">
        <v>2224</v>
      </c>
      <c r="I156" s="323" t="s">
        <v>2186</v>
      </c>
      <c r="J156" s="323">
        <v>50</v>
      </c>
      <c r="K156" s="319"/>
    </row>
    <row r="157" spans="2:11" s="1" customFormat="1" ht="15" customHeight="1">
      <c r="B157" s="296"/>
      <c r="C157" s="323" t="s">
        <v>2211</v>
      </c>
      <c r="D157" s="273"/>
      <c r="E157" s="273"/>
      <c r="F157" s="324" t="s">
        <v>2190</v>
      </c>
      <c r="G157" s="273"/>
      <c r="H157" s="323" t="s">
        <v>2224</v>
      </c>
      <c r="I157" s="323" t="s">
        <v>2186</v>
      </c>
      <c r="J157" s="323">
        <v>50</v>
      </c>
      <c r="K157" s="319"/>
    </row>
    <row r="158" spans="2:11" s="1" customFormat="1" ht="15" customHeight="1">
      <c r="B158" s="296"/>
      <c r="C158" s="323" t="s">
        <v>2209</v>
      </c>
      <c r="D158" s="273"/>
      <c r="E158" s="273"/>
      <c r="F158" s="324" t="s">
        <v>2190</v>
      </c>
      <c r="G158" s="273"/>
      <c r="H158" s="323" t="s">
        <v>2224</v>
      </c>
      <c r="I158" s="323" t="s">
        <v>2186</v>
      </c>
      <c r="J158" s="323">
        <v>50</v>
      </c>
      <c r="K158" s="319"/>
    </row>
    <row r="159" spans="2:11" s="1" customFormat="1" ht="15" customHeight="1">
      <c r="B159" s="296"/>
      <c r="C159" s="323" t="s">
        <v>128</v>
      </c>
      <c r="D159" s="273"/>
      <c r="E159" s="273"/>
      <c r="F159" s="324" t="s">
        <v>2184</v>
      </c>
      <c r="G159" s="273"/>
      <c r="H159" s="323" t="s">
        <v>2246</v>
      </c>
      <c r="I159" s="323" t="s">
        <v>2186</v>
      </c>
      <c r="J159" s="323" t="s">
        <v>2247</v>
      </c>
      <c r="K159" s="319"/>
    </row>
    <row r="160" spans="2:11" s="1" customFormat="1" ht="15" customHeight="1">
      <c r="B160" s="296"/>
      <c r="C160" s="323" t="s">
        <v>2248</v>
      </c>
      <c r="D160" s="273"/>
      <c r="E160" s="273"/>
      <c r="F160" s="324" t="s">
        <v>2184</v>
      </c>
      <c r="G160" s="273"/>
      <c r="H160" s="323" t="s">
        <v>2249</v>
      </c>
      <c r="I160" s="323" t="s">
        <v>2219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7" t="s">
        <v>2250</v>
      </c>
      <c r="D165" s="397"/>
      <c r="E165" s="397"/>
      <c r="F165" s="397"/>
      <c r="G165" s="397"/>
      <c r="H165" s="397"/>
      <c r="I165" s="397"/>
      <c r="J165" s="397"/>
      <c r="K165" s="266"/>
    </row>
    <row r="166" spans="2:11" s="1" customFormat="1" ht="17.25" customHeight="1">
      <c r="B166" s="265"/>
      <c r="C166" s="286" t="s">
        <v>2178</v>
      </c>
      <c r="D166" s="286"/>
      <c r="E166" s="286"/>
      <c r="F166" s="286" t="s">
        <v>2179</v>
      </c>
      <c r="G166" s="328"/>
      <c r="H166" s="329" t="s">
        <v>55</v>
      </c>
      <c r="I166" s="329" t="s">
        <v>58</v>
      </c>
      <c r="J166" s="286" t="s">
        <v>2180</v>
      </c>
      <c r="K166" s="266"/>
    </row>
    <row r="167" spans="2:11" s="1" customFormat="1" ht="17.25" customHeight="1">
      <c r="B167" s="267"/>
      <c r="C167" s="288" t="s">
        <v>2181</v>
      </c>
      <c r="D167" s="288"/>
      <c r="E167" s="288"/>
      <c r="F167" s="289" t="s">
        <v>2182</v>
      </c>
      <c r="G167" s="330"/>
      <c r="H167" s="331"/>
      <c r="I167" s="331"/>
      <c r="J167" s="288" t="s">
        <v>2183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2187</v>
      </c>
      <c r="D169" s="273"/>
      <c r="E169" s="273"/>
      <c r="F169" s="294" t="s">
        <v>2184</v>
      </c>
      <c r="G169" s="273"/>
      <c r="H169" s="273" t="s">
        <v>2224</v>
      </c>
      <c r="I169" s="273" t="s">
        <v>2186</v>
      </c>
      <c r="J169" s="273">
        <v>120</v>
      </c>
      <c r="K169" s="319"/>
    </row>
    <row r="170" spans="2:11" s="1" customFormat="1" ht="15" customHeight="1">
      <c r="B170" s="296"/>
      <c r="C170" s="273" t="s">
        <v>2233</v>
      </c>
      <c r="D170" s="273"/>
      <c r="E170" s="273"/>
      <c r="F170" s="294" t="s">
        <v>2184</v>
      </c>
      <c r="G170" s="273"/>
      <c r="H170" s="273" t="s">
        <v>2234</v>
      </c>
      <c r="I170" s="273" t="s">
        <v>2186</v>
      </c>
      <c r="J170" s="273" t="s">
        <v>2235</v>
      </c>
      <c r="K170" s="319"/>
    </row>
    <row r="171" spans="2:11" s="1" customFormat="1" ht="15" customHeight="1">
      <c r="B171" s="296"/>
      <c r="C171" s="273" t="s">
        <v>86</v>
      </c>
      <c r="D171" s="273"/>
      <c r="E171" s="273"/>
      <c r="F171" s="294" t="s">
        <v>2184</v>
      </c>
      <c r="G171" s="273"/>
      <c r="H171" s="273" t="s">
        <v>2251</v>
      </c>
      <c r="I171" s="273" t="s">
        <v>2186</v>
      </c>
      <c r="J171" s="273" t="s">
        <v>2235</v>
      </c>
      <c r="K171" s="319"/>
    </row>
    <row r="172" spans="2:11" s="1" customFormat="1" ht="15" customHeight="1">
      <c r="B172" s="296"/>
      <c r="C172" s="273" t="s">
        <v>2189</v>
      </c>
      <c r="D172" s="273"/>
      <c r="E172" s="273"/>
      <c r="F172" s="294" t="s">
        <v>2190</v>
      </c>
      <c r="G172" s="273"/>
      <c r="H172" s="273" t="s">
        <v>2251</v>
      </c>
      <c r="I172" s="273" t="s">
        <v>2186</v>
      </c>
      <c r="J172" s="273">
        <v>50</v>
      </c>
      <c r="K172" s="319"/>
    </row>
    <row r="173" spans="2:11" s="1" customFormat="1" ht="15" customHeight="1">
      <c r="B173" s="296"/>
      <c r="C173" s="273" t="s">
        <v>2192</v>
      </c>
      <c r="D173" s="273"/>
      <c r="E173" s="273"/>
      <c r="F173" s="294" t="s">
        <v>2184</v>
      </c>
      <c r="G173" s="273"/>
      <c r="H173" s="273" t="s">
        <v>2251</v>
      </c>
      <c r="I173" s="273" t="s">
        <v>2194</v>
      </c>
      <c r="J173" s="273"/>
      <c r="K173" s="319"/>
    </row>
    <row r="174" spans="2:11" s="1" customFormat="1" ht="15" customHeight="1">
      <c r="B174" s="296"/>
      <c r="C174" s="273" t="s">
        <v>2203</v>
      </c>
      <c r="D174" s="273"/>
      <c r="E174" s="273"/>
      <c r="F174" s="294" t="s">
        <v>2190</v>
      </c>
      <c r="G174" s="273"/>
      <c r="H174" s="273" t="s">
        <v>2251</v>
      </c>
      <c r="I174" s="273" t="s">
        <v>2186</v>
      </c>
      <c r="J174" s="273">
        <v>50</v>
      </c>
      <c r="K174" s="319"/>
    </row>
    <row r="175" spans="2:11" s="1" customFormat="1" ht="15" customHeight="1">
      <c r="B175" s="296"/>
      <c r="C175" s="273" t="s">
        <v>2211</v>
      </c>
      <c r="D175" s="273"/>
      <c r="E175" s="273"/>
      <c r="F175" s="294" t="s">
        <v>2190</v>
      </c>
      <c r="G175" s="273"/>
      <c r="H175" s="273" t="s">
        <v>2251</v>
      </c>
      <c r="I175" s="273" t="s">
        <v>2186</v>
      </c>
      <c r="J175" s="273">
        <v>50</v>
      </c>
      <c r="K175" s="319"/>
    </row>
    <row r="176" spans="2:11" s="1" customFormat="1" ht="15" customHeight="1">
      <c r="B176" s="296"/>
      <c r="C176" s="273" t="s">
        <v>2209</v>
      </c>
      <c r="D176" s="273"/>
      <c r="E176" s="273"/>
      <c r="F176" s="294" t="s">
        <v>2190</v>
      </c>
      <c r="G176" s="273"/>
      <c r="H176" s="273" t="s">
        <v>2251</v>
      </c>
      <c r="I176" s="273" t="s">
        <v>2186</v>
      </c>
      <c r="J176" s="273">
        <v>50</v>
      </c>
      <c r="K176" s="319"/>
    </row>
    <row r="177" spans="2:11" s="1" customFormat="1" ht="15" customHeight="1">
      <c r="B177" s="296"/>
      <c r="C177" s="273" t="s">
        <v>143</v>
      </c>
      <c r="D177" s="273"/>
      <c r="E177" s="273"/>
      <c r="F177" s="294" t="s">
        <v>2184</v>
      </c>
      <c r="G177" s="273"/>
      <c r="H177" s="273" t="s">
        <v>2252</v>
      </c>
      <c r="I177" s="273" t="s">
        <v>2253</v>
      </c>
      <c r="J177" s="273"/>
      <c r="K177" s="319"/>
    </row>
    <row r="178" spans="2:11" s="1" customFormat="1" ht="15" customHeight="1">
      <c r="B178" s="296"/>
      <c r="C178" s="273" t="s">
        <v>58</v>
      </c>
      <c r="D178" s="273"/>
      <c r="E178" s="273"/>
      <c r="F178" s="294" t="s">
        <v>2184</v>
      </c>
      <c r="G178" s="273"/>
      <c r="H178" s="273" t="s">
        <v>2254</v>
      </c>
      <c r="I178" s="273" t="s">
        <v>2255</v>
      </c>
      <c r="J178" s="273">
        <v>1</v>
      </c>
      <c r="K178" s="319"/>
    </row>
    <row r="179" spans="2:11" s="1" customFormat="1" ht="15" customHeight="1">
      <c r="B179" s="296"/>
      <c r="C179" s="273" t="s">
        <v>54</v>
      </c>
      <c r="D179" s="273"/>
      <c r="E179" s="273"/>
      <c r="F179" s="294" t="s">
        <v>2184</v>
      </c>
      <c r="G179" s="273"/>
      <c r="H179" s="273" t="s">
        <v>2256</v>
      </c>
      <c r="I179" s="273" t="s">
        <v>2186</v>
      </c>
      <c r="J179" s="273">
        <v>20</v>
      </c>
      <c r="K179" s="319"/>
    </row>
    <row r="180" spans="2:11" s="1" customFormat="1" ht="15" customHeight="1">
      <c r="B180" s="296"/>
      <c r="C180" s="273" t="s">
        <v>55</v>
      </c>
      <c r="D180" s="273"/>
      <c r="E180" s="273"/>
      <c r="F180" s="294" t="s">
        <v>2184</v>
      </c>
      <c r="G180" s="273"/>
      <c r="H180" s="273" t="s">
        <v>2257</v>
      </c>
      <c r="I180" s="273" t="s">
        <v>2186</v>
      </c>
      <c r="J180" s="273">
        <v>255</v>
      </c>
      <c r="K180" s="319"/>
    </row>
    <row r="181" spans="2:11" s="1" customFormat="1" ht="15" customHeight="1">
      <c r="B181" s="296"/>
      <c r="C181" s="273" t="s">
        <v>144</v>
      </c>
      <c r="D181" s="273"/>
      <c r="E181" s="273"/>
      <c r="F181" s="294" t="s">
        <v>2184</v>
      </c>
      <c r="G181" s="273"/>
      <c r="H181" s="273" t="s">
        <v>2148</v>
      </c>
      <c r="I181" s="273" t="s">
        <v>2186</v>
      </c>
      <c r="J181" s="273">
        <v>10</v>
      </c>
      <c r="K181" s="319"/>
    </row>
    <row r="182" spans="2:11" s="1" customFormat="1" ht="15" customHeight="1">
      <c r="B182" s="296"/>
      <c r="C182" s="273" t="s">
        <v>145</v>
      </c>
      <c r="D182" s="273"/>
      <c r="E182" s="273"/>
      <c r="F182" s="294" t="s">
        <v>2184</v>
      </c>
      <c r="G182" s="273"/>
      <c r="H182" s="273" t="s">
        <v>2258</v>
      </c>
      <c r="I182" s="273" t="s">
        <v>2219</v>
      </c>
      <c r="J182" s="273"/>
      <c r="K182" s="319"/>
    </row>
    <row r="183" spans="2:11" s="1" customFormat="1" ht="15" customHeight="1">
      <c r="B183" s="296"/>
      <c r="C183" s="273" t="s">
        <v>2259</v>
      </c>
      <c r="D183" s="273"/>
      <c r="E183" s="273"/>
      <c r="F183" s="294" t="s">
        <v>2184</v>
      </c>
      <c r="G183" s="273"/>
      <c r="H183" s="273" t="s">
        <v>2260</v>
      </c>
      <c r="I183" s="273" t="s">
        <v>2219</v>
      </c>
      <c r="J183" s="273"/>
      <c r="K183" s="319"/>
    </row>
    <row r="184" spans="2:11" s="1" customFormat="1" ht="15" customHeight="1">
      <c r="B184" s="296"/>
      <c r="C184" s="273" t="s">
        <v>2248</v>
      </c>
      <c r="D184" s="273"/>
      <c r="E184" s="273"/>
      <c r="F184" s="294" t="s">
        <v>2184</v>
      </c>
      <c r="G184" s="273"/>
      <c r="H184" s="273" t="s">
        <v>2261</v>
      </c>
      <c r="I184" s="273" t="s">
        <v>2219</v>
      </c>
      <c r="J184" s="273"/>
      <c r="K184" s="319"/>
    </row>
    <row r="185" spans="2:11" s="1" customFormat="1" ht="15" customHeight="1">
      <c r="B185" s="296"/>
      <c r="C185" s="273" t="s">
        <v>147</v>
      </c>
      <c r="D185" s="273"/>
      <c r="E185" s="273"/>
      <c r="F185" s="294" t="s">
        <v>2190</v>
      </c>
      <c r="G185" s="273"/>
      <c r="H185" s="273" t="s">
        <v>2262</v>
      </c>
      <c r="I185" s="273" t="s">
        <v>2186</v>
      </c>
      <c r="J185" s="273">
        <v>50</v>
      </c>
      <c r="K185" s="319"/>
    </row>
    <row r="186" spans="2:11" s="1" customFormat="1" ht="15" customHeight="1">
      <c r="B186" s="296"/>
      <c r="C186" s="273" t="s">
        <v>2263</v>
      </c>
      <c r="D186" s="273"/>
      <c r="E186" s="273"/>
      <c r="F186" s="294" t="s">
        <v>2190</v>
      </c>
      <c r="G186" s="273"/>
      <c r="H186" s="273" t="s">
        <v>2264</v>
      </c>
      <c r="I186" s="273" t="s">
        <v>2265</v>
      </c>
      <c r="J186" s="273"/>
      <c r="K186" s="319"/>
    </row>
    <row r="187" spans="2:11" s="1" customFormat="1" ht="15" customHeight="1">
      <c r="B187" s="296"/>
      <c r="C187" s="273" t="s">
        <v>2266</v>
      </c>
      <c r="D187" s="273"/>
      <c r="E187" s="273"/>
      <c r="F187" s="294" t="s">
        <v>2190</v>
      </c>
      <c r="G187" s="273"/>
      <c r="H187" s="273" t="s">
        <v>2267</v>
      </c>
      <c r="I187" s="273" t="s">
        <v>2265</v>
      </c>
      <c r="J187" s="273"/>
      <c r="K187" s="319"/>
    </row>
    <row r="188" spans="2:11" s="1" customFormat="1" ht="15" customHeight="1">
      <c r="B188" s="296"/>
      <c r="C188" s="273" t="s">
        <v>2268</v>
      </c>
      <c r="D188" s="273"/>
      <c r="E188" s="273"/>
      <c r="F188" s="294" t="s">
        <v>2190</v>
      </c>
      <c r="G188" s="273"/>
      <c r="H188" s="273" t="s">
        <v>2269</v>
      </c>
      <c r="I188" s="273" t="s">
        <v>2265</v>
      </c>
      <c r="J188" s="273"/>
      <c r="K188" s="319"/>
    </row>
    <row r="189" spans="2:11" s="1" customFormat="1" ht="15" customHeight="1">
      <c r="B189" s="296"/>
      <c r="C189" s="332" t="s">
        <v>2270</v>
      </c>
      <c r="D189" s="273"/>
      <c r="E189" s="273"/>
      <c r="F189" s="294" t="s">
        <v>2190</v>
      </c>
      <c r="G189" s="273"/>
      <c r="H189" s="273" t="s">
        <v>2271</v>
      </c>
      <c r="I189" s="273" t="s">
        <v>2272</v>
      </c>
      <c r="J189" s="333" t="s">
        <v>2273</v>
      </c>
      <c r="K189" s="319"/>
    </row>
    <row r="190" spans="2:11" s="1" customFormat="1" ht="15" customHeight="1">
      <c r="B190" s="296"/>
      <c r="C190" s="332" t="s">
        <v>43</v>
      </c>
      <c r="D190" s="273"/>
      <c r="E190" s="273"/>
      <c r="F190" s="294" t="s">
        <v>2184</v>
      </c>
      <c r="G190" s="273"/>
      <c r="H190" s="270" t="s">
        <v>2274</v>
      </c>
      <c r="I190" s="273" t="s">
        <v>2275</v>
      </c>
      <c r="J190" s="273"/>
      <c r="K190" s="319"/>
    </row>
    <row r="191" spans="2:11" s="1" customFormat="1" ht="15" customHeight="1">
      <c r="B191" s="296"/>
      <c r="C191" s="332" t="s">
        <v>2276</v>
      </c>
      <c r="D191" s="273"/>
      <c r="E191" s="273"/>
      <c r="F191" s="294" t="s">
        <v>2184</v>
      </c>
      <c r="G191" s="273"/>
      <c r="H191" s="273" t="s">
        <v>2277</v>
      </c>
      <c r="I191" s="273" t="s">
        <v>2219</v>
      </c>
      <c r="J191" s="273"/>
      <c r="K191" s="319"/>
    </row>
    <row r="192" spans="2:11" s="1" customFormat="1" ht="15" customHeight="1">
      <c r="B192" s="296"/>
      <c r="C192" s="332" t="s">
        <v>2278</v>
      </c>
      <c r="D192" s="273"/>
      <c r="E192" s="273"/>
      <c r="F192" s="294" t="s">
        <v>2184</v>
      </c>
      <c r="G192" s="273"/>
      <c r="H192" s="273" t="s">
        <v>2279</v>
      </c>
      <c r="I192" s="273" t="s">
        <v>2219</v>
      </c>
      <c r="J192" s="273"/>
      <c r="K192" s="319"/>
    </row>
    <row r="193" spans="2:11" s="1" customFormat="1" ht="15" customHeight="1">
      <c r="B193" s="296"/>
      <c r="C193" s="332" t="s">
        <v>2280</v>
      </c>
      <c r="D193" s="273"/>
      <c r="E193" s="273"/>
      <c r="F193" s="294" t="s">
        <v>2190</v>
      </c>
      <c r="G193" s="273"/>
      <c r="H193" s="273" t="s">
        <v>2281</v>
      </c>
      <c r="I193" s="273" t="s">
        <v>2219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397" t="s">
        <v>2282</v>
      </c>
      <c r="D199" s="397"/>
      <c r="E199" s="397"/>
      <c r="F199" s="397"/>
      <c r="G199" s="397"/>
      <c r="H199" s="397"/>
      <c r="I199" s="397"/>
      <c r="J199" s="397"/>
      <c r="K199" s="266"/>
    </row>
    <row r="200" spans="2:11" s="1" customFormat="1" ht="25.5" customHeight="1">
      <c r="B200" s="265"/>
      <c r="C200" s="335" t="s">
        <v>2283</v>
      </c>
      <c r="D200" s="335"/>
      <c r="E200" s="335"/>
      <c r="F200" s="335" t="s">
        <v>2284</v>
      </c>
      <c r="G200" s="336"/>
      <c r="H200" s="398" t="s">
        <v>2285</v>
      </c>
      <c r="I200" s="398"/>
      <c r="J200" s="398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2275</v>
      </c>
      <c r="D202" s="273"/>
      <c r="E202" s="273"/>
      <c r="F202" s="294" t="s">
        <v>44</v>
      </c>
      <c r="G202" s="273"/>
      <c r="H202" s="399" t="s">
        <v>2286</v>
      </c>
      <c r="I202" s="399"/>
      <c r="J202" s="399"/>
      <c r="K202" s="319"/>
    </row>
    <row r="203" spans="2:11" s="1" customFormat="1" ht="15" customHeight="1">
      <c r="B203" s="296"/>
      <c r="C203" s="273"/>
      <c r="D203" s="273"/>
      <c r="E203" s="273"/>
      <c r="F203" s="294" t="s">
        <v>45</v>
      </c>
      <c r="G203" s="273"/>
      <c r="H203" s="399" t="s">
        <v>2287</v>
      </c>
      <c r="I203" s="399"/>
      <c r="J203" s="399"/>
      <c r="K203" s="319"/>
    </row>
    <row r="204" spans="2:11" s="1" customFormat="1" ht="15" customHeight="1">
      <c r="B204" s="296"/>
      <c r="C204" s="273"/>
      <c r="D204" s="273"/>
      <c r="E204" s="273"/>
      <c r="F204" s="294" t="s">
        <v>48</v>
      </c>
      <c r="G204" s="273"/>
      <c r="H204" s="399" t="s">
        <v>2288</v>
      </c>
      <c r="I204" s="399"/>
      <c r="J204" s="399"/>
      <c r="K204" s="319"/>
    </row>
    <row r="205" spans="2:11" s="1" customFormat="1" ht="15" customHeight="1">
      <c r="B205" s="296"/>
      <c r="C205" s="273"/>
      <c r="D205" s="273"/>
      <c r="E205" s="273"/>
      <c r="F205" s="294" t="s">
        <v>46</v>
      </c>
      <c r="G205" s="273"/>
      <c r="H205" s="399" t="s">
        <v>2289</v>
      </c>
      <c r="I205" s="399"/>
      <c r="J205" s="399"/>
      <c r="K205" s="319"/>
    </row>
    <row r="206" spans="2:11" s="1" customFormat="1" ht="15" customHeight="1">
      <c r="B206" s="296"/>
      <c r="C206" s="273"/>
      <c r="D206" s="273"/>
      <c r="E206" s="273"/>
      <c r="F206" s="294" t="s">
        <v>47</v>
      </c>
      <c r="G206" s="273"/>
      <c r="H206" s="399" t="s">
        <v>2290</v>
      </c>
      <c r="I206" s="399"/>
      <c r="J206" s="399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2231</v>
      </c>
      <c r="D208" s="273"/>
      <c r="E208" s="273"/>
      <c r="F208" s="294" t="s">
        <v>79</v>
      </c>
      <c r="G208" s="273"/>
      <c r="H208" s="399" t="s">
        <v>2291</v>
      </c>
      <c r="I208" s="399"/>
      <c r="J208" s="399"/>
      <c r="K208" s="319"/>
    </row>
    <row r="209" spans="2:11" s="1" customFormat="1" ht="15" customHeight="1">
      <c r="B209" s="296"/>
      <c r="C209" s="273"/>
      <c r="D209" s="273"/>
      <c r="E209" s="273"/>
      <c r="F209" s="294" t="s">
        <v>2130</v>
      </c>
      <c r="G209" s="273"/>
      <c r="H209" s="399" t="s">
        <v>2131</v>
      </c>
      <c r="I209" s="399"/>
      <c r="J209" s="399"/>
      <c r="K209" s="319"/>
    </row>
    <row r="210" spans="2:11" s="1" customFormat="1" ht="15" customHeight="1">
      <c r="B210" s="296"/>
      <c r="C210" s="273"/>
      <c r="D210" s="273"/>
      <c r="E210" s="273"/>
      <c r="F210" s="294" t="s">
        <v>2128</v>
      </c>
      <c r="G210" s="273"/>
      <c r="H210" s="399" t="s">
        <v>2292</v>
      </c>
      <c r="I210" s="399"/>
      <c r="J210" s="399"/>
      <c r="K210" s="319"/>
    </row>
    <row r="211" spans="2:11" s="1" customFormat="1" ht="15" customHeight="1">
      <c r="B211" s="337"/>
      <c r="C211" s="273"/>
      <c r="D211" s="273"/>
      <c r="E211" s="273"/>
      <c r="F211" s="294" t="s">
        <v>118</v>
      </c>
      <c r="G211" s="332"/>
      <c r="H211" s="400" t="s">
        <v>119</v>
      </c>
      <c r="I211" s="400"/>
      <c r="J211" s="400"/>
      <c r="K211" s="338"/>
    </row>
    <row r="212" spans="2:11" s="1" customFormat="1" ht="15" customHeight="1">
      <c r="B212" s="337"/>
      <c r="C212" s="273"/>
      <c r="D212" s="273"/>
      <c r="E212" s="273"/>
      <c r="F212" s="294" t="s">
        <v>1979</v>
      </c>
      <c r="G212" s="332"/>
      <c r="H212" s="400" t="s">
        <v>1232</v>
      </c>
      <c r="I212" s="400"/>
      <c r="J212" s="400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2255</v>
      </c>
      <c r="D214" s="273"/>
      <c r="E214" s="273"/>
      <c r="F214" s="294">
        <v>1</v>
      </c>
      <c r="G214" s="332"/>
      <c r="H214" s="400" t="s">
        <v>2293</v>
      </c>
      <c r="I214" s="400"/>
      <c r="J214" s="400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0" t="s">
        <v>2294</v>
      </c>
      <c r="I215" s="400"/>
      <c r="J215" s="400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0" t="s">
        <v>2295</v>
      </c>
      <c r="I216" s="400"/>
      <c r="J216" s="400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0" t="s">
        <v>2296</v>
      </c>
      <c r="I217" s="400"/>
      <c r="J217" s="400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87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123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125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28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ROUND((SUM(BE96:BE622)),2)</f>
        <v>0</v>
      </c>
      <c r="G35" s="36"/>
      <c r="H35" s="36"/>
      <c r="I35" s="127">
        <v>0.21</v>
      </c>
      <c r="J35" s="126">
        <f>ROUND(((SUM(BE96:BE622))*I35),2)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ROUND((SUM(BF96:BF622)),2)</f>
        <v>0</v>
      </c>
      <c r="G36" s="36"/>
      <c r="H36" s="36"/>
      <c r="I36" s="127">
        <v>0.15</v>
      </c>
      <c r="J36" s="126">
        <f>ROUND(((SUM(BF96:BF622))*I36),2)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ROUND((SUM(BG96:BG622)),2)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ROUND((SUM(BH96:BH622)),2)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ROUND((SUM(BI96:BI622)),2)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123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1.1 - SO 01.1 Podzemní těsnicí stěna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133</v>
      </c>
      <c r="E66" s="151"/>
      <c r="F66" s="151"/>
      <c r="G66" s="151"/>
      <c r="H66" s="151"/>
      <c r="I66" s="151"/>
      <c r="J66" s="152">
        <f>J313</f>
        <v>0</v>
      </c>
      <c r="K66" s="100"/>
      <c r="L66" s="153"/>
    </row>
    <row r="67" spans="2:12" s="10" customFormat="1" ht="19.9" customHeight="1">
      <c r="B67" s="149"/>
      <c r="C67" s="100"/>
      <c r="D67" s="150" t="s">
        <v>134</v>
      </c>
      <c r="E67" s="151"/>
      <c r="F67" s="151"/>
      <c r="G67" s="151"/>
      <c r="H67" s="151"/>
      <c r="I67" s="151"/>
      <c r="J67" s="152">
        <f>J407</f>
        <v>0</v>
      </c>
      <c r="K67" s="100"/>
      <c r="L67" s="153"/>
    </row>
    <row r="68" spans="2:12" s="10" customFormat="1" ht="19.9" customHeight="1">
      <c r="B68" s="149"/>
      <c r="C68" s="100"/>
      <c r="D68" s="150" t="s">
        <v>135</v>
      </c>
      <c r="E68" s="151"/>
      <c r="F68" s="151"/>
      <c r="G68" s="151"/>
      <c r="H68" s="151"/>
      <c r="I68" s="151"/>
      <c r="J68" s="152">
        <f>J422</f>
        <v>0</v>
      </c>
      <c r="K68" s="100"/>
      <c r="L68" s="153"/>
    </row>
    <row r="69" spans="2:12" s="10" customFormat="1" ht="19.9" customHeight="1">
      <c r="B69" s="149"/>
      <c r="C69" s="100"/>
      <c r="D69" s="150" t="s">
        <v>136</v>
      </c>
      <c r="E69" s="151"/>
      <c r="F69" s="151"/>
      <c r="G69" s="151"/>
      <c r="H69" s="151"/>
      <c r="I69" s="151"/>
      <c r="J69" s="152">
        <f>J433</f>
        <v>0</v>
      </c>
      <c r="K69" s="100"/>
      <c r="L69" s="153"/>
    </row>
    <row r="70" spans="2:12" s="10" customFormat="1" ht="19.9" customHeight="1">
      <c r="B70" s="149"/>
      <c r="C70" s="100"/>
      <c r="D70" s="150" t="s">
        <v>137</v>
      </c>
      <c r="E70" s="151"/>
      <c r="F70" s="151"/>
      <c r="G70" s="151"/>
      <c r="H70" s="151"/>
      <c r="I70" s="151"/>
      <c r="J70" s="152">
        <f>J458</f>
        <v>0</v>
      </c>
      <c r="K70" s="100"/>
      <c r="L70" s="153"/>
    </row>
    <row r="71" spans="2:12" s="10" customFormat="1" ht="19.9" customHeight="1">
      <c r="B71" s="149"/>
      <c r="C71" s="100"/>
      <c r="D71" s="150" t="s">
        <v>138</v>
      </c>
      <c r="E71" s="151"/>
      <c r="F71" s="151"/>
      <c r="G71" s="151"/>
      <c r="H71" s="151"/>
      <c r="I71" s="151"/>
      <c r="J71" s="152">
        <f>J475</f>
        <v>0</v>
      </c>
      <c r="K71" s="100"/>
      <c r="L71" s="153"/>
    </row>
    <row r="72" spans="2:12" s="10" customFormat="1" ht="19.9" customHeight="1">
      <c r="B72" s="149"/>
      <c r="C72" s="100"/>
      <c r="D72" s="150" t="s">
        <v>139</v>
      </c>
      <c r="E72" s="151"/>
      <c r="F72" s="151"/>
      <c r="G72" s="151"/>
      <c r="H72" s="151"/>
      <c r="I72" s="151"/>
      <c r="J72" s="152">
        <f>J504</f>
        <v>0</v>
      </c>
      <c r="K72" s="100"/>
      <c r="L72" s="153"/>
    </row>
    <row r="73" spans="2:12" s="9" customFormat="1" ht="24.95" customHeight="1">
      <c r="B73" s="143"/>
      <c r="C73" s="144"/>
      <c r="D73" s="145" t="s">
        <v>140</v>
      </c>
      <c r="E73" s="146"/>
      <c r="F73" s="146"/>
      <c r="G73" s="146"/>
      <c r="H73" s="146"/>
      <c r="I73" s="146"/>
      <c r="J73" s="147">
        <f>J508</f>
        <v>0</v>
      </c>
      <c r="K73" s="144"/>
      <c r="L73" s="148"/>
    </row>
    <row r="74" spans="2:12" s="10" customFormat="1" ht="19.9" customHeight="1">
      <c r="B74" s="149"/>
      <c r="C74" s="100"/>
      <c r="D74" s="150" t="s">
        <v>141</v>
      </c>
      <c r="E74" s="151"/>
      <c r="F74" s="151"/>
      <c r="G74" s="151"/>
      <c r="H74" s="151"/>
      <c r="I74" s="151"/>
      <c r="J74" s="152">
        <f>J509</f>
        <v>0</v>
      </c>
      <c r="K74" s="100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142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3" t="str">
        <f>E7</f>
        <v>Labe, Račice, protipovodňová ochrana</v>
      </c>
      <c r="F84" s="394"/>
      <c r="G84" s="394"/>
      <c r="H84" s="394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93" t="s">
        <v>123</v>
      </c>
      <c r="F86" s="395"/>
      <c r="G86" s="395"/>
      <c r="H86" s="395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124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47" t="str">
        <f>E11</f>
        <v>1.1 - SO 01.1 Podzemní těsnicí stěna</v>
      </c>
      <c r="F88" s="395"/>
      <c r="G88" s="395"/>
      <c r="H88" s="395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>Račice u Štětí</v>
      </c>
      <c r="G90" s="38"/>
      <c r="H90" s="38"/>
      <c r="I90" s="31" t="s">
        <v>24</v>
      </c>
      <c r="J90" s="62" t="str">
        <f>IF(J14="","",J14)</f>
        <v>16. 2. 2022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15" customHeight="1">
      <c r="A92" s="36"/>
      <c r="B92" s="37"/>
      <c r="C92" s="31" t="s">
        <v>26</v>
      </c>
      <c r="D92" s="38"/>
      <c r="E92" s="38"/>
      <c r="F92" s="29" t="str">
        <f>E17</f>
        <v>Povodí Labe, státní podnik, OIČ, Hradec Králové</v>
      </c>
      <c r="G92" s="38"/>
      <c r="H92" s="38"/>
      <c r="I92" s="31" t="s">
        <v>33</v>
      </c>
      <c r="J92" s="34" t="str">
        <f>E23</f>
        <v>Povodí Labe, státní podnik, OIČ, Hradec Králové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31</v>
      </c>
      <c r="D93" s="38"/>
      <c r="E93" s="38"/>
      <c r="F93" s="29" t="str">
        <f>IF(E20="","",E20)</f>
        <v>Vyplň údaj</v>
      </c>
      <c r="G93" s="38"/>
      <c r="H93" s="38"/>
      <c r="I93" s="31" t="s">
        <v>35</v>
      </c>
      <c r="J93" s="34" t="str">
        <f>E26</f>
        <v>Ing. Eva Morkesová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143</v>
      </c>
      <c r="D95" s="157" t="s">
        <v>58</v>
      </c>
      <c r="E95" s="157" t="s">
        <v>54</v>
      </c>
      <c r="F95" s="157" t="s">
        <v>55</v>
      </c>
      <c r="G95" s="157" t="s">
        <v>144</v>
      </c>
      <c r="H95" s="157" t="s">
        <v>145</v>
      </c>
      <c r="I95" s="157" t="s">
        <v>146</v>
      </c>
      <c r="J95" s="157" t="s">
        <v>129</v>
      </c>
      <c r="K95" s="158" t="s">
        <v>147</v>
      </c>
      <c r="L95" s="159"/>
      <c r="M95" s="71" t="s">
        <v>28</v>
      </c>
      <c r="N95" s="72" t="s">
        <v>43</v>
      </c>
      <c r="O95" s="72" t="s">
        <v>148</v>
      </c>
      <c r="P95" s="72" t="s">
        <v>149</v>
      </c>
      <c r="Q95" s="72" t="s">
        <v>150</v>
      </c>
      <c r="R95" s="72" t="s">
        <v>151</v>
      </c>
      <c r="S95" s="72" t="s">
        <v>152</v>
      </c>
      <c r="T95" s="73" t="s">
        <v>153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8" t="s">
        <v>154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4"/>
      <c r="N96" s="161"/>
      <c r="O96" s="75"/>
      <c r="P96" s="162">
        <f>P97+P508</f>
        <v>0</v>
      </c>
      <c r="Q96" s="75"/>
      <c r="R96" s="162">
        <f>R97+R508</f>
        <v>183.39343807000006</v>
      </c>
      <c r="S96" s="75"/>
      <c r="T96" s="163">
        <f>T97+T508</f>
        <v>70.017062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72</v>
      </c>
      <c r="AU96" s="19" t="s">
        <v>130</v>
      </c>
      <c r="BK96" s="164">
        <f>BK97+BK508</f>
        <v>0</v>
      </c>
    </row>
    <row r="97" spans="2:63" s="12" customFormat="1" ht="25.9" customHeight="1">
      <c r="B97" s="165"/>
      <c r="C97" s="166"/>
      <c r="D97" s="167" t="s">
        <v>72</v>
      </c>
      <c r="E97" s="168" t="s">
        <v>155</v>
      </c>
      <c r="F97" s="168" t="s">
        <v>156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P98+P313+P407+P422+P433+P458+P475+P504</f>
        <v>0</v>
      </c>
      <c r="Q97" s="173"/>
      <c r="R97" s="174">
        <f>R98+R313+R407+R422+R433+R458+R475+R504</f>
        <v>181.31803243000004</v>
      </c>
      <c r="S97" s="173"/>
      <c r="T97" s="175">
        <f>T98+T313+T407+T422+T433+T458+T475+T504</f>
        <v>68.12325</v>
      </c>
      <c r="AR97" s="176" t="s">
        <v>80</v>
      </c>
      <c r="AT97" s="177" t="s">
        <v>72</v>
      </c>
      <c r="AU97" s="177" t="s">
        <v>73</v>
      </c>
      <c r="AY97" s="176" t="s">
        <v>157</v>
      </c>
      <c r="BK97" s="178">
        <f>BK98+BK313+BK407+BK422+BK433+BK458+BK475+BK504</f>
        <v>0</v>
      </c>
    </row>
    <row r="98" spans="2:63" s="12" customFormat="1" ht="22.9" customHeight="1">
      <c r="B98" s="165"/>
      <c r="C98" s="166"/>
      <c r="D98" s="167" t="s">
        <v>72</v>
      </c>
      <c r="E98" s="179" t="s">
        <v>80</v>
      </c>
      <c r="F98" s="179" t="s">
        <v>158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SUM(P99:P312)</f>
        <v>0</v>
      </c>
      <c r="Q98" s="173"/>
      <c r="R98" s="174">
        <f>SUM(R99:R312)</f>
        <v>0.12751322999999998</v>
      </c>
      <c r="S98" s="173"/>
      <c r="T98" s="175">
        <f>SUM(T99:T312)</f>
        <v>63.371249999999996</v>
      </c>
      <c r="AR98" s="176" t="s">
        <v>80</v>
      </c>
      <c r="AT98" s="177" t="s">
        <v>72</v>
      </c>
      <c r="AU98" s="177" t="s">
        <v>80</v>
      </c>
      <c r="AY98" s="176" t="s">
        <v>157</v>
      </c>
      <c r="BK98" s="178">
        <f>SUM(BK99:BK312)</f>
        <v>0</v>
      </c>
    </row>
    <row r="99" spans="1:65" s="2" customFormat="1" ht="24.2" customHeight="1">
      <c r="A99" s="36"/>
      <c r="B99" s="37"/>
      <c r="C99" s="181" t="s">
        <v>80</v>
      </c>
      <c r="D99" s="181" t="s">
        <v>159</v>
      </c>
      <c r="E99" s="182" t="s">
        <v>160</v>
      </c>
      <c r="F99" s="183" t="s">
        <v>161</v>
      </c>
      <c r="G99" s="184" t="s">
        <v>162</v>
      </c>
      <c r="H99" s="185">
        <v>150</v>
      </c>
      <c r="I99" s="186"/>
      <c r="J99" s="187">
        <f>ROUND(I99*H99,2)</f>
        <v>0</v>
      </c>
      <c r="K99" s="183" t="s">
        <v>163</v>
      </c>
      <c r="L99" s="41"/>
      <c r="M99" s="188" t="s">
        <v>28</v>
      </c>
      <c r="N99" s="189" t="s">
        <v>46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164</v>
      </c>
      <c r="AT99" s="192" t="s">
        <v>159</v>
      </c>
      <c r="AU99" s="192" t="s">
        <v>82</v>
      </c>
      <c r="AY99" s="19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164</v>
      </c>
      <c r="BK99" s="193">
        <f>ROUND(I99*H99,2)</f>
        <v>0</v>
      </c>
      <c r="BL99" s="19" t="s">
        <v>164</v>
      </c>
      <c r="BM99" s="192" t="s">
        <v>165</v>
      </c>
    </row>
    <row r="100" spans="1:47" s="2" customFormat="1" ht="19.5">
      <c r="A100" s="36"/>
      <c r="B100" s="37"/>
      <c r="C100" s="38"/>
      <c r="D100" s="194" t="s">
        <v>166</v>
      </c>
      <c r="E100" s="38"/>
      <c r="F100" s="195" t="s">
        <v>167</v>
      </c>
      <c r="G100" s="38"/>
      <c r="H100" s="38"/>
      <c r="I100" s="196"/>
      <c r="J100" s="38"/>
      <c r="K100" s="38"/>
      <c r="L100" s="41"/>
      <c r="M100" s="197"/>
      <c r="N100" s="198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166</v>
      </c>
      <c r="AU100" s="19" t="s">
        <v>82</v>
      </c>
    </row>
    <row r="101" spans="1:47" s="2" customFormat="1" ht="11.25">
      <c r="A101" s="36"/>
      <c r="B101" s="37"/>
      <c r="C101" s="38"/>
      <c r="D101" s="199" t="s">
        <v>168</v>
      </c>
      <c r="E101" s="38"/>
      <c r="F101" s="200" t="s">
        <v>169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168</v>
      </c>
      <c r="AU101" s="19" t="s">
        <v>82</v>
      </c>
    </row>
    <row r="102" spans="2:51" s="13" customFormat="1" ht="11.25">
      <c r="B102" s="201"/>
      <c r="C102" s="202"/>
      <c r="D102" s="194" t="s">
        <v>170</v>
      </c>
      <c r="E102" s="203" t="s">
        <v>28</v>
      </c>
      <c r="F102" s="204" t="s">
        <v>171</v>
      </c>
      <c r="G102" s="202"/>
      <c r="H102" s="203" t="s">
        <v>28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170</v>
      </c>
      <c r="AU102" s="210" t="s">
        <v>82</v>
      </c>
      <c r="AV102" s="13" t="s">
        <v>80</v>
      </c>
      <c r="AW102" s="13" t="s">
        <v>34</v>
      </c>
      <c r="AX102" s="13" t="s">
        <v>73</v>
      </c>
      <c r="AY102" s="210" t="s">
        <v>157</v>
      </c>
    </row>
    <row r="103" spans="2:51" s="14" customFormat="1" ht="11.25">
      <c r="B103" s="211"/>
      <c r="C103" s="212"/>
      <c r="D103" s="194" t="s">
        <v>170</v>
      </c>
      <c r="E103" s="213" t="s">
        <v>28</v>
      </c>
      <c r="F103" s="214" t="s">
        <v>172</v>
      </c>
      <c r="G103" s="212"/>
      <c r="H103" s="215">
        <v>150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170</v>
      </c>
      <c r="AU103" s="221" t="s">
        <v>82</v>
      </c>
      <c r="AV103" s="14" t="s">
        <v>82</v>
      </c>
      <c r="AW103" s="14" t="s">
        <v>34</v>
      </c>
      <c r="AX103" s="14" t="s">
        <v>80</v>
      </c>
      <c r="AY103" s="221" t="s">
        <v>157</v>
      </c>
    </row>
    <row r="104" spans="1:65" s="2" customFormat="1" ht="16.5" customHeight="1">
      <c r="A104" s="36"/>
      <c r="B104" s="37"/>
      <c r="C104" s="181" t="s">
        <v>82</v>
      </c>
      <c r="D104" s="181" t="s">
        <v>159</v>
      </c>
      <c r="E104" s="182" t="s">
        <v>173</v>
      </c>
      <c r="F104" s="183" t="s">
        <v>174</v>
      </c>
      <c r="G104" s="184" t="s">
        <v>175</v>
      </c>
      <c r="H104" s="185">
        <v>2</v>
      </c>
      <c r="I104" s="186"/>
      <c r="J104" s="187">
        <f>ROUND(I104*H104,2)</f>
        <v>0</v>
      </c>
      <c r="K104" s="183" t="s">
        <v>163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164</v>
      </c>
      <c r="AT104" s="192" t="s">
        <v>159</v>
      </c>
      <c r="AU104" s="192" t="s">
        <v>82</v>
      </c>
      <c r="AY104" s="19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164</v>
      </c>
      <c r="BK104" s="193">
        <f>ROUND(I104*H104,2)</f>
        <v>0</v>
      </c>
      <c r="BL104" s="19" t="s">
        <v>164</v>
      </c>
      <c r="BM104" s="192" t="s">
        <v>176</v>
      </c>
    </row>
    <row r="105" spans="1:47" s="2" customFormat="1" ht="11.25">
      <c r="A105" s="36"/>
      <c r="B105" s="37"/>
      <c r="C105" s="38"/>
      <c r="D105" s="194" t="s">
        <v>166</v>
      </c>
      <c r="E105" s="38"/>
      <c r="F105" s="195" t="s">
        <v>177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166</v>
      </c>
      <c r="AU105" s="19" t="s">
        <v>82</v>
      </c>
    </row>
    <row r="106" spans="1:47" s="2" customFormat="1" ht="11.25">
      <c r="A106" s="36"/>
      <c r="B106" s="37"/>
      <c r="C106" s="38"/>
      <c r="D106" s="199" t="s">
        <v>168</v>
      </c>
      <c r="E106" s="38"/>
      <c r="F106" s="200" t="s">
        <v>178</v>
      </c>
      <c r="G106" s="38"/>
      <c r="H106" s="38"/>
      <c r="I106" s="196"/>
      <c r="J106" s="38"/>
      <c r="K106" s="38"/>
      <c r="L106" s="41"/>
      <c r="M106" s="197"/>
      <c r="N106" s="198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168</v>
      </c>
      <c r="AU106" s="19" t="s">
        <v>82</v>
      </c>
    </row>
    <row r="107" spans="2:51" s="13" customFormat="1" ht="11.25">
      <c r="B107" s="201"/>
      <c r="C107" s="202"/>
      <c r="D107" s="194" t="s">
        <v>170</v>
      </c>
      <c r="E107" s="203" t="s">
        <v>28</v>
      </c>
      <c r="F107" s="204" t="s">
        <v>179</v>
      </c>
      <c r="G107" s="202"/>
      <c r="H107" s="203" t="s">
        <v>28</v>
      </c>
      <c r="I107" s="205"/>
      <c r="J107" s="202"/>
      <c r="K107" s="202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170</v>
      </c>
      <c r="AU107" s="210" t="s">
        <v>82</v>
      </c>
      <c r="AV107" s="13" t="s">
        <v>80</v>
      </c>
      <c r="AW107" s="13" t="s">
        <v>34</v>
      </c>
      <c r="AX107" s="13" t="s">
        <v>73</v>
      </c>
      <c r="AY107" s="210" t="s">
        <v>157</v>
      </c>
    </row>
    <row r="108" spans="2:51" s="13" customFormat="1" ht="11.25">
      <c r="B108" s="201"/>
      <c r="C108" s="202"/>
      <c r="D108" s="194" t="s">
        <v>170</v>
      </c>
      <c r="E108" s="203" t="s">
        <v>28</v>
      </c>
      <c r="F108" s="204" t="s">
        <v>180</v>
      </c>
      <c r="G108" s="202"/>
      <c r="H108" s="203" t="s">
        <v>28</v>
      </c>
      <c r="I108" s="205"/>
      <c r="J108" s="202"/>
      <c r="K108" s="202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170</v>
      </c>
      <c r="AU108" s="210" t="s">
        <v>82</v>
      </c>
      <c r="AV108" s="13" t="s">
        <v>80</v>
      </c>
      <c r="AW108" s="13" t="s">
        <v>34</v>
      </c>
      <c r="AX108" s="13" t="s">
        <v>73</v>
      </c>
      <c r="AY108" s="210" t="s">
        <v>157</v>
      </c>
    </row>
    <row r="109" spans="2:51" s="14" customFormat="1" ht="11.25">
      <c r="B109" s="211"/>
      <c r="C109" s="212"/>
      <c r="D109" s="194" t="s">
        <v>170</v>
      </c>
      <c r="E109" s="213" t="s">
        <v>28</v>
      </c>
      <c r="F109" s="214" t="s">
        <v>80</v>
      </c>
      <c r="G109" s="212"/>
      <c r="H109" s="215">
        <v>1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170</v>
      </c>
      <c r="AU109" s="221" t="s">
        <v>82</v>
      </c>
      <c r="AV109" s="14" t="s">
        <v>82</v>
      </c>
      <c r="AW109" s="14" t="s">
        <v>34</v>
      </c>
      <c r="AX109" s="14" t="s">
        <v>73</v>
      </c>
      <c r="AY109" s="221" t="s">
        <v>157</v>
      </c>
    </row>
    <row r="110" spans="2:51" s="13" customFormat="1" ht="11.25">
      <c r="B110" s="201"/>
      <c r="C110" s="202"/>
      <c r="D110" s="194" t="s">
        <v>170</v>
      </c>
      <c r="E110" s="203" t="s">
        <v>28</v>
      </c>
      <c r="F110" s="204" t="s">
        <v>181</v>
      </c>
      <c r="G110" s="202"/>
      <c r="H110" s="203" t="s">
        <v>28</v>
      </c>
      <c r="I110" s="205"/>
      <c r="J110" s="202"/>
      <c r="K110" s="202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170</v>
      </c>
      <c r="AU110" s="210" t="s">
        <v>82</v>
      </c>
      <c r="AV110" s="13" t="s">
        <v>80</v>
      </c>
      <c r="AW110" s="13" t="s">
        <v>34</v>
      </c>
      <c r="AX110" s="13" t="s">
        <v>73</v>
      </c>
      <c r="AY110" s="210" t="s">
        <v>157</v>
      </c>
    </row>
    <row r="111" spans="2:51" s="14" customFormat="1" ht="11.25">
      <c r="B111" s="211"/>
      <c r="C111" s="212"/>
      <c r="D111" s="194" t="s">
        <v>170</v>
      </c>
      <c r="E111" s="213" t="s">
        <v>28</v>
      </c>
      <c r="F111" s="214" t="s">
        <v>80</v>
      </c>
      <c r="G111" s="212"/>
      <c r="H111" s="215">
        <v>1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170</v>
      </c>
      <c r="AU111" s="221" t="s">
        <v>82</v>
      </c>
      <c r="AV111" s="14" t="s">
        <v>82</v>
      </c>
      <c r="AW111" s="14" t="s">
        <v>34</v>
      </c>
      <c r="AX111" s="14" t="s">
        <v>73</v>
      </c>
      <c r="AY111" s="221" t="s">
        <v>157</v>
      </c>
    </row>
    <row r="112" spans="2:51" s="15" customFormat="1" ht="11.25">
      <c r="B112" s="222"/>
      <c r="C112" s="223"/>
      <c r="D112" s="194" t="s">
        <v>170</v>
      </c>
      <c r="E112" s="224" t="s">
        <v>28</v>
      </c>
      <c r="F112" s="225" t="s">
        <v>182</v>
      </c>
      <c r="G112" s="223"/>
      <c r="H112" s="226">
        <v>2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170</v>
      </c>
      <c r="AU112" s="232" t="s">
        <v>82</v>
      </c>
      <c r="AV112" s="15" t="s">
        <v>164</v>
      </c>
      <c r="AW112" s="15" t="s">
        <v>34</v>
      </c>
      <c r="AX112" s="15" t="s">
        <v>80</v>
      </c>
      <c r="AY112" s="232" t="s">
        <v>157</v>
      </c>
    </row>
    <row r="113" spans="1:65" s="2" customFormat="1" ht="16.5" customHeight="1">
      <c r="A113" s="36"/>
      <c r="B113" s="37"/>
      <c r="C113" s="181" t="s">
        <v>183</v>
      </c>
      <c r="D113" s="181" t="s">
        <v>159</v>
      </c>
      <c r="E113" s="182" t="s">
        <v>184</v>
      </c>
      <c r="F113" s="183" t="s">
        <v>185</v>
      </c>
      <c r="G113" s="184" t="s">
        <v>175</v>
      </c>
      <c r="H113" s="185">
        <v>2</v>
      </c>
      <c r="I113" s="186"/>
      <c r="J113" s="187">
        <f>ROUND(I113*H113,2)</f>
        <v>0</v>
      </c>
      <c r="K113" s="183" t="s">
        <v>28</v>
      </c>
      <c r="L113" s="41"/>
      <c r="M113" s="188" t="s">
        <v>28</v>
      </c>
      <c r="N113" s="189" t="s">
        <v>46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164</v>
      </c>
      <c r="AT113" s="192" t="s">
        <v>159</v>
      </c>
      <c r="AU113" s="192" t="s">
        <v>82</v>
      </c>
      <c r="AY113" s="19" t="s">
        <v>157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164</v>
      </c>
      <c r="BK113" s="193">
        <f>ROUND(I113*H113,2)</f>
        <v>0</v>
      </c>
      <c r="BL113" s="19" t="s">
        <v>164</v>
      </c>
      <c r="BM113" s="192" t="s">
        <v>186</v>
      </c>
    </row>
    <row r="114" spans="1:47" s="2" customFormat="1" ht="11.25">
      <c r="A114" s="36"/>
      <c r="B114" s="37"/>
      <c r="C114" s="38"/>
      <c r="D114" s="194" t="s">
        <v>166</v>
      </c>
      <c r="E114" s="38"/>
      <c r="F114" s="195" t="s">
        <v>187</v>
      </c>
      <c r="G114" s="38"/>
      <c r="H114" s="38"/>
      <c r="I114" s="196"/>
      <c r="J114" s="38"/>
      <c r="K114" s="38"/>
      <c r="L114" s="41"/>
      <c r="M114" s="197"/>
      <c r="N114" s="198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166</v>
      </c>
      <c r="AU114" s="19" t="s">
        <v>82</v>
      </c>
    </row>
    <row r="115" spans="2:51" s="13" customFormat="1" ht="11.25">
      <c r="B115" s="201"/>
      <c r="C115" s="202"/>
      <c r="D115" s="194" t="s">
        <v>170</v>
      </c>
      <c r="E115" s="203" t="s">
        <v>28</v>
      </c>
      <c r="F115" s="204" t="s">
        <v>188</v>
      </c>
      <c r="G115" s="202"/>
      <c r="H115" s="203" t="s">
        <v>28</v>
      </c>
      <c r="I115" s="205"/>
      <c r="J115" s="202"/>
      <c r="K115" s="202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170</v>
      </c>
      <c r="AU115" s="210" t="s">
        <v>82</v>
      </c>
      <c r="AV115" s="13" t="s">
        <v>80</v>
      </c>
      <c r="AW115" s="13" t="s">
        <v>34</v>
      </c>
      <c r="AX115" s="13" t="s">
        <v>73</v>
      </c>
      <c r="AY115" s="210" t="s">
        <v>157</v>
      </c>
    </row>
    <row r="116" spans="2:51" s="14" customFormat="1" ht="11.25">
      <c r="B116" s="211"/>
      <c r="C116" s="212"/>
      <c r="D116" s="194" t="s">
        <v>170</v>
      </c>
      <c r="E116" s="213" t="s">
        <v>28</v>
      </c>
      <c r="F116" s="214" t="s">
        <v>82</v>
      </c>
      <c r="G116" s="212"/>
      <c r="H116" s="215">
        <v>2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170</v>
      </c>
      <c r="AU116" s="221" t="s">
        <v>82</v>
      </c>
      <c r="AV116" s="14" t="s">
        <v>82</v>
      </c>
      <c r="AW116" s="14" t="s">
        <v>34</v>
      </c>
      <c r="AX116" s="14" t="s">
        <v>80</v>
      </c>
      <c r="AY116" s="221" t="s">
        <v>157</v>
      </c>
    </row>
    <row r="117" spans="1:65" s="2" customFormat="1" ht="16.5" customHeight="1">
      <c r="A117" s="36"/>
      <c r="B117" s="37"/>
      <c r="C117" s="181" t="s">
        <v>164</v>
      </c>
      <c r="D117" s="181" t="s">
        <v>159</v>
      </c>
      <c r="E117" s="182" t="s">
        <v>189</v>
      </c>
      <c r="F117" s="183" t="s">
        <v>190</v>
      </c>
      <c r="G117" s="184" t="s">
        <v>162</v>
      </c>
      <c r="H117" s="185">
        <v>150</v>
      </c>
      <c r="I117" s="186"/>
      <c r="J117" s="187">
        <f>ROUND(I117*H117,2)</f>
        <v>0</v>
      </c>
      <c r="K117" s="183" t="s">
        <v>28</v>
      </c>
      <c r="L117" s="41"/>
      <c r="M117" s="188" t="s">
        <v>28</v>
      </c>
      <c r="N117" s="189" t="s">
        <v>46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164</v>
      </c>
      <c r="AT117" s="192" t="s">
        <v>159</v>
      </c>
      <c r="AU117" s="192" t="s">
        <v>82</v>
      </c>
      <c r="AY117" s="19" t="s">
        <v>157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9" t="s">
        <v>164</v>
      </c>
      <c r="BK117" s="193">
        <f>ROUND(I117*H117,2)</f>
        <v>0</v>
      </c>
      <c r="BL117" s="19" t="s">
        <v>164</v>
      </c>
      <c r="BM117" s="192" t="s">
        <v>191</v>
      </c>
    </row>
    <row r="118" spans="1:47" s="2" customFormat="1" ht="11.25">
      <c r="A118" s="36"/>
      <c r="B118" s="37"/>
      <c r="C118" s="38"/>
      <c r="D118" s="194" t="s">
        <v>166</v>
      </c>
      <c r="E118" s="38"/>
      <c r="F118" s="195" t="s">
        <v>192</v>
      </c>
      <c r="G118" s="38"/>
      <c r="H118" s="38"/>
      <c r="I118" s="196"/>
      <c r="J118" s="38"/>
      <c r="K118" s="38"/>
      <c r="L118" s="41"/>
      <c r="M118" s="197"/>
      <c r="N118" s="198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166</v>
      </c>
      <c r="AU118" s="19" t="s">
        <v>82</v>
      </c>
    </row>
    <row r="119" spans="2:51" s="13" customFormat="1" ht="11.25">
      <c r="B119" s="201"/>
      <c r="C119" s="202"/>
      <c r="D119" s="194" t="s">
        <v>170</v>
      </c>
      <c r="E119" s="203" t="s">
        <v>28</v>
      </c>
      <c r="F119" s="204" t="s">
        <v>193</v>
      </c>
      <c r="G119" s="202"/>
      <c r="H119" s="203" t="s">
        <v>28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170</v>
      </c>
      <c r="AU119" s="210" t="s">
        <v>82</v>
      </c>
      <c r="AV119" s="13" t="s">
        <v>80</v>
      </c>
      <c r="AW119" s="13" t="s">
        <v>34</v>
      </c>
      <c r="AX119" s="13" t="s">
        <v>73</v>
      </c>
      <c r="AY119" s="210" t="s">
        <v>157</v>
      </c>
    </row>
    <row r="120" spans="2:51" s="14" customFormat="1" ht="11.25">
      <c r="B120" s="211"/>
      <c r="C120" s="212"/>
      <c r="D120" s="194" t="s">
        <v>170</v>
      </c>
      <c r="E120" s="213" t="s">
        <v>28</v>
      </c>
      <c r="F120" s="214" t="s">
        <v>194</v>
      </c>
      <c r="G120" s="212"/>
      <c r="H120" s="215">
        <v>150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170</v>
      </c>
      <c r="AU120" s="221" t="s">
        <v>82</v>
      </c>
      <c r="AV120" s="14" t="s">
        <v>82</v>
      </c>
      <c r="AW120" s="14" t="s">
        <v>34</v>
      </c>
      <c r="AX120" s="14" t="s">
        <v>80</v>
      </c>
      <c r="AY120" s="221" t="s">
        <v>157</v>
      </c>
    </row>
    <row r="121" spans="1:65" s="2" customFormat="1" ht="16.5" customHeight="1">
      <c r="A121" s="36"/>
      <c r="B121" s="37"/>
      <c r="C121" s="181" t="s">
        <v>195</v>
      </c>
      <c r="D121" s="181" t="s">
        <v>159</v>
      </c>
      <c r="E121" s="182" t="s">
        <v>196</v>
      </c>
      <c r="F121" s="183" t="s">
        <v>197</v>
      </c>
      <c r="G121" s="184" t="s">
        <v>175</v>
      </c>
      <c r="H121" s="185">
        <v>2</v>
      </c>
      <c r="I121" s="186"/>
      <c r="J121" s="187">
        <f>ROUND(I121*H121,2)</f>
        <v>0</v>
      </c>
      <c r="K121" s="183" t="s">
        <v>163</v>
      </c>
      <c r="L121" s="41"/>
      <c r="M121" s="188" t="s">
        <v>28</v>
      </c>
      <c r="N121" s="189" t="s">
        <v>46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164</v>
      </c>
      <c r="AT121" s="192" t="s">
        <v>159</v>
      </c>
      <c r="AU121" s="192" t="s">
        <v>82</v>
      </c>
      <c r="AY121" s="19" t="s">
        <v>157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164</v>
      </c>
      <c r="BK121" s="193">
        <f>ROUND(I121*H121,2)</f>
        <v>0</v>
      </c>
      <c r="BL121" s="19" t="s">
        <v>164</v>
      </c>
      <c r="BM121" s="192" t="s">
        <v>198</v>
      </c>
    </row>
    <row r="122" spans="1:47" s="2" customFormat="1" ht="11.25">
      <c r="A122" s="36"/>
      <c r="B122" s="37"/>
      <c r="C122" s="38"/>
      <c r="D122" s="194" t="s">
        <v>166</v>
      </c>
      <c r="E122" s="38"/>
      <c r="F122" s="195" t="s">
        <v>199</v>
      </c>
      <c r="G122" s="38"/>
      <c r="H122" s="38"/>
      <c r="I122" s="196"/>
      <c r="J122" s="38"/>
      <c r="K122" s="38"/>
      <c r="L122" s="41"/>
      <c r="M122" s="197"/>
      <c r="N122" s="198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166</v>
      </c>
      <c r="AU122" s="19" t="s">
        <v>82</v>
      </c>
    </row>
    <row r="123" spans="1:47" s="2" customFormat="1" ht="11.25">
      <c r="A123" s="36"/>
      <c r="B123" s="37"/>
      <c r="C123" s="38"/>
      <c r="D123" s="199" t="s">
        <v>168</v>
      </c>
      <c r="E123" s="38"/>
      <c r="F123" s="200" t="s">
        <v>200</v>
      </c>
      <c r="G123" s="38"/>
      <c r="H123" s="38"/>
      <c r="I123" s="196"/>
      <c r="J123" s="38"/>
      <c r="K123" s="38"/>
      <c r="L123" s="41"/>
      <c r="M123" s="197"/>
      <c r="N123" s="198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168</v>
      </c>
      <c r="AU123" s="19" t="s">
        <v>82</v>
      </c>
    </row>
    <row r="124" spans="2:51" s="13" customFormat="1" ht="11.25">
      <c r="B124" s="201"/>
      <c r="C124" s="202"/>
      <c r="D124" s="194" t="s">
        <v>170</v>
      </c>
      <c r="E124" s="203" t="s">
        <v>28</v>
      </c>
      <c r="F124" s="204" t="s">
        <v>201</v>
      </c>
      <c r="G124" s="202"/>
      <c r="H124" s="203" t="s">
        <v>28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170</v>
      </c>
      <c r="AU124" s="210" t="s">
        <v>82</v>
      </c>
      <c r="AV124" s="13" t="s">
        <v>80</v>
      </c>
      <c r="AW124" s="13" t="s">
        <v>34</v>
      </c>
      <c r="AX124" s="13" t="s">
        <v>73</v>
      </c>
      <c r="AY124" s="210" t="s">
        <v>157</v>
      </c>
    </row>
    <row r="125" spans="2:51" s="14" customFormat="1" ht="11.25">
      <c r="B125" s="211"/>
      <c r="C125" s="212"/>
      <c r="D125" s="194" t="s">
        <v>170</v>
      </c>
      <c r="E125" s="213" t="s">
        <v>28</v>
      </c>
      <c r="F125" s="214" t="s">
        <v>82</v>
      </c>
      <c r="G125" s="212"/>
      <c r="H125" s="215">
        <v>2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170</v>
      </c>
      <c r="AU125" s="221" t="s">
        <v>82</v>
      </c>
      <c r="AV125" s="14" t="s">
        <v>82</v>
      </c>
      <c r="AW125" s="14" t="s">
        <v>34</v>
      </c>
      <c r="AX125" s="14" t="s">
        <v>80</v>
      </c>
      <c r="AY125" s="221" t="s">
        <v>157</v>
      </c>
    </row>
    <row r="126" spans="1:65" s="2" customFormat="1" ht="16.5" customHeight="1">
      <c r="A126" s="36"/>
      <c r="B126" s="37"/>
      <c r="C126" s="181" t="s">
        <v>202</v>
      </c>
      <c r="D126" s="181" t="s">
        <v>159</v>
      </c>
      <c r="E126" s="182" t="s">
        <v>203</v>
      </c>
      <c r="F126" s="183" t="s">
        <v>204</v>
      </c>
      <c r="G126" s="184" t="s">
        <v>162</v>
      </c>
      <c r="H126" s="185">
        <v>120</v>
      </c>
      <c r="I126" s="186"/>
      <c r="J126" s="187">
        <f>ROUND(I126*H126,2)</f>
        <v>0</v>
      </c>
      <c r="K126" s="183" t="s">
        <v>28</v>
      </c>
      <c r="L126" s="41"/>
      <c r="M126" s="188" t="s">
        <v>28</v>
      </c>
      <c r="N126" s="189" t="s">
        <v>46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0.408</v>
      </c>
      <c r="T126" s="191">
        <f>S126*H126</f>
        <v>48.959999999999994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164</v>
      </c>
      <c r="AT126" s="192" t="s">
        <v>159</v>
      </c>
      <c r="AU126" s="192" t="s">
        <v>82</v>
      </c>
      <c r="AY126" s="19" t="s">
        <v>157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164</v>
      </c>
      <c r="BK126" s="193">
        <f>ROUND(I126*H126,2)</f>
        <v>0</v>
      </c>
      <c r="BL126" s="19" t="s">
        <v>164</v>
      </c>
      <c r="BM126" s="192" t="s">
        <v>205</v>
      </c>
    </row>
    <row r="127" spans="1:47" s="2" customFormat="1" ht="19.5">
      <c r="A127" s="36"/>
      <c r="B127" s="37"/>
      <c r="C127" s="38"/>
      <c r="D127" s="194" t="s">
        <v>166</v>
      </c>
      <c r="E127" s="38"/>
      <c r="F127" s="195" t="s">
        <v>206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166</v>
      </c>
      <c r="AU127" s="19" t="s">
        <v>82</v>
      </c>
    </row>
    <row r="128" spans="2:51" s="13" customFormat="1" ht="11.25">
      <c r="B128" s="201"/>
      <c r="C128" s="202"/>
      <c r="D128" s="194" t="s">
        <v>170</v>
      </c>
      <c r="E128" s="203" t="s">
        <v>28</v>
      </c>
      <c r="F128" s="204" t="s">
        <v>207</v>
      </c>
      <c r="G128" s="202"/>
      <c r="H128" s="203" t="s">
        <v>28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170</v>
      </c>
      <c r="AU128" s="210" t="s">
        <v>82</v>
      </c>
      <c r="AV128" s="13" t="s">
        <v>80</v>
      </c>
      <c r="AW128" s="13" t="s">
        <v>34</v>
      </c>
      <c r="AX128" s="13" t="s">
        <v>73</v>
      </c>
      <c r="AY128" s="210" t="s">
        <v>157</v>
      </c>
    </row>
    <row r="129" spans="2:51" s="14" customFormat="1" ht="11.25">
      <c r="B129" s="211"/>
      <c r="C129" s="212"/>
      <c r="D129" s="194" t="s">
        <v>170</v>
      </c>
      <c r="E129" s="213" t="s">
        <v>28</v>
      </c>
      <c r="F129" s="214" t="s">
        <v>208</v>
      </c>
      <c r="G129" s="212"/>
      <c r="H129" s="215">
        <v>120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170</v>
      </c>
      <c r="AU129" s="221" t="s">
        <v>82</v>
      </c>
      <c r="AV129" s="14" t="s">
        <v>82</v>
      </c>
      <c r="AW129" s="14" t="s">
        <v>34</v>
      </c>
      <c r="AX129" s="14" t="s">
        <v>80</v>
      </c>
      <c r="AY129" s="221" t="s">
        <v>157</v>
      </c>
    </row>
    <row r="130" spans="1:65" s="2" customFormat="1" ht="16.5" customHeight="1">
      <c r="A130" s="36"/>
      <c r="B130" s="37"/>
      <c r="C130" s="181" t="s">
        <v>209</v>
      </c>
      <c r="D130" s="181" t="s">
        <v>159</v>
      </c>
      <c r="E130" s="182" t="s">
        <v>210</v>
      </c>
      <c r="F130" s="183" t="s">
        <v>211</v>
      </c>
      <c r="G130" s="184" t="s">
        <v>162</v>
      </c>
      <c r="H130" s="185">
        <v>15.75</v>
      </c>
      <c r="I130" s="186"/>
      <c r="J130" s="187">
        <f>ROUND(I130*H130,2)</f>
        <v>0</v>
      </c>
      <c r="K130" s="183" t="s">
        <v>163</v>
      </c>
      <c r="L130" s="41"/>
      <c r="M130" s="188" t="s">
        <v>28</v>
      </c>
      <c r="N130" s="189" t="s">
        <v>46</v>
      </c>
      <c r="O130" s="67"/>
      <c r="P130" s="190">
        <f>O130*H130</f>
        <v>0</v>
      </c>
      <c r="Q130" s="190">
        <v>0</v>
      </c>
      <c r="R130" s="190">
        <f>Q130*H130</f>
        <v>0</v>
      </c>
      <c r="S130" s="190">
        <v>0.29</v>
      </c>
      <c r="T130" s="191">
        <f>S130*H130</f>
        <v>4.5675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164</v>
      </c>
      <c r="AT130" s="192" t="s">
        <v>159</v>
      </c>
      <c r="AU130" s="192" t="s">
        <v>82</v>
      </c>
      <c r="AY130" s="19" t="s">
        <v>157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164</v>
      </c>
      <c r="BK130" s="193">
        <f>ROUND(I130*H130,2)</f>
        <v>0</v>
      </c>
      <c r="BL130" s="19" t="s">
        <v>164</v>
      </c>
      <c r="BM130" s="192" t="s">
        <v>212</v>
      </c>
    </row>
    <row r="131" spans="1:47" s="2" customFormat="1" ht="19.5">
      <c r="A131" s="36"/>
      <c r="B131" s="37"/>
      <c r="C131" s="38"/>
      <c r="D131" s="194" t="s">
        <v>166</v>
      </c>
      <c r="E131" s="38"/>
      <c r="F131" s="195" t="s">
        <v>213</v>
      </c>
      <c r="G131" s="38"/>
      <c r="H131" s="38"/>
      <c r="I131" s="196"/>
      <c r="J131" s="38"/>
      <c r="K131" s="38"/>
      <c r="L131" s="41"/>
      <c r="M131" s="197"/>
      <c r="N131" s="198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166</v>
      </c>
      <c r="AU131" s="19" t="s">
        <v>82</v>
      </c>
    </row>
    <row r="132" spans="1:47" s="2" customFormat="1" ht="11.25">
      <c r="A132" s="36"/>
      <c r="B132" s="37"/>
      <c r="C132" s="38"/>
      <c r="D132" s="199" t="s">
        <v>168</v>
      </c>
      <c r="E132" s="38"/>
      <c r="F132" s="200" t="s">
        <v>214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168</v>
      </c>
      <c r="AU132" s="19" t="s">
        <v>82</v>
      </c>
    </row>
    <row r="133" spans="2:51" s="13" customFormat="1" ht="11.25">
      <c r="B133" s="201"/>
      <c r="C133" s="202"/>
      <c r="D133" s="194" t="s">
        <v>170</v>
      </c>
      <c r="E133" s="203" t="s">
        <v>28</v>
      </c>
      <c r="F133" s="204" t="s">
        <v>215</v>
      </c>
      <c r="G133" s="202"/>
      <c r="H133" s="203" t="s">
        <v>28</v>
      </c>
      <c r="I133" s="205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170</v>
      </c>
      <c r="AU133" s="210" t="s">
        <v>82</v>
      </c>
      <c r="AV133" s="13" t="s">
        <v>80</v>
      </c>
      <c r="AW133" s="13" t="s">
        <v>34</v>
      </c>
      <c r="AX133" s="13" t="s">
        <v>73</v>
      </c>
      <c r="AY133" s="210" t="s">
        <v>157</v>
      </c>
    </row>
    <row r="134" spans="2:51" s="14" customFormat="1" ht="11.25">
      <c r="B134" s="211"/>
      <c r="C134" s="212"/>
      <c r="D134" s="194" t="s">
        <v>170</v>
      </c>
      <c r="E134" s="213" t="s">
        <v>28</v>
      </c>
      <c r="F134" s="214" t="s">
        <v>216</v>
      </c>
      <c r="G134" s="212"/>
      <c r="H134" s="215">
        <v>15.75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170</v>
      </c>
      <c r="AU134" s="221" t="s">
        <v>82</v>
      </c>
      <c r="AV134" s="14" t="s">
        <v>82</v>
      </c>
      <c r="AW134" s="14" t="s">
        <v>34</v>
      </c>
      <c r="AX134" s="14" t="s">
        <v>80</v>
      </c>
      <c r="AY134" s="221" t="s">
        <v>157</v>
      </c>
    </row>
    <row r="135" spans="1:65" s="2" customFormat="1" ht="16.5" customHeight="1">
      <c r="A135" s="36"/>
      <c r="B135" s="37"/>
      <c r="C135" s="181" t="s">
        <v>217</v>
      </c>
      <c r="D135" s="181" t="s">
        <v>159</v>
      </c>
      <c r="E135" s="182" t="s">
        <v>218</v>
      </c>
      <c r="F135" s="183" t="s">
        <v>219</v>
      </c>
      <c r="G135" s="184" t="s">
        <v>162</v>
      </c>
      <c r="H135" s="185">
        <v>15.75</v>
      </c>
      <c r="I135" s="186"/>
      <c r="J135" s="187">
        <f>ROUND(I135*H135,2)</f>
        <v>0</v>
      </c>
      <c r="K135" s="183" t="s">
        <v>163</v>
      </c>
      <c r="L135" s="41"/>
      <c r="M135" s="188" t="s">
        <v>28</v>
      </c>
      <c r="N135" s="189" t="s">
        <v>46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0.625</v>
      </c>
      <c r="T135" s="191">
        <f>S135*H135</f>
        <v>9.84375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164</v>
      </c>
      <c r="AT135" s="192" t="s">
        <v>159</v>
      </c>
      <c r="AU135" s="192" t="s">
        <v>82</v>
      </c>
      <c r="AY135" s="19" t="s">
        <v>157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164</v>
      </c>
      <c r="BK135" s="193">
        <f>ROUND(I135*H135,2)</f>
        <v>0</v>
      </c>
      <c r="BL135" s="19" t="s">
        <v>164</v>
      </c>
      <c r="BM135" s="192" t="s">
        <v>220</v>
      </c>
    </row>
    <row r="136" spans="1:47" s="2" customFormat="1" ht="19.5">
      <c r="A136" s="36"/>
      <c r="B136" s="37"/>
      <c r="C136" s="38"/>
      <c r="D136" s="194" t="s">
        <v>166</v>
      </c>
      <c r="E136" s="38"/>
      <c r="F136" s="195" t="s">
        <v>221</v>
      </c>
      <c r="G136" s="38"/>
      <c r="H136" s="38"/>
      <c r="I136" s="196"/>
      <c r="J136" s="38"/>
      <c r="K136" s="38"/>
      <c r="L136" s="41"/>
      <c r="M136" s="197"/>
      <c r="N136" s="198"/>
      <c r="O136" s="67"/>
      <c r="P136" s="67"/>
      <c r="Q136" s="67"/>
      <c r="R136" s="67"/>
      <c r="S136" s="67"/>
      <c r="T136" s="6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166</v>
      </c>
      <c r="AU136" s="19" t="s">
        <v>82</v>
      </c>
    </row>
    <row r="137" spans="1:47" s="2" customFormat="1" ht="11.25">
      <c r="A137" s="36"/>
      <c r="B137" s="37"/>
      <c r="C137" s="38"/>
      <c r="D137" s="199" t="s">
        <v>168</v>
      </c>
      <c r="E137" s="38"/>
      <c r="F137" s="200" t="s">
        <v>222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168</v>
      </c>
      <c r="AU137" s="19" t="s">
        <v>82</v>
      </c>
    </row>
    <row r="138" spans="2:51" s="13" customFormat="1" ht="11.25">
      <c r="B138" s="201"/>
      <c r="C138" s="202"/>
      <c r="D138" s="194" t="s">
        <v>170</v>
      </c>
      <c r="E138" s="203" t="s">
        <v>28</v>
      </c>
      <c r="F138" s="204" t="s">
        <v>223</v>
      </c>
      <c r="G138" s="202"/>
      <c r="H138" s="203" t="s">
        <v>28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170</v>
      </c>
      <c r="AU138" s="210" t="s">
        <v>82</v>
      </c>
      <c r="AV138" s="13" t="s">
        <v>80</v>
      </c>
      <c r="AW138" s="13" t="s">
        <v>34</v>
      </c>
      <c r="AX138" s="13" t="s">
        <v>73</v>
      </c>
      <c r="AY138" s="210" t="s">
        <v>157</v>
      </c>
    </row>
    <row r="139" spans="2:51" s="14" customFormat="1" ht="11.25">
      <c r="B139" s="211"/>
      <c r="C139" s="212"/>
      <c r="D139" s="194" t="s">
        <v>170</v>
      </c>
      <c r="E139" s="213" t="s">
        <v>28</v>
      </c>
      <c r="F139" s="214" t="s">
        <v>216</v>
      </c>
      <c r="G139" s="212"/>
      <c r="H139" s="215">
        <v>15.75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170</v>
      </c>
      <c r="AU139" s="221" t="s">
        <v>82</v>
      </c>
      <c r="AV139" s="14" t="s">
        <v>82</v>
      </c>
      <c r="AW139" s="14" t="s">
        <v>34</v>
      </c>
      <c r="AX139" s="14" t="s">
        <v>80</v>
      </c>
      <c r="AY139" s="221" t="s">
        <v>157</v>
      </c>
    </row>
    <row r="140" spans="1:65" s="2" customFormat="1" ht="16.5" customHeight="1">
      <c r="A140" s="36"/>
      <c r="B140" s="37"/>
      <c r="C140" s="181" t="s">
        <v>224</v>
      </c>
      <c r="D140" s="181" t="s">
        <v>159</v>
      </c>
      <c r="E140" s="182" t="s">
        <v>225</v>
      </c>
      <c r="F140" s="183" t="s">
        <v>226</v>
      </c>
      <c r="G140" s="184" t="s">
        <v>227</v>
      </c>
      <c r="H140" s="185">
        <v>3</v>
      </c>
      <c r="I140" s="186"/>
      <c r="J140" s="187">
        <f>ROUND(I140*H140,2)</f>
        <v>0</v>
      </c>
      <c r="K140" s="183" t="s">
        <v>28</v>
      </c>
      <c r="L140" s="41"/>
      <c r="M140" s="188" t="s">
        <v>28</v>
      </c>
      <c r="N140" s="189" t="s">
        <v>46</v>
      </c>
      <c r="O140" s="67"/>
      <c r="P140" s="190">
        <f>O140*H140</f>
        <v>0</v>
      </c>
      <c r="Q140" s="190">
        <v>0.02193</v>
      </c>
      <c r="R140" s="190">
        <f>Q140*H140</f>
        <v>0.06579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164</v>
      </c>
      <c r="AT140" s="192" t="s">
        <v>159</v>
      </c>
      <c r="AU140" s="192" t="s">
        <v>82</v>
      </c>
      <c r="AY140" s="19" t="s">
        <v>157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164</v>
      </c>
      <c r="BK140" s="193">
        <f>ROUND(I140*H140,2)</f>
        <v>0</v>
      </c>
      <c r="BL140" s="19" t="s">
        <v>164</v>
      </c>
      <c r="BM140" s="192" t="s">
        <v>228</v>
      </c>
    </row>
    <row r="141" spans="1:47" s="2" customFormat="1" ht="11.25">
      <c r="A141" s="36"/>
      <c r="B141" s="37"/>
      <c r="C141" s="38"/>
      <c r="D141" s="194" t="s">
        <v>166</v>
      </c>
      <c r="E141" s="38"/>
      <c r="F141" s="195" t="s">
        <v>229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166</v>
      </c>
      <c r="AU141" s="19" t="s">
        <v>82</v>
      </c>
    </row>
    <row r="142" spans="2:51" s="13" customFormat="1" ht="11.25">
      <c r="B142" s="201"/>
      <c r="C142" s="202"/>
      <c r="D142" s="194" t="s">
        <v>170</v>
      </c>
      <c r="E142" s="203" t="s">
        <v>28</v>
      </c>
      <c r="F142" s="204" t="s">
        <v>230</v>
      </c>
      <c r="G142" s="202"/>
      <c r="H142" s="203" t="s">
        <v>28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170</v>
      </c>
      <c r="AU142" s="210" t="s">
        <v>82</v>
      </c>
      <c r="AV142" s="13" t="s">
        <v>80</v>
      </c>
      <c r="AW142" s="13" t="s">
        <v>34</v>
      </c>
      <c r="AX142" s="13" t="s">
        <v>73</v>
      </c>
      <c r="AY142" s="210" t="s">
        <v>157</v>
      </c>
    </row>
    <row r="143" spans="2:51" s="14" customFormat="1" ht="11.25">
      <c r="B143" s="211"/>
      <c r="C143" s="212"/>
      <c r="D143" s="194" t="s">
        <v>170</v>
      </c>
      <c r="E143" s="213" t="s">
        <v>28</v>
      </c>
      <c r="F143" s="214" t="s">
        <v>231</v>
      </c>
      <c r="G143" s="212"/>
      <c r="H143" s="215">
        <v>3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170</v>
      </c>
      <c r="AU143" s="221" t="s">
        <v>82</v>
      </c>
      <c r="AV143" s="14" t="s">
        <v>82</v>
      </c>
      <c r="AW143" s="14" t="s">
        <v>34</v>
      </c>
      <c r="AX143" s="14" t="s">
        <v>80</v>
      </c>
      <c r="AY143" s="221" t="s">
        <v>157</v>
      </c>
    </row>
    <row r="144" spans="1:65" s="2" customFormat="1" ht="16.5" customHeight="1">
      <c r="A144" s="36"/>
      <c r="B144" s="37"/>
      <c r="C144" s="181" t="s">
        <v>232</v>
      </c>
      <c r="D144" s="181" t="s">
        <v>159</v>
      </c>
      <c r="E144" s="182" t="s">
        <v>233</v>
      </c>
      <c r="F144" s="183" t="s">
        <v>234</v>
      </c>
      <c r="G144" s="184" t="s">
        <v>162</v>
      </c>
      <c r="H144" s="185">
        <v>170</v>
      </c>
      <c r="I144" s="186"/>
      <c r="J144" s="187">
        <f>ROUND(I144*H144,2)</f>
        <v>0</v>
      </c>
      <c r="K144" s="183" t="s">
        <v>163</v>
      </c>
      <c r="L144" s="41"/>
      <c r="M144" s="188" t="s">
        <v>28</v>
      </c>
      <c r="N144" s="189" t="s">
        <v>46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164</v>
      </c>
      <c r="AT144" s="192" t="s">
        <v>159</v>
      </c>
      <c r="AU144" s="192" t="s">
        <v>82</v>
      </c>
      <c r="AY144" s="19" t="s">
        <v>157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164</v>
      </c>
      <c r="BK144" s="193">
        <f>ROUND(I144*H144,2)</f>
        <v>0</v>
      </c>
      <c r="BL144" s="19" t="s">
        <v>164</v>
      </c>
      <c r="BM144" s="192" t="s">
        <v>235</v>
      </c>
    </row>
    <row r="145" spans="1:47" s="2" customFormat="1" ht="11.25">
      <c r="A145" s="36"/>
      <c r="B145" s="37"/>
      <c r="C145" s="38"/>
      <c r="D145" s="194" t="s">
        <v>166</v>
      </c>
      <c r="E145" s="38"/>
      <c r="F145" s="195" t="s">
        <v>236</v>
      </c>
      <c r="G145" s="38"/>
      <c r="H145" s="38"/>
      <c r="I145" s="196"/>
      <c r="J145" s="38"/>
      <c r="K145" s="38"/>
      <c r="L145" s="41"/>
      <c r="M145" s="197"/>
      <c r="N145" s="198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166</v>
      </c>
      <c r="AU145" s="19" t="s">
        <v>82</v>
      </c>
    </row>
    <row r="146" spans="1:47" s="2" customFormat="1" ht="11.25">
      <c r="A146" s="36"/>
      <c r="B146" s="37"/>
      <c r="C146" s="38"/>
      <c r="D146" s="199" t="s">
        <v>168</v>
      </c>
      <c r="E146" s="38"/>
      <c r="F146" s="200" t="s">
        <v>237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168</v>
      </c>
      <c r="AU146" s="19" t="s">
        <v>82</v>
      </c>
    </row>
    <row r="147" spans="2:51" s="13" customFormat="1" ht="11.25">
      <c r="B147" s="201"/>
      <c r="C147" s="202"/>
      <c r="D147" s="194" t="s">
        <v>170</v>
      </c>
      <c r="E147" s="203" t="s">
        <v>28</v>
      </c>
      <c r="F147" s="204" t="s">
        <v>238</v>
      </c>
      <c r="G147" s="202"/>
      <c r="H147" s="203" t="s">
        <v>28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170</v>
      </c>
      <c r="AU147" s="210" t="s">
        <v>82</v>
      </c>
      <c r="AV147" s="13" t="s">
        <v>80</v>
      </c>
      <c r="AW147" s="13" t="s">
        <v>34</v>
      </c>
      <c r="AX147" s="13" t="s">
        <v>73</v>
      </c>
      <c r="AY147" s="210" t="s">
        <v>157</v>
      </c>
    </row>
    <row r="148" spans="2:51" s="13" customFormat="1" ht="11.25">
      <c r="B148" s="201"/>
      <c r="C148" s="202"/>
      <c r="D148" s="194" t="s">
        <v>170</v>
      </c>
      <c r="E148" s="203" t="s">
        <v>28</v>
      </c>
      <c r="F148" s="204" t="s">
        <v>239</v>
      </c>
      <c r="G148" s="202"/>
      <c r="H148" s="203" t="s">
        <v>28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170</v>
      </c>
      <c r="AU148" s="210" t="s">
        <v>82</v>
      </c>
      <c r="AV148" s="13" t="s">
        <v>80</v>
      </c>
      <c r="AW148" s="13" t="s">
        <v>34</v>
      </c>
      <c r="AX148" s="13" t="s">
        <v>73</v>
      </c>
      <c r="AY148" s="210" t="s">
        <v>157</v>
      </c>
    </row>
    <row r="149" spans="2:51" s="14" customFormat="1" ht="11.25">
      <c r="B149" s="211"/>
      <c r="C149" s="212"/>
      <c r="D149" s="194" t="s">
        <v>170</v>
      </c>
      <c r="E149" s="213" t="s">
        <v>28</v>
      </c>
      <c r="F149" s="214" t="s">
        <v>240</v>
      </c>
      <c r="G149" s="212"/>
      <c r="H149" s="215">
        <v>76.5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170</v>
      </c>
      <c r="AU149" s="221" t="s">
        <v>82</v>
      </c>
      <c r="AV149" s="14" t="s">
        <v>82</v>
      </c>
      <c r="AW149" s="14" t="s">
        <v>34</v>
      </c>
      <c r="AX149" s="14" t="s">
        <v>73</v>
      </c>
      <c r="AY149" s="221" t="s">
        <v>157</v>
      </c>
    </row>
    <row r="150" spans="2:51" s="14" customFormat="1" ht="11.25">
      <c r="B150" s="211"/>
      <c r="C150" s="212"/>
      <c r="D150" s="194" t="s">
        <v>170</v>
      </c>
      <c r="E150" s="213" t="s">
        <v>28</v>
      </c>
      <c r="F150" s="214" t="s">
        <v>241</v>
      </c>
      <c r="G150" s="212"/>
      <c r="H150" s="215">
        <v>17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170</v>
      </c>
      <c r="AU150" s="221" t="s">
        <v>82</v>
      </c>
      <c r="AV150" s="14" t="s">
        <v>82</v>
      </c>
      <c r="AW150" s="14" t="s">
        <v>34</v>
      </c>
      <c r="AX150" s="14" t="s">
        <v>73</v>
      </c>
      <c r="AY150" s="221" t="s">
        <v>157</v>
      </c>
    </row>
    <row r="151" spans="2:51" s="13" customFormat="1" ht="11.25">
      <c r="B151" s="201"/>
      <c r="C151" s="202"/>
      <c r="D151" s="194" t="s">
        <v>170</v>
      </c>
      <c r="E151" s="203" t="s">
        <v>28</v>
      </c>
      <c r="F151" s="204" t="s">
        <v>242</v>
      </c>
      <c r="G151" s="202"/>
      <c r="H151" s="203" t="s">
        <v>28</v>
      </c>
      <c r="I151" s="205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170</v>
      </c>
      <c r="AU151" s="210" t="s">
        <v>82</v>
      </c>
      <c r="AV151" s="13" t="s">
        <v>80</v>
      </c>
      <c r="AW151" s="13" t="s">
        <v>34</v>
      </c>
      <c r="AX151" s="13" t="s">
        <v>73</v>
      </c>
      <c r="AY151" s="210" t="s">
        <v>157</v>
      </c>
    </row>
    <row r="152" spans="2:51" s="14" customFormat="1" ht="11.25">
      <c r="B152" s="211"/>
      <c r="C152" s="212"/>
      <c r="D152" s="194" t="s">
        <v>170</v>
      </c>
      <c r="E152" s="213" t="s">
        <v>28</v>
      </c>
      <c r="F152" s="214" t="s">
        <v>240</v>
      </c>
      <c r="G152" s="212"/>
      <c r="H152" s="215">
        <v>76.5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170</v>
      </c>
      <c r="AU152" s="221" t="s">
        <v>82</v>
      </c>
      <c r="AV152" s="14" t="s">
        <v>82</v>
      </c>
      <c r="AW152" s="14" t="s">
        <v>34</v>
      </c>
      <c r="AX152" s="14" t="s">
        <v>73</v>
      </c>
      <c r="AY152" s="221" t="s">
        <v>157</v>
      </c>
    </row>
    <row r="153" spans="2:51" s="15" customFormat="1" ht="11.25">
      <c r="B153" s="222"/>
      <c r="C153" s="223"/>
      <c r="D153" s="194" t="s">
        <v>170</v>
      </c>
      <c r="E153" s="224" t="s">
        <v>28</v>
      </c>
      <c r="F153" s="225" t="s">
        <v>182</v>
      </c>
      <c r="G153" s="223"/>
      <c r="H153" s="226">
        <v>170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170</v>
      </c>
      <c r="AU153" s="232" t="s">
        <v>82</v>
      </c>
      <c r="AV153" s="15" t="s">
        <v>164</v>
      </c>
      <c r="AW153" s="15" t="s">
        <v>34</v>
      </c>
      <c r="AX153" s="15" t="s">
        <v>80</v>
      </c>
      <c r="AY153" s="232" t="s">
        <v>157</v>
      </c>
    </row>
    <row r="154" spans="1:65" s="2" customFormat="1" ht="21.75" customHeight="1">
      <c r="A154" s="36"/>
      <c r="B154" s="37"/>
      <c r="C154" s="181" t="s">
        <v>243</v>
      </c>
      <c r="D154" s="181" t="s">
        <v>159</v>
      </c>
      <c r="E154" s="182" t="s">
        <v>244</v>
      </c>
      <c r="F154" s="183" t="s">
        <v>245</v>
      </c>
      <c r="G154" s="184" t="s">
        <v>246</v>
      </c>
      <c r="H154" s="185">
        <v>130.554</v>
      </c>
      <c r="I154" s="186"/>
      <c r="J154" s="187">
        <f>ROUND(I154*H154,2)</f>
        <v>0</v>
      </c>
      <c r="K154" s="183" t="s">
        <v>163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164</v>
      </c>
      <c r="AT154" s="192" t="s">
        <v>159</v>
      </c>
      <c r="AU154" s="192" t="s">
        <v>82</v>
      </c>
      <c r="AY154" s="19" t="s">
        <v>157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164</v>
      </c>
      <c r="BK154" s="193">
        <f>ROUND(I154*H154,2)</f>
        <v>0</v>
      </c>
      <c r="BL154" s="19" t="s">
        <v>164</v>
      </c>
      <c r="BM154" s="192" t="s">
        <v>247</v>
      </c>
    </row>
    <row r="155" spans="1:47" s="2" customFormat="1" ht="11.25">
      <c r="A155" s="36"/>
      <c r="B155" s="37"/>
      <c r="C155" s="38"/>
      <c r="D155" s="194" t="s">
        <v>166</v>
      </c>
      <c r="E155" s="38"/>
      <c r="F155" s="195" t="s">
        <v>248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166</v>
      </c>
      <c r="AU155" s="19" t="s">
        <v>82</v>
      </c>
    </row>
    <row r="156" spans="1:47" s="2" customFormat="1" ht="11.25">
      <c r="A156" s="36"/>
      <c r="B156" s="37"/>
      <c r="C156" s="38"/>
      <c r="D156" s="199" t="s">
        <v>168</v>
      </c>
      <c r="E156" s="38"/>
      <c r="F156" s="200" t="s">
        <v>249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168</v>
      </c>
      <c r="AU156" s="19" t="s">
        <v>82</v>
      </c>
    </row>
    <row r="157" spans="2:51" s="13" customFormat="1" ht="11.25">
      <c r="B157" s="201"/>
      <c r="C157" s="202"/>
      <c r="D157" s="194" t="s">
        <v>170</v>
      </c>
      <c r="E157" s="203" t="s">
        <v>28</v>
      </c>
      <c r="F157" s="204" t="s">
        <v>250</v>
      </c>
      <c r="G157" s="202"/>
      <c r="H157" s="203" t="s">
        <v>28</v>
      </c>
      <c r="I157" s="205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170</v>
      </c>
      <c r="AU157" s="210" t="s">
        <v>82</v>
      </c>
      <c r="AV157" s="13" t="s">
        <v>80</v>
      </c>
      <c r="AW157" s="13" t="s">
        <v>34</v>
      </c>
      <c r="AX157" s="13" t="s">
        <v>73</v>
      </c>
      <c r="AY157" s="210" t="s">
        <v>157</v>
      </c>
    </row>
    <row r="158" spans="2:51" s="13" customFormat="1" ht="11.25">
      <c r="B158" s="201"/>
      <c r="C158" s="202"/>
      <c r="D158" s="194" t="s">
        <v>170</v>
      </c>
      <c r="E158" s="203" t="s">
        <v>28</v>
      </c>
      <c r="F158" s="204" t="s">
        <v>251</v>
      </c>
      <c r="G158" s="202"/>
      <c r="H158" s="203" t="s">
        <v>28</v>
      </c>
      <c r="I158" s="205"/>
      <c r="J158" s="202"/>
      <c r="K158" s="202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170</v>
      </c>
      <c r="AU158" s="210" t="s">
        <v>82</v>
      </c>
      <c r="AV158" s="13" t="s">
        <v>80</v>
      </c>
      <c r="AW158" s="13" t="s">
        <v>34</v>
      </c>
      <c r="AX158" s="13" t="s">
        <v>73</v>
      </c>
      <c r="AY158" s="210" t="s">
        <v>157</v>
      </c>
    </row>
    <row r="159" spans="2:51" s="13" customFormat="1" ht="11.25">
      <c r="B159" s="201"/>
      <c r="C159" s="202"/>
      <c r="D159" s="194" t="s">
        <v>170</v>
      </c>
      <c r="E159" s="203" t="s">
        <v>28</v>
      </c>
      <c r="F159" s="204" t="s">
        <v>239</v>
      </c>
      <c r="G159" s="202"/>
      <c r="H159" s="203" t="s">
        <v>28</v>
      </c>
      <c r="I159" s="205"/>
      <c r="J159" s="202"/>
      <c r="K159" s="202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170</v>
      </c>
      <c r="AU159" s="210" t="s">
        <v>82</v>
      </c>
      <c r="AV159" s="13" t="s">
        <v>80</v>
      </c>
      <c r="AW159" s="13" t="s">
        <v>34</v>
      </c>
      <c r="AX159" s="13" t="s">
        <v>73</v>
      </c>
      <c r="AY159" s="210" t="s">
        <v>157</v>
      </c>
    </row>
    <row r="160" spans="2:51" s="14" customFormat="1" ht="11.25">
      <c r="B160" s="211"/>
      <c r="C160" s="212"/>
      <c r="D160" s="194" t="s">
        <v>170</v>
      </c>
      <c r="E160" s="213" t="s">
        <v>28</v>
      </c>
      <c r="F160" s="214" t="s">
        <v>252</v>
      </c>
      <c r="G160" s="212"/>
      <c r="H160" s="215">
        <v>4.865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170</v>
      </c>
      <c r="AU160" s="221" t="s">
        <v>82</v>
      </c>
      <c r="AV160" s="14" t="s">
        <v>82</v>
      </c>
      <c r="AW160" s="14" t="s">
        <v>34</v>
      </c>
      <c r="AX160" s="14" t="s">
        <v>73</v>
      </c>
      <c r="AY160" s="221" t="s">
        <v>157</v>
      </c>
    </row>
    <row r="161" spans="2:51" s="14" customFormat="1" ht="11.25">
      <c r="B161" s="211"/>
      <c r="C161" s="212"/>
      <c r="D161" s="194" t="s">
        <v>170</v>
      </c>
      <c r="E161" s="213" t="s">
        <v>28</v>
      </c>
      <c r="F161" s="214" t="s">
        <v>253</v>
      </c>
      <c r="G161" s="212"/>
      <c r="H161" s="215">
        <v>4.465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170</v>
      </c>
      <c r="AU161" s="221" t="s">
        <v>82</v>
      </c>
      <c r="AV161" s="14" t="s">
        <v>82</v>
      </c>
      <c r="AW161" s="14" t="s">
        <v>34</v>
      </c>
      <c r="AX161" s="14" t="s">
        <v>73</v>
      </c>
      <c r="AY161" s="221" t="s">
        <v>157</v>
      </c>
    </row>
    <row r="162" spans="2:51" s="14" customFormat="1" ht="11.25">
      <c r="B162" s="211"/>
      <c r="C162" s="212"/>
      <c r="D162" s="194" t="s">
        <v>170</v>
      </c>
      <c r="E162" s="213" t="s">
        <v>28</v>
      </c>
      <c r="F162" s="214" t="s">
        <v>254</v>
      </c>
      <c r="G162" s="212"/>
      <c r="H162" s="215">
        <v>5.617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170</v>
      </c>
      <c r="AU162" s="221" t="s">
        <v>82</v>
      </c>
      <c r="AV162" s="14" t="s">
        <v>82</v>
      </c>
      <c r="AW162" s="14" t="s">
        <v>34</v>
      </c>
      <c r="AX162" s="14" t="s">
        <v>73</v>
      </c>
      <c r="AY162" s="221" t="s">
        <v>157</v>
      </c>
    </row>
    <row r="163" spans="2:51" s="14" customFormat="1" ht="11.25">
      <c r="B163" s="211"/>
      <c r="C163" s="212"/>
      <c r="D163" s="194" t="s">
        <v>170</v>
      </c>
      <c r="E163" s="213" t="s">
        <v>28</v>
      </c>
      <c r="F163" s="214" t="s">
        <v>255</v>
      </c>
      <c r="G163" s="212"/>
      <c r="H163" s="215">
        <v>6.486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170</v>
      </c>
      <c r="AU163" s="221" t="s">
        <v>82</v>
      </c>
      <c r="AV163" s="14" t="s">
        <v>82</v>
      </c>
      <c r="AW163" s="14" t="s">
        <v>34</v>
      </c>
      <c r="AX163" s="14" t="s">
        <v>73</v>
      </c>
      <c r="AY163" s="221" t="s">
        <v>157</v>
      </c>
    </row>
    <row r="164" spans="2:51" s="14" customFormat="1" ht="11.25">
      <c r="B164" s="211"/>
      <c r="C164" s="212"/>
      <c r="D164" s="194" t="s">
        <v>170</v>
      </c>
      <c r="E164" s="213" t="s">
        <v>28</v>
      </c>
      <c r="F164" s="214" t="s">
        <v>256</v>
      </c>
      <c r="G164" s="212"/>
      <c r="H164" s="215">
        <v>7.567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170</v>
      </c>
      <c r="AU164" s="221" t="s">
        <v>82</v>
      </c>
      <c r="AV164" s="14" t="s">
        <v>82</v>
      </c>
      <c r="AW164" s="14" t="s">
        <v>34</v>
      </c>
      <c r="AX164" s="14" t="s">
        <v>73</v>
      </c>
      <c r="AY164" s="221" t="s">
        <v>157</v>
      </c>
    </row>
    <row r="165" spans="2:51" s="14" customFormat="1" ht="11.25">
      <c r="B165" s="211"/>
      <c r="C165" s="212"/>
      <c r="D165" s="194" t="s">
        <v>170</v>
      </c>
      <c r="E165" s="213" t="s">
        <v>28</v>
      </c>
      <c r="F165" s="214" t="s">
        <v>257</v>
      </c>
      <c r="G165" s="212"/>
      <c r="H165" s="215">
        <v>8.343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170</v>
      </c>
      <c r="AU165" s="221" t="s">
        <v>82</v>
      </c>
      <c r="AV165" s="14" t="s">
        <v>82</v>
      </c>
      <c r="AW165" s="14" t="s">
        <v>34</v>
      </c>
      <c r="AX165" s="14" t="s">
        <v>73</v>
      </c>
      <c r="AY165" s="221" t="s">
        <v>157</v>
      </c>
    </row>
    <row r="166" spans="2:51" s="16" customFormat="1" ht="11.25">
      <c r="B166" s="233"/>
      <c r="C166" s="234"/>
      <c r="D166" s="194" t="s">
        <v>170</v>
      </c>
      <c r="E166" s="235" t="s">
        <v>28</v>
      </c>
      <c r="F166" s="236" t="s">
        <v>258</v>
      </c>
      <c r="G166" s="234"/>
      <c r="H166" s="237">
        <v>37.343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170</v>
      </c>
      <c r="AU166" s="243" t="s">
        <v>82</v>
      </c>
      <c r="AV166" s="16" t="s">
        <v>183</v>
      </c>
      <c r="AW166" s="16" t="s">
        <v>34</v>
      </c>
      <c r="AX166" s="16" t="s">
        <v>73</v>
      </c>
      <c r="AY166" s="243" t="s">
        <v>157</v>
      </c>
    </row>
    <row r="167" spans="2:51" s="13" customFormat="1" ht="11.25">
      <c r="B167" s="201"/>
      <c r="C167" s="202"/>
      <c r="D167" s="194" t="s">
        <v>170</v>
      </c>
      <c r="E167" s="203" t="s">
        <v>28</v>
      </c>
      <c r="F167" s="204" t="s">
        <v>259</v>
      </c>
      <c r="G167" s="202"/>
      <c r="H167" s="203" t="s">
        <v>28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170</v>
      </c>
      <c r="AU167" s="210" t="s">
        <v>82</v>
      </c>
      <c r="AV167" s="13" t="s">
        <v>80</v>
      </c>
      <c r="AW167" s="13" t="s">
        <v>34</v>
      </c>
      <c r="AX167" s="13" t="s">
        <v>73</v>
      </c>
      <c r="AY167" s="210" t="s">
        <v>157</v>
      </c>
    </row>
    <row r="168" spans="2:51" s="14" customFormat="1" ht="11.25">
      <c r="B168" s="211"/>
      <c r="C168" s="212"/>
      <c r="D168" s="194" t="s">
        <v>170</v>
      </c>
      <c r="E168" s="213" t="s">
        <v>28</v>
      </c>
      <c r="F168" s="214" t="s">
        <v>260</v>
      </c>
      <c r="G168" s="212"/>
      <c r="H168" s="215">
        <v>27.04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170</v>
      </c>
      <c r="AU168" s="221" t="s">
        <v>82</v>
      </c>
      <c r="AV168" s="14" t="s">
        <v>82</v>
      </c>
      <c r="AW168" s="14" t="s">
        <v>34</v>
      </c>
      <c r="AX168" s="14" t="s">
        <v>73</v>
      </c>
      <c r="AY168" s="221" t="s">
        <v>157</v>
      </c>
    </row>
    <row r="169" spans="2:51" s="16" customFormat="1" ht="11.25">
      <c r="B169" s="233"/>
      <c r="C169" s="234"/>
      <c r="D169" s="194" t="s">
        <v>170</v>
      </c>
      <c r="E169" s="235" t="s">
        <v>28</v>
      </c>
      <c r="F169" s="236" t="s">
        <v>258</v>
      </c>
      <c r="G169" s="234"/>
      <c r="H169" s="237">
        <v>27.04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170</v>
      </c>
      <c r="AU169" s="243" t="s">
        <v>82</v>
      </c>
      <c r="AV169" s="16" t="s">
        <v>183</v>
      </c>
      <c r="AW169" s="16" t="s">
        <v>34</v>
      </c>
      <c r="AX169" s="16" t="s">
        <v>73</v>
      </c>
      <c r="AY169" s="243" t="s">
        <v>157</v>
      </c>
    </row>
    <row r="170" spans="2:51" s="13" customFormat="1" ht="11.25">
      <c r="B170" s="201"/>
      <c r="C170" s="202"/>
      <c r="D170" s="194" t="s">
        <v>170</v>
      </c>
      <c r="E170" s="203" t="s">
        <v>28</v>
      </c>
      <c r="F170" s="204" t="s">
        <v>261</v>
      </c>
      <c r="G170" s="202"/>
      <c r="H170" s="203" t="s">
        <v>28</v>
      </c>
      <c r="I170" s="205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170</v>
      </c>
      <c r="AU170" s="210" t="s">
        <v>82</v>
      </c>
      <c r="AV170" s="13" t="s">
        <v>80</v>
      </c>
      <c r="AW170" s="13" t="s">
        <v>34</v>
      </c>
      <c r="AX170" s="13" t="s">
        <v>73</v>
      </c>
      <c r="AY170" s="210" t="s">
        <v>157</v>
      </c>
    </row>
    <row r="171" spans="2:51" s="14" customFormat="1" ht="11.25">
      <c r="B171" s="211"/>
      <c r="C171" s="212"/>
      <c r="D171" s="194" t="s">
        <v>170</v>
      </c>
      <c r="E171" s="213" t="s">
        <v>28</v>
      </c>
      <c r="F171" s="214" t="s">
        <v>252</v>
      </c>
      <c r="G171" s="212"/>
      <c r="H171" s="215">
        <v>4.865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170</v>
      </c>
      <c r="AU171" s="221" t="s">
        <v>82</v>
      </c>
      <c r="AV171" s="14" t="s">
        <v>82</v>
      </c>
      <c r="AW171" s="14" t="s">
        <v>34</v>
      </c>
      <c r="AX171" s="14" t="s">
        <v>73</v>
      </c>
      <c r="AY171" s="221" t="s">
        <v>157</v>
      </c>
    </row>
    <row r="172" spans="2:51" s="14" customFormat="1" ht="11.25">
      <c r="B172" s="211"/>
      <c r="C172" s="212"/>
      <c r="D172" s="194" t="s">
        <v>170</v>
      </c>
      <c r="E172" s="213" t="s">
        <v>28</v>
      </c>
      <c r="F172" s="214" t="s">
        <v>253</v>
      </c>
      <c r="G172" s="212"/>
      <c r="H172" s="215">
        <v>4.465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170</v>
      </c>
      <c r="AU172" s="221" t="s">
        <v>82</v>
      </c>
      <c r="AV172" s="14" t="s">
        <v>82</v>
      </c>
      <c r="AW172" s="14" t="s">
        <v>34</v>
      </c>
      <c r="AX172" s="14" t="s">
        <v>73</v>
      </c>
      <c r="AY172" s="221" t="s">
        <v>157</v>
      </c>
    </row>
    <row r="173" spans="2:51" s="14" customFormat="1" ht="11.25">
      <c r="B173" s="211"/>
      <c r="C173" s="212"/>
      <c r="D173" s="194" t="s">
        <v>170</v>
      </c>
      <c r="E173" s="213" t="s">
        <v>28</v>
      </c>
      <c r="F173" s="214" t="s">
        <v>254</v>
      </c>
      <c r="G173" s="212"/>
      <c r="H173" s="215">
        <v>5.617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170</v>
      </c>
      <c r="AU173" s="221" t="s">
        <v>82</v>
      </c>
      <c r="AV173" s="14" t="s">
        <v>82</v>
      </c>
      <c r="AW173" s="14" t="s">
        <v>34</v>
      </c>
      <c r="AX173" s="14" t="s">
        <v>73</v>
      </c>
      <c r="AY173" s="221" t="s">
        <v>157</v>
      </c>
    </row>
    <row r="174" spans="2:51" s="14" customFormat="1" ht="11.25">
      <c r="B174" s="211"/>
      <c r="C174" s="212"/>
      <c r="D174" s="194" t="s">
        <v>170</v>
      </c>
      <c r="E174" s="213" t="s">
        <v>28</v>
      </c>
      <c r="F174" s="214" t="s">
        <v>255</v>
      </c>
      <c r="G174" s="212"/>
      <c r="H174" s="215">
        <v>6.486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170</v>
      </c>
      <c r="AU174" s="221" t="s">
        <v>82</v>
      </c>
      <c r="AV174" s="14" t="s">
        <v>82</v>
      </c>
      <c r="AW174" s="14" t="s">
        <v>34</v>
      </c>
      <c r="AX174" s="14" t="s">
        <v>73</v>
      </c>
      <c r="AY174" s="221" t="s">
        <v>157</v>
      </c>
    </row>
    <row r="175" spans="2:51" s="14" customFormat="1" ht="11.25">
      <c r="B175" s="211"/>
      <c r="C175" s="212"/>
      <c r="D175" s="194" t="s">
        <v>170</v>
      </c>
      <c r="E175" s="213" t="s">
        <v>28</v>
      </c>
      <c r="F175" s="214" t="s">
        <v>256</v>
      </c>
      <c r="G175" s="212"/>
      <c r="H175" s="215">
        <v>7.567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170</v>
      </c>
      <c r="AU175" s="221" t="s">
        <v>82</v>
      </c>
      <c r="AV175" s="14" t="s">
        <v>82</v>
      </c>
      <c r="AW175" s="14" t="s">
        <v>34</v>
      </c>
      <c r="AX175" s="14" t="s">
        <v>73</v>
      </c>
      <c r="AY175" s="221" t="s">
        <v>157</v>
      </c>
    </row>
    <row r="176" spans="2:51" s="14" customFormat="1" ht="11.25">
      <c r="B176" s="211"/>
      <c r="C176" s="212"/>
      <c r="D176" s="194" t="s">
        <v>170</v>
      </c>
      <c r="E176" s="213" t="s">
        <v>28</v>
      </c>
      <c r="F176" s="214" t="s">
        <v>257</v>
      </c>
      <c r="G176" s="212"/>
      <c r="H176" s="215">
        <v>8.343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170</v>
      </c>
      <c r="AU176" s="221" t="s">
        <v>82</v>
      </c>
      <c r="AV176" s="14" t="s">
        <v>82</v>
      </c>
      <c r="AW176" s="14" t="s">
        <v>34</v>
      </c>
      <c r="AX176" s="14" t="s">
        <v>73</v>
      </c>
      <c r="AY176" s="221" t="s">
        <v>157</v>
      </c>
    </row>
    <row r="177" spans="2:51" s="16" customFormat="1" ht="11.25">
      <c r="B177" s="233"/>
      <c r="C177" s="234"/>
      <c r="D177" s="194" t="s">
        <v>170</v>
      </c>
      <c r="E177" s="235" t="s">
        <v>28</v>
      </c>
      <c r="F177" s="236" t="s">
        <v>258</v>
      </c>
      <c r="G177" s="234"/>
      <c r="H177" s="237">
        <v>37.343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170</v>
      </c>
      <c r="AU177" s="243" t="s">
        <v>82</v>
      </c>
      <c r="AV177" s="16" t="s">
        <v>183</v>
      </c>
      <c r="AW177" s="16" t="s">
        <v>34</v>
      </c>
      <c r="AX177" s="16" t="s">
        <v>73</v>
      </c>
      <c r="AY177" s="243" t="s">
        <v>157</v>
      </c>
    </row>
    <row r="178" spans="2:51" s="13" customFormat="1" ht="11.25">
      <c r="B178" s="201"/>
      <c r="C178" s="202"/>
      <c r="D178" s="194" t="s">
        <v>170</v>
      </c>
      <c r="E178" s="203" t="s">
        <v>28</v>
      </c>
      <c r="F178" s="204" t="s">
        <v>259</v>
      </c>
      <c r="G178" s="202"/>
      <c r="H178" s="203" t="s">
        <v>28</v>
      </c>
      <c r="I178" s="205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170</v>
      </c>
      <c r="AU178" s="210" t="s">
        <v>82</v>
      </c>
      <c r="AV178" s="13" t="s">
        <v>80</v>
      </c>
      <c r="AW178" s="13" t="s">
        <v>34</v>
      </c>
      <c r="AX178" s="13" t="s">
        <v>73</v>
      </c>
      <c r="AY178" s="210" t="s">
        <v>157</v>
      </c>
    </row>
    <row r="179" spans="2:51" s="14" customFormat="1" ht="11.25">
      <c r="B179" s="211"/>
      <c r="C179" s="212"/>
      <c r="D179" s="194" t="s">
        <v>170</v>
      </c>
      <c r="E179" s="213" t="s">
        <v>28</v>
      </c>
      <c r="F179" s="214" t="s">
        <v>262</v>
      </c>
      <c r="G179" s="212"/>
      <c r="H179" s="215">
        <v>28.828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170</v>
      </c>
      <c r="AU179" s="221" t="s">
        <v>82</v>
      </c>
      <c r="AV179" s="14" t="s">
        <v>82</v>
      </c>
      <c r="AW179" s="14" t="s">
        <v>34</v>
      </c>
      <c r="AX179" s="14" t="s">
        <v>73</v>
      </c>
      <c r="AY179" s="221" t="s">
        <v>157</v>
      </c>
    </row>
    <row r="180" spans="2:51" s="15" customFormat="1" ht="11.25">
      <c r="B180" s="222"/>
      <c r="C180" s="223"/>
      <c r="D180" s="194" t="s">
        <v>170</v>
      </c>
      <c r="E180" s="224" t="s">
        <v>28</v>
      </c>
      <c r="F180" s="225" t="s">
        <v>182</v>
      </c>
      <c r="G180" s="223"/>
      <c r="H180" s="226">
        <v>130.554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170</v>
      </c>
      <c r="AU180" s="232" t="s">
        <v>82</v>
      </c>
      <c r="AV180" s="15" t="s">
        <v>164</v>
      </c>
      <c r="AW180" s="15" t="s">
        <v>34</v>
      </c>
      <c r="AX180" s="15" t="s">
        <v>80</v>
      </c>
      <c r="AY180" s="232" t="s">
        <v>157</v>
      </c>
    </row>
    <row r="181" spans="1:65" s="2" customFormat="1" ht="21.75" customHeight="1">
      <c r="A181" s="36"/>
      <c r="B181" s="37"/>
      <c r="C181" s="181" t="s">
        <v>263</v>
      </c>
      <c r="D181" s="181" t="s">
        <v>159</v>
      </c>
      <c r="E181" s="182" t="s">
        <v>264</v>
      </c>
      <c r="F181" s="183" t="s">
        <v>265</v>
      </c>
      <c r="G181" s="184" t="s">
        <v>246</v>
      </c>
      <c r="H181" s="185">
        <v>355</v>
      </c>
      <c r="I181" s="186"/>
      <c r="J181" s="187">
        <f>ROUND(I181*H181,2)</f>
        <v>0</v>
      </c>
      <c r="K181" s="183" t="s">
        <v>163</v>
      </c>
      <c r="L181" s="41"/>
      <c r="M181" s="188" t="s">
        <v>28</v>
      </c>
      <c r="N181" s="189" t="s">
        <v>46</v>
      </c>
      <c r="O181" s="67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164</v>
      </c>
      <c r="AT181" s="192" t="s">
        <v>159</v>
      </c>
      <c r="AU181" s="192" t="s">
        <v>82</v>
      </c>
      <c r="AY181" s="19" t="s">
        <v>157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164</v>
      </c>
      <c r="BK181" s="193">
        <f>ROUND(I181*H181,2)</f>
        <v>0</v>
      </c>
      <c r="BL181" s="19" t="s">
        <v>164</v>
      </c>
      <c r="BM181" s="192" t="s">
        <v>266</v>
      </c>
    </row>
    <row r="182" spans="1:47" s="2" customFormat="1" ht="11.25">
      <c r="A182" s="36"/>
      <c r="B182" s="37"/>
      <c r="C182" s="38"/>
      <c r="D182" s="194" t="s">
        <v>166</v>
      </c>
      <c r="E182" s="38"/>
      <c r="F182" s="195" t="s">
        <v>267</v>
      </c>
      <c r="G182" s="38"/>
      <c r="H182" s="38"/>
      <c r="I182" s="196"/>
      <c r="J182" s="38"/>
      <c r="K182" s="38"/>
      <c r="L182" s="41"/>
      <c r="M182" s="197"/>
      <c r="N182" s="198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166</v>
      </c>
      <c r="AU182" s="19" t="s">
        <v>82</v>
      </c>
    </row>
    <row r="183" spans="1:47" s="2" customFormat="1" ht="11.25">
      <c r="A183" s="36"/>
      <c r="B183" s="37"/>
      <c r="C183" s="38"/>
      <c r="D183" s="199" t="s">
        <v>168</v>
      </c>
      <c r="E183" s="38"/>
      <c r="F183" s="200" t="s">
        <v>268</v>
      </c>
      <c r="G183" s="38"/>
      <c r="H183" s="38"/>
      <c r="I183" s="196"/>
      <c r="J183" s="38"/>
      <c r="K183" s="38"/>
      <c r="L183" s="41"/>
      <c r="M183" s="197"/>
      <c r="N183" s="198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168</v>
      </c>
      <c r="AU183" s="19" t="s">
        <v>82</v>
      </c>
    </row>
    <row r="184" spans="2:51" s="13" customFormat="1" ht="11.25">
      <c r="B184" s="201"/>
      <c r="C184" s="202"/>
      <c r="D184" s="194" t="s">
        <v>170</v>
      </c>
      <c r="E184" s="203" t="s">
        <v>28</v>
      </c>
      <c r="F184" s="204" t="s">
        <v>250</v>
      </c>
      <c r="G184" s="202"/>
      <c r="H184" s="203" t="s">
        <v>28</v>
      </c>
      <c r="I184" s="205"/>
      <c r="J184" s="202"/>
      <c r="K184" s="202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170</v>
      </c>
      <c r="AU184" s="210" t="s">
        <v>82</v>
      </c>
      <c r="AV184" s="13" t="s">
        <v>80</v>
      </c>
      <c r="AW184" s="13" t="s">
        <v>34</v>
      </c>
      <c r="AX184" s="13" t="s">
        <v>73</v>
      </c>
      <c r="AY184" s="210" t="s">
        <v>157</v>
      </c>
    </row>
    <row r="185" spans="2:51" s="13" customFormat="1" ht="11.25">
      <c r="B185" s="201"/>
      <c r="C185" s="202"/>
      <c r="D185" s="194" t="s">
        <v>170</v>
      </c>
      <c r="E185" s="203" t="s">
        <v>28</v>
      </c>
      <c r="F185" s="204" t="s">
        <v>269</v>
      </c>
      <c r="G185" s="202"/>
      <c r="H185" s="203" t="s">
        <v>28</v>
      </c>
      <c r="I185" s="205"/>
      <c r="J185" s="202"/>
      <c r="K185" s="202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170</v>
      </c>
      <c r="AU185" s="210" t="s">
        <v>82</v>
      </c>
      <c r="AV185" s="13" t="s">
        <v>80</v>
      </c>
      <c r="AW185" s="13" t="s">
        <v>34</v>
      </c>
      <c r="AX185" s="13" t="s">
        <v>73</v>
      </c>
      <c r="AY185" s="210" t="s">
        <v>157</v>
      </c>
    </row>
    <row r="186" spans="2:51" s="13" customFormat="1" ht="11.25">
      <c r="B186" s="201"/>
      <c r="C186" s="202"/>
      <c r="D186" s="194" t="s">
        <v>170</v>
      </c>
      <c r="E186" s="203" t="s">
        <v>28</v>
      </c>
      <c r="F186" s="204" t="s">
        <v>270</v>
      </c>
      <c r="G186" s="202"/>
      <c r="H186" s="203" t="s">
        <v>28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170</v>
      </c>
      <c r="AU186" s="210" t="s">
        <v>82</v>
      </c>
      <c r="AV186" s="13" t="s">
        <v>80</v>
      </c>
      <c r="AW186" s="13" t="s">
        <v>34</v>
      </c>
      <c r="AX186" s="13" t="s">
        <v>73</v>
      </c>
      <c r="AY186" s="210" t="s">
        <v>157</v>
      </c>
    </row>
    <row r="187" spans="2:51" s="13" customFormat="1" ht="11.25">
      <c r="B187" s="201"/>
      <c r="C187" s="202"/>
      <c r="D187" s="194" t="s">
        <v>170</v>
      </c>
      <c r="E187" s="203" t="s">
        <v>28</v>
      </c>
      <c r="F187" s="204" t="s">
        <v>271</v>
      </c>
      <c r="G187" s="202"/>
      <c r="H187" s="203" t="s">
        <v>28</v>
      </c>
      <c r="I187" s="205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170</v>
      </c>
      <c r="AU187" s="210" t="s">
        <v>82</v>
      </c>
      <c r="AV187" s="13" t="s">
        <v>80</v>
      </c>
      <c r="AW187" s="13" t="s">
        <v>34</v>
      </c>
      <c r="AX187" s="13" t="s">
        <v>73</v>
      </c>
      <c r="AY187" s="210" t="s">
        <v>157</v>
      </c>
    </row>
    <row r="188" spans="2:51" s="14" customFormat="1" ht="11.25">
      <c r="B188" s="211"/>
      <c r="C188" s="212"/>
      <c r="D188" s="194" t="s">
        <v>170</v>
      </c>
      <c r="E188" s="213" t="s">
        <v>28</v>
      </c>
      <c r="F188" s="214" t="s">
        <v>272</v>
      </c>
      <c r="G188" s="212"/>
      <c r="H188" s="215">
        <v>100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170</v>
      </c>
      <c r="AU188" s="221" t="s">
        <v>82</v>
      </c>
      <c r="AV188" s="14" t="s">
        <v>82</v>
      </c>
      <c r="AW188" s="14" t="s">
        <v>34</v>
      </c>
      <c r="AX188" s="14" t="s">
        <v>73</v>
      </c>
      <c r="AY188" s="221" t="s">
        <v>157</v>
      </c>
    </row>
    <row r="189" spans="2:51" s="13" customFormat="1" ht="11.25">
      <c r="B189" s="201"/>
      <c r="C189" s="202"/>
      <c r="D189" s="194" t="s">
        <v>170</v>
      </c>
      <c r="E189" s="203" t="s">
        <v>28</v>
      </c>
      <c r="F189" s="204" t="s">
        <v>273</v>
      </c>
      <c r="G189" s="202"/>
      <c r="H189" s="203" t="s">
        <v>28</v>
      </c>
      <c r="I189" s="205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170</v>
      </c>
      <c r="AU189" s="210" t="s">
        <v>82</v>
      </c>
      <c r="AV189" s="13" t="s">
        <v>80</v>
      </c>
      <c r="AW189" s="13" t="s">
        <v>34</v>
      </c>
      <c r="AX189" s="13" t="s">
        <v>73</v>
      </c>
      <c r="AY189" s="210" t="s">
        <v>157</v>
      </c>
    </row>
    <row r="190" spans="2:51" s="14" customFormat="1" ht="11.25">
      <c r="B190" s="211"/>
      <c r="C190" s="212"/>
      <c r="D190" s="194" t="s">
        <v>170</v>
      </c>
      <c r="E190" s="213" t="s">
        <v>28</v>
      </c>
      <c r="F190" s="214" t="s">
        <v>274</v>
      </c>
      <c r="G190" s="212"/>
      <c r="H190" s="215">
        <v>45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170</v>
      </c>
      <c r="AU190" s="221" t="s">
        <v>82</v>
      </c>
      <c r="AV190" s="14" t="s">
        <v>82</v>
      </c>
      <c r="AW190" s="14" t="s">
        <v>34</v>
      </c>
      <c r="AX190" s="14" t="s">
        <v>73</v>
      </c>
      <c r="AY190" s="221" t="s">
        <v>157</v>
      </c>
    </row>
    <row r="191" spans="2:51" s="16" customFormat="1" ht="11.25">
      <c r="B191" s="233"/>
      <c r="C191" s="234"/>
      <c r="D191" s="194" t="s">
        <v>170</v>
      </c>
      <c r="E191" s="235" t="s">
        <v>28</v>
      </c>
      <c r="F191" s="236" t="s">
        <v>258</v>
      </c>
      <c r="G191" s="234"/>
      <c r="H191" s="237">
        <v>145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170</v>
      </c>
      <c r="AU191" s="243" t="s">
        <v>82</v>
      </c>
      <c r="AV191" s="16" t="s">
        <v>183</v>
      </c>
      <c r="AW191" s="16" t="s">
        <v>34</v>
      </c>
      <c r="AX191" s="16" t="s">
        <v>73</v>
      </c>
      <c r="AY191" s="243" t="s">
        <v>157</v>
      </c>
    </row>
    <row r="192" spans="2:51" s="13" customFormat="1" ht="11.25">
      <c r="B192" s="201"/>
      <c r="C192" s="202"/>
      <c r="D192" s="194" t="s">
        <v>170</v>
      </c>
      <c r="E192" s="203" t="s">
        <v>28</v>
      </c>
      <c r="F192" s="204" t="s">
        <v>275</v>
      </c>
      <c r="G192" s="202"/>
      <c r="H192" s="203" t="s">
        <v>28</v>
      </c>
      <c r="I192" s="205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170</v>
      </c>
      <c r="AU192" s="210" t="s">
        <v>82</v>
      </c>
      <c r="AV192" s="13" t="s">
        <v>80</v>
      </c>
      <c r="AW192" s="13" t="s">
        <v>34</v>
      </c>
      <c r="AX192" s="13" t="s">
        <v>73</v>
      </c>
      <c r="AY192" s="210" t="s">
        <v>157</v>
      </c>
    </row>
    <row r="193" spans="2:51" s="14" customFormat="1" ht="11.25">
      <c r="B193" s="211"/>
      <c r="C193" s="212"/>
      <c r="D193" s="194" t="s">
        <v>170</v>
      </c>
      <c r="E193" s="213" t="s">
        <v>28</v>
      </c>
      <c r="F193" s="214" t="s">
        <v>276</v>
      </c>
      <c r="G193" s="212"/>
      <c r="H193" s="215">
        <v>210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170</v>
      </c>
      <c r="AU193" s="221" t="s">
        <v>82</v>
      </c>
      <c r="AV193" s="14" t="s">
        <v>82</v>
      </c>
      <c r="AW193" s="14" t="s">
        <v>34</v>
      </c>
      <c r="AX193" s="14" t="s">
        <v>73</v>
      </c>
      <c r="AY193" s="221" t="s">
        <v>157</v>
      </c>
    </row>
    <row r="194" spans="2:51" s="15" customFormat="1" ht="11.25">
      <c r="B194" s="222"/>
      <c r="C194" s="223"/>
      <c r="D194" s="194" t="s">
        <v>170</v>
      </c>
      <c r="E194" s="224" t="s">
        <v>28</v>
      </c>
      <c r="F194" s="225" t="s">
        <v>182</v>
      </c>
      <c r="G194" s="223"/>
      <c r="H194" s="226">
        <v>355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170</v>
      </c>
      <c r="AU194" s="232" t="s">
        <v>82</v>
      </c>
      <c r="AV194" s="15" t="s">
        <v>164</v>
      </c>
      <c r="AW194" s="15" t="s">
        <v>34</v>
      </c>
      <c r="AX194" s="15" t="s">
        <v>80</v>
      </c>
      <c r="AY194" s="232" t="s">
        <v>157</v>
      </c>
    </row>
    <row r="195" spans="1:65" s="2" customFormat="1" ht="24.2" customHeight="1">
      <c r="A195" s="36"/>
      <c r="B195" s="37"/>
      <c r="C195" s="181" t="s">
        <v>277</v>
      </c>
      <c r="D195" s="181" t="s">
        <v>159</v>
      </c>
      <c r="E195" s="182" t="s">
        <v>278</v>
      </c>
      <c r="F195" s="183" t="s">
        <v>279</v>
      </c>
      <c r="G195" s="184" t="s">
        <v>246</v>
      </c>
      <c r="H195" s="185">
        <v>2</v>
      </c>
      <c r="I195" s="186"/>
      <c r="J195" s="187">
        <f>ROUND(I195*H195,2)</f>
        <v>0</v>
      </c>
      <c r="K195" s="183" t="s">
        <v>163</v>
      </c>
      <c r="L195" s="41"/>
      <c r="M195" s="188" t="s">
        <v>28</v>
      </c>
      <c r="N195" s="189" t="s">
        <v>46</v>
      </c>
      <c r="O195" s="67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164</v>
      </c>
      <c r="AT195" s="192" t="s">
        <v>159</v>
      </c>
      <c r="AU195" s="192" t="s">
        <v>82</v>
      </c>
      <c r="AY195" s="19" t="s">
        <v>157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9" t="s">
        <v>164</v>
      </c>
      <c r="BK195" s="193">
        <f>ROUND(I195*H195,2)</f>
        <v>0</v>
      </c>
      <c r="BL195" s="19" t="s">
        <v>164</v>
      </c>
      <c r="BM195" s="192" t="s">
        <v>280</v>
      </c>
    </row>
    <row r="196" spans="1:47" s="2" customFormat="1" ht="19.5">
      <c r="A196" s="36"/>
      <c r="B196" s="37"/>
      <c r="C196" s="38"/>
      <c r="D196" s="194" t="s">
        <v>166</v>
      </c>
      <c r="E196" s="38"/>
      <c r="F196" s="195" t="s">
        <v>281</v>
      </c>
      <c r="G196" s="38"/>
      <c r="H196" s="38"/>
      <c r="I196" s="196"/>
      <c r="J196" s="38"/>
      <c r="K196" s="38"/>
      <c r="L196" s="41"/>
      <c r="M196" s="197"/>
      <c r="N196" s="198"/>
      <c r="O196" s="67"/>
      <c r="P196" s="67"/>
      <c r="Q196" s="67"/>
      <c r="R196" s="67"/>
      <c r="S196" s="67"/>
      <c r="T196" s="68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166</v>
      </c>
      <c r="AU196" s="19" t="s">
        <v>82</v>
      </c>
    </row>
    <row r="197" spans="1:47" s="2" customFormat="1" ht="11.25">
      <c r="A197" s="36"/>
      <c r="B197" s="37"/>
      <c r="C197" s="38"/>
      <c r="D197" s="199" t="s">
        <v>168</v>
      </c>
      <c r="E197" s="38"/>
      <c r="F197" s="200" t="s">
        <v>282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168</v>
      </c>
      <c r="AU197" s="19" t="s">
        <v>82</v>
      </c>
    </row>
    <row r="198" spans="2:51" s="13" customFormat="1" ht="11.25">
      <c r="B198" s="201"/>
      <c r="C198" s="202"/>
      <c r="D198" s="194" t="s">
        <v>170</v>
      </c>
      <c r="E198" s="203" t="s">
        <v>28</v>
      </c>
      <c r="F198" s="204" t="s">
        <v>283</v>
      </c>
      <c r="G198" s="202"/>
      <c r="H198" s="203" t="s">
        <v>28</v>
      </c>
      <c r="I198" s="205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170</v>
      </c>
      <c r="AU198" s="210" t="s">
        <v>82</v>
      </c>
      <c r="AV198" s="13" t="s">
        <v>80</v>
      </c>
      <c r="AW198" s="13" t="s">
        <v>34</v>
      </c>
      <c r="AX198" s="13" t="s">
        <v>73</v>
      </c>
      <c r="AY198" s="210" t="s">
        <v>157</v>
      </c>
    </row>
    <row r="199" spans="2:51" s="14" customFormat="1" ht="11.25">
      <c r="B199" s="211"/>
      <c r="C199" s="212"/>
      <c r="D199" s="194" t="s">
        <v>170</v>
      </c>
      <c r="E199" s="213" t="s">
        <v>28</v>
      </c>
      <c r="F199" s="214" t="s">
        <v>284</v>
      </c>
      <c r="G199" s="212"/>
      <c r="H199" s="215">
        <v>2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170</v>
      </c>
      <c r="AU199" s="221" t="s">
        <v>82</v>
      </c>
      <c r="AV199" s="14" t="s">
        <v>82</v>
      </c>
      <c r="AW199" s="14" t="s">
        <v>34</v>
      </c>
      <c r="AX199" s="14" t="s">
        <v>80</v>
      </c>
      <c r="AY199" s="221" t="s">
        <v>157</v>
      </c>
    </row>
    <row r="200" spans="1:65" s="2" customFormat="1" ht="21.75" customHeight="1">
      <c r="A200" s="36"/>
      <c r="B200" s="37"/>
      <c r="C200" s="181" t="s">
        <v>285</v>
      </c>
      <c r="D200" s="181" t="s">
        <v>159</v>
      </c>
      <c r="E200" s="182" t="s">
        <v>286</v>
      </c>
      <c r="F200" s="183" t="s">
        <v>287</v>
      </c>
      <c r="G200" s="184" t="s">
        <v>246</v>
      </c>
      <c r="H200" s="185">
        <v>10.915</v>
      </c>
      <c r="I200" s="186"/>
      <c r="J200" s="187">
        <f>ROUND(I200*H200,2)</f>
        <v>0</v>
      </c>
      <c r="K200" s="183" t="s">
        <v>163</v>
      </c>
      <c r="L200" s="41"/>
      <c r="M200" s="188" t="s">
        <v>28</v>
      </c>
      <c r="N200" s="189" t="s">
        <v>46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164</v>
      </c>
      <c r="AT200" s="192" t="s">
        <v>159</v>
      </c>
      <c r="AU200" s="192" t="s">
        <v>82</v>
      </c>
      <c r="AY200" s="19" t="s">
        <v>157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164</v>
      </c>
      <c r="BK200" s="193">
        <f>ROUND(I200*H200,2)</f>
        <v>0</v>
      </c>
      <c r="BL200" s="19" t="s">
        <v>164</v>
      </c>
      <c r="BM200" s="192" t="s">
        <v>288</v>
      </c>
    </row>
    <row r="201" spans="1:47" s="2" customFormat="1" ht="19.5">
      <c r="A201" s="36"/>
      <c r="B201" s="37"/>
      <c r="C201" s="38"/>
      <c r="D201" s="194" t="s">
        <v>166</v>
      </c>
      <c r="E201" s="38"/>
      <c r="F201" s="195" t="s">
        <v>289</v>
      </c>
      <c r="G201" s="38"/>
      <c r="H201" s="38"/>
      <c r="I201" s="196"/>
      <c r="J201" s="38"/>
      <c r="K201" s="38"/>
      <c r="L201" s="41"/>
      <c r="M201" s="197"/>
      <c r="N201" s="198"/>
      <c r="O201" s="67"/>
      <c r="P201" s="67"/>
      <c r="Q201" s="67"/>
      <c r="R201" s="67"/>
      <c r="S201" s="67"/>
      <c r="T201" s="68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166</v>
      </c>
      <c r="AU201" s="19" t="s">
        <v>82</v>
      </c>
    </row>
    <row r="202" spans="1:47" s="2" customFormat="1" ht="11.25">
      <c r="A202" s="36"/>
      <c r="B202" s="37"/>
      <c r="C202" s="38"/>
      <c r="D202" s="199" t="s">
        <v>168</v>
      </c>
      <c r="E202" s="38"/>
      <c r="F202" s="200" t="s">
        <v>290</v>
      </c>
      <c r="G202" s="38"/>
      <c r="H202" s="38"/>
      <c r="I202" s="196"/>
      <c r="J202" s="38"/>
      <c r="K202" s="38"/>
      <c r="L202" s="41"/>
      <c r="M202" s="197"/>
      <c r="N202" s="198"/>
      <c r="O202" s="67"/>
      <c r="P202" s="67"/>
      <c r="Q202" s="67"/>
      <c r="R202" s="67"/>
      <c r="S202" s="67"/>
      <c r="T202" s="68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168</v>
      </c>
      <c r="AU202" s="19" t="s">
        <v>82</v>
      </c>
    </row>
    <row r="203" spans="2:51" s="13" customFormat="1" ht="11.25">
      <c r="B203" s="201"/>
      <c r="C203" s="202"/>
      <c r="D203" s="194" t="s">
        <v>170</v>
      </c>
      <c r="E203" s="203" t="s">
        <v>28</v>
      </c>
      <c r="F203" s="204" t="s">
        <v>291</v>
      </c>
      <c r="G203" s="202"/>
      <c r="H203" s="203" t="s">
        <v>28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170</v>
      </c>
      <c r="AU203" s="210" t="s">
        <v>82</v>
      </c>
      <c r="AV203" s="13" t="s">
        <v>80</v>
      </c>
      <c r="AW203" s="13" t="s">
        <v>34</v>
      </c>
      <c r="AX203" s="13" t="s">
        <v>73</v>
      </c>
      <c r="AY203" s="210" t="s">
        <v>157</v>
      </c>
    </row>
    <row r="204" spans="2:51" s="14" customFormat="1" ht="11.25">
      <c r="B204" s="211"/>
      <c r="C204" s="212"/>
      <c r="D204" s="194" t="s">
        <v>170</v>
      </c>
      <c r="E204" s="213" t="s">
        <v>28</v>
      </c>
      <c r="F204" s="214" t="s">
        <v>292</v>
      </c>
      <c r="G204" s="212"/>
      <c r="H204" s="215">
        <v>8.19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170</v>
      </c>
      <c r="AU204" s="221" t="s">
        <v>82</v>
      </c>
      <c r="AV204" s="14" t="s">
        <v>82</v>
      </c>
      <c r="AW204" s="14" t="s">
        <v>34</v>
      </c>
      <c r="AX204" s="14" t="s">
        <v>73</v>
      </c>
      <c r="AY204" s="221" t="s">
        <v>157</v>
      </c>
    </row>
    <row r="205" spans="2:51" s="14" customFormat="1" ht="11.25">
      <c r="B205" s="211"/>
      <c r="C205" s="212"/>
      <c r="D205" s="194" t="s">
        <v>170</v>
      </c>
      <c r="E205" s="213" t="s">
        <v>28</v>
      </c>
      <c r="F205" s="214" t="s">
        <v>293</v>
      </c>
      <c r="G205" s="212"/>
      <c r="H205" s="215">
        <v>4.725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170</v>
      </c>
      <c r="AU205" s="221" t="s">
        <v>82</v>
      </c>
      <c r="AV205" s="14" t="s">
        <v>82</v>
      </c>
      <c r="AW205" s="14" t="s">
        <v>34</v>
      </c>
      <c r="AX205" s="14" t="s">
        <v>73</v>
      </c>
      <c r="AY205" s="221" t="s">
        <v>157</v>
      </c>
    </row>
    <row r="206" spans="2:51" s="13" customFormat="1" ht="11.25">
      <c r="B206" s="201"/>
      <c r="C206" s="202"/>
      <c r="D206" s="194" t="s">
        <v>170</v>
      </c>
      <c r="E206" s="203" t="s">
        <v>28</v>
      </c>
      <c r="F206" s="204" t="s">
        <v>294</v>
      </c>
      <c r="G206" s="202"/>
      <c r="H206" s="203" t="s">
        <v>28</v>
      </c>
      <c r="I206" s="205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170</v>
      </c>
      <c r="AU206" s="210" t="s">
        <v>82</v>
      </c>
      <c r="AV206" s="13" t="s">
        <v>80</v>
      </c>
      <c r="AW206" s="13" t="s">
        <v>34</v>
      </c>
      <c r="AX206" s="13" t="s">
        <v>73</v>
      </c>
      <c r="AY206" s="210" t="s">
        <v>157</v>
      </c>
    </row>
    <row r="207" spans="2:51" s="14" customFormat="1" ht="11.25">
      <c r="B207" s="211"/>
      <c r="C207" s="212"/>
      <c r="D207" s="194" t="s">
        <v>170</v>
      </c>
      <c r="E207" s="213" t="s">
        <v>28</v>
      </c>
      <c r="F207" s="214" t="s">
        <v>295</v>
      </c>
      <c r="G207" s="212"/>
      <c r="H207" s="215">
        <v>-2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170</v>
      </c>
      <c r="AU207" s="221" t="s">
        <v>82</v>
      </c>
      <c r="AV207" s="14" t="s">
        <v>82</v>
      </c>
      <c r="AW207" s="14" t="s">
        <v>34</v>
      </c>
      <c r="AX207" s="14" t="s">
        <v>73</v>
      </c>
      <c r="AY207" s="221" t="s">
        <v>157</v>
      </c>
    </row>
    <row r="208" spans="2:51" s="15" customFormat="1" ht="11.25">
      <c r="B208" s="222"/>
      <c r="C208" s="223"/>
      <c r="D208" s="194" t="s">
        <v>170</v>
      </c>
      <c r="E208" s="224" t="s">
        <v>28</v>
      </c>
      <c r="F208" s="225" t="s">
        <v>182</v>
      </c>
      <c r="G208" s="223"/>
      <c r="H208" s="226">
        <v>10.915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170</v>
      </c>
      <c r="AU208" s="232" t="s">
        <v>82</v>
      </c>
      <c r="AV208" s="15" t="s">
        <v>164</v>
      </c>
      <c r="AW208" s="15" t="s">
        <v>34</v>
      </c>
      <c r="AX208" s="15" t="s">
        <v>80</v>
      </c>
      <c r="AY208" s="232" t="s">
        <v>157</v>
      </c>
    </row>
    <row r="209" spans="1:65" s="2" customFormat="1" ht="16.5" customHeight="1">
      <c r="A209" s="36"/>
      <c r="B209" s="37"/>
      <c r="C209" s="181" t="s">
        <v>8</v>
      </c>
      <c r="D209" s="181" t="s">
        <v>159</v>
      </c>
      <c r="E209" s="182" t="s">
        <v>296</v>
      </c>
      <c r="F209" s="183" t="s">
        <v>297</v>
      </c>
      <c r="G209" s="184" t="s">
        <v>162</v>
      </c>
      <c r="H209" s="185">
        <v>28.83</v>
      </c>
      <c r="I209" s="186"/>
      <c r="J209" s="187">
        <f>ROUND(I209*H209,2)</f>
        <v>0</v>
      </c>
      <c r="K209" s="183" t="s">
        <v>163</v>
      </c>
      <c r="L209" s="41"/>
      <c r="M209" s="188" t="s">
        <v>28</v>
      </c>
      <c r="N209" s="189" t="s">
        <v>46</v>
      </c>
      <c r="O209" s="67"/>
      <c r="P209" s="190">
        <f>O209*H209</f>
        <v>0</v>
      </c>
      <c r="Q209" s="190">
        <v>0.0007</v>
      </c>
      <c r="R209" s="190">
        <f>Q209*H209</f>
        <v>0.020180999999999998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164</v>
      </c>
      <c r="AT209" s="192" t="s">
        <v>159</v>
      </c>
      <c r="AU209" s="192" t="s">
        <v>82</v>
      </c>
      <c r="AY209" s="19" t="s">
        <v>157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9" t="s">
        <v>164</v>
      </c>
      <c r="BK209" s="193">
        <f>ROUND(I209*H209,2)</f>
        <v>0</v>
      </c>
      <c r="BL209" s="19" t="s">
        <v>164</v>
      </c>
      <c r="BM209" s="192" t="s">
        <v>298</v>
      </c>
    </row>
    <row r="210" spans="1:47" s="2" customFormat="1" ht="11.25">
      <c r="A210" s="36"/>
      <c r="B210" s="37"/>
      <c r="C210" s="38"/>
      <c r="D210" s="194" t="s">
        <v>166</v>
      </c>
      <c r="E210" s="38"/>
      <c r="F210" s="195" t="s">
        <v>299</v>
      </c>
      <c r="G210" s="38"/>
      <c r="H210" s="38"/>
      <c r="I210" s="196"/>
      <c r="J210" s="38"/>
      <c r="K210" s="38"/>
      <c r="L210" s="41"/>
      <c r="M210" s="197"/>
      <c r="N210" s="198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166</v>
      </c>
      <c r="AU210" s="19" t="s">
        <v>82</v>
      </c>
    </row>
    <row r="211" spans="1:47" s="2" customFormat="1" ht="11.25">
      <c r="A211" s="36"/>
      <c r="B211" s="37"/>
      <c r="C211" s="38"/>
      <c r="D211" s="199" t="s">
        <v>168</v>
      </c>
      <c r="E211" s="38"/>
      <c r="F211" s="200" t="s">
        <v>300</v>
      </c>
      <c r="G211" s="38"/>
      <c r="H211" s="38"/>
      <c r="I211" s="196"/>
      <c r="J211" s="38"/>
      <c r="K211" s="38"/>
      <c r="L211" s="41"/>
      <c r="M211" s="197"/>
      <c r="N211" s="198"/>
      <c r="O211" s="67"/>
      <c r="P211" s="67"/>
      <c r="Q211" s="67"/>
      <c r="R211" s="67"/>
      <c r="S211" s="67"/>
      <c r="T211" s="6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168</v>
      </c>
      <c r="AU211" s="19" t="s">
        <v>82</v>
      </c>
    </row>
    <row r="212" spans="2:51" s="13" customFormat="1" ht="11.25">
      <c r="B212" s="201"/>
      <c r="C212" s="202"/>
      <c r="D212" s="194" t="s">
        <v>170</v>
      </c>
      <c r="E212" s="203" t="s">
        <v>28</v>
      </c>
      <c r="F212" s="204" t="s">
        <v>250</v>
      </c>
      <c r="G212" s="202"/>
      <c r="H212" s="203" t="s">
        <v>28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170</v>
      </c>
      <c r="AU212" s="210" t="s">
        <v>82</v>
      </c>
      <c r="AV212" s="13" t="s">
        <v>80</v>
      </c>
      <c r="AW212" s="13" t="s">
        <v>34</v>
      </c>
      <c r="AX212" s="13" t="s">
        <v>73</v>
      </c>
      <c r="AY212" s="210" t="s">
        <v>157</v>
      </c>
    </row>
    <row r="213" spans="2:51" s="13" customFormat="1" ht="11.25">
      <c r="B213" s="201"/>
      <c r="C213" s="202"/>
      <c r="D213" s="194" t="s">
        <v>170</v>
      </c>
      <c r="E213" s="203" t="s">
        <v>28</v>
      </c>
      <c r="F213" s="204" t="s">
        <v>301</v>
      </c>
      <c r="G213" s="202"/>
      <c r="H213" s="203" t="s">
        <v>28</v>
      </c>
      <c r="I213" s="205"/>
      <c r="J213" s="202"/>
      <c r="K213" s="202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170</v>
      </c>
      <c r="AU213" s="210" t="s">
        <v>82</v>
      </c>
      <c r="AV213" s="13" t="s">
        <v>80</v>
      </c>
      <c r="AW213" s="13" t="s">
        <v>34</v>
      </c>
      <c r="AX213" s="13" t="s">
        <v>73</v>
      </c>
      <c r="AY213" s="210" t="s">
        <v>157</v>
      </c>
    </row>
    <row r="214" spans="2:51" s="14" customFormat="1" ht="11.25">
      <c r="B214" s="211"/>
      <c r="C214" s="212"/>
      <c r="D214" s="194" t="s">
        <v>170</v>
      </c>
      <c r="E214" s="213" t="s">
        <v>28</v>
      </c>
      <c r="F214" s="214" t="s">
        <v>302</v>
      </c>
      <c r="G214" s="212"/>
      <c r="H214" s="215">
        <v>19.545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170</v>
      </c>
      <c r="AU214" s="221" t="s">
        <v>82</v>
      </c>
      <c r="AV214" s="14" t="s">
        <v>82</v>
      </c>
      <c r="AW214" s="14" t="s">
        <v>34</v>
      </c>
      <c r="AX214" s="14" t="s">
        <v>73</v>
      </c>
      <c r="AY214" s="221" t="s">
        <v>157</v>
      </c>
    </row>
    <row r="215" spans="2:51" s="14" customFormat="1" ht="11.25">
      <c r="B215" s="211"/>
      <c r="C215" s="212"/>
      <c r="D215" s="194" t="s">
        <v>170</v>
      </c>
      <c r="E215" s="213" t="s">
        <v>28</v>
      </c>
      <c r="F215" s="214" t="s">
        <v>303</v>
      </c>
      <c r="G215" s="212"/>
      <c r="H215" s="215">
        <v>3.84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170</v>
      </c>
      <c r="AU215" s="221" t="s">
        <v>82</v>
      </c>
      <c r="AV215" s="14" t="s">
        <v>82</v>
      </c>
      <c r="AW215" s="14" t="s">
        <v>34</v>
      </c>
      <c r="AX215" s="14" t="s">
        <v>73</v>
      </c>
      <c r="AY215" s="221" t="s">
        <v>157</v>
      </c>
    </row>
    <row r="216" spans="2:51" s="16" customFormat="1" ht="11.25">
      <c r="B216" s="233"/>
      <c r="C216" s="234"/>
      <c r="D216" s="194" t="s">
        <v>170</v>
      </c>
      <c r="E216" s="235" t="s">
        <v>28</v>
      </c>
      <c r="F216" s="236" t="s">
        <v>258</v>
      </c>
      <c r="G216" s="234"/>
      <c r="H216" s="237">
        <v>23.385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170</v>
      </c>
      <c r="AU216" s="243" t="s">
        <v>82</v>
      </c>
      <c r="AV216" s="16" t="s">
        <v>183</v>
      </c>
      <c r="AW216" s="16" t="s">
        <v>34</v>
      </c>
      <c r="AX216" s="16" t="s">
        <v>73</v>
      </c>
      <c r="AY216" s="243" t="s">
        <v>157</v>
      </c>
    </row>
    <row r="217" spans="2:51" s="13" customFormat="1" ht="11.25">
      <c r="B217" s="201"/>
      <c r="C217" s="202"/>
      <c r="D217" s="194" t="s">
        <v>170</v>
      </c>
      <c r="E217" s="203" t="s">
        <v>28</v>
      </c>
      <c r="F217" s="204" t="s">
        <v>304</v>
      </c>
      <c r="G217" s="202"/>
      <c r="H217" s="203" t="s">
        <v>28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170</v>
      </c>
      <c r="AU217" s="210" t="s">
        <v>82</v>
      </c>
      <c r="AV217" s="13" t="s">
        <v>80</v>
      </c>
      <c r="AW217" s="13" t="s">
        <v>34</v>
      </c>
      <c r="AX217" s="13" t="s">
        <v>73</v>
      </c>
      <c r="AY217" s="210" t="s">
        <v>157</v>
      </c>
    </row>
    <row r="218" spans="2:51" s="14" customFormat="1" ht="11.25">
      <c r="B218" s="211"/>
      <c r="C218" s="212"/>
      <c r="D218" s="194" t="s">
        <v>170</v>
      </c>
      <c r="E218" s="213" t="s">
        <v>28</v>
      </c>
      <c r="F218" s="214" t="s">
        <v>305</v>
      </c>
      <c r="G218" s="212"/>
      <c r="H218" s="215">
        <v>4.05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170</v>
      </c>
      <c r="AU218" s="221" t="s">
        <v>82</v>
      </c>
      <c r="AV218" s="14" t="s">
        <v>82</v>
      </c>
      <c r="AW218" s="14" t="s">
        <v>34</v>
      </c>
      <c r="AX218" s="14" t="s">
        <v>73</v>
      </c>
      <c r="AY218" s="221" t="s">
        <v>157</v>
      </c>
    </row>
    <row r="219" spans="2:51" s="14" customFormat="1" ht="11.25">
      <c r="B219" s="211"/>
      <c r="C219" s="212"/>
      <c r="D219" s="194" t="s">
        <v>170</v>
      </c>
      <c r="E219" s="213" t="s">
        <v>28</v>
      </c>
      <c r="F219" s="214" t="s">
        <v>306</v>
      </c>
      <c r="G219" s="212"/>
      <c r="H219" s="215">
        <v>1.395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170</v>
      </c>
      <c r="AU219" s="221" t="s">
        <v>82</v>
      </c>
      <c r="AV219" s="14" t="s">
        <v>82</v>
      </c>
      <c r="AW219" s="14" t="s">
        <v>34</v>
      </c>
      <c r="AX219" s="14" t="s">
        <v>73</v>
      </c>
      <c r="AY219" s="221" t="s">
        <v>157</v>
      </c>
    </row>
    <row r="220" spans="2:51" s="16" customFormat="1" ht="11.25">
      <c r="B220" s="233"/>
      <c r="C220" s="234"/>
      <c r="D220" s="194" t="s">
        <v>170</v>
      </c>
      <c r="E220" s="235" t="s">
        <v>28</v>
      </c>
      <c r="F220" s="236" t="s">
        <v>258</v>
      </c>
      <c r="G220" s="234"/>
      <c r="H220" s="237">
        <v>5.445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170</v>
      </c>
      <c r="AU220" s="243" t="s">
        <v>82</v>
      </c>
      <c r="AV220" s="16" t="s">
        <v>183</v>
      </c>
      <c r="AW220" s="16" t="s">
        <v>34</v>
      </c>
      <c r="AX220" s="16" t="s">
        <v>73</v>
      </c>
      <c r="AY220" s="243" t="s">
        <v>157</v>
      </c>
    </row>
    <row r="221" spans="2:51" s="15" customFormat="1" ht="11.25">
      <c r="B221" s="222"/>
      <c r="C221" s="223"/>
      <c r="D221" s="194" t="s">
        <v>170</v>
      </c>
      <c r="E221" s="224" t="s">
        <v>28</v>
      </c>
      <c r="F221" s="225" t="s">
        <v>182</v>
      </c>
      <c r="G221" s="223"/>
      <c r="H221" s="226">
        <v>28.83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170</v>
      </c>
      <c r="AU221" s="232" t="s">
        <v>82</v>
      </c>
      <c r="AV221" s="15" t="s">
        <v>164</v>
      </c>
      <c r="AW221" s="15" t="s">
        <v>34</v>
      </c>
      <c r="AX221" s="15" t="s">
        <v>80</v>
      </c>
      <c r="AY221" s="232" t="s">
        <v>157</v>
      </c>
    </row>
    <row r="222" spans="1:65" s="2" customFormat="1" ht="16.5" customHeight="1">
      <c r="A222" s="36"/>
      <c r="B222" s="37"/>
      <c r="C222" s="181" t="s">
        <v>307</v>
      </c>
      <c r="D222" s="181" t="s">
        <v>159</v>
      </c>
      <c r="E222" s="182" t="s">
        <v>308</v>
      </c>
      <c r="F222" s="183" t="s">
        <v>309</v>
      </c>
      <c r="G222" s="184" t="s">
        <v>162</v>
      </c>
      <c r="H222" s="185">
        <v>28.83</v>
      </c>
      <c r="I222" s="186"/>
      <c r="J222" s="187">
        <f>ROUND(I222*H222,2)</f>
        <v>0</v>
      </c>
      <c r="K222" s="183" t="s">
        <v>163</v>
      </c>
      <c r="L222" s="41"/>
      <c r="M222" s="188" t="s">
        <v>28</v>
      </c>
      <c r="N222" s="189" t="s">
        <v>46</v>
      </c>
      <c r="O222" s="67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164</v>
      </c>
      <c r="AT222" s="192" t="s">
        <v>159</v>
      </c>
      <c r="AU222" s="192" t="s">
        <v>82</v>
      </c>
      <c r="AY222" s="19" t="s">
        <v>157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164</v>
      </c>
      <c r="BK222" s="193">
        <f>ROUND(I222*H222,2)</f>
        <v>0</v>
      </c>
      <c r="BL222" s="19" t="s">
        <v>164</v>
      </c>
      <c r="BM222" s="192" t="s">
        <v>310</v>
      </c>
    </row>
    <row r="223" spans="1:47" s="2" customFormat="1" ht="19.5">
      <c r="A223" s="36"/>
      <c r="B223" s="37"/>
      <c r="C223" s="38"/>
      <c r="D223" s="194" t="s">
        <v>166</v>
      </c>
      <c r="E223" s="38"/>
      <c r="F223" s="195" t="s">
        <v>311</v>
      </c>
      <c r="G223" s="38"/>
      <c r="H223" s="38"/>
      <c r="I223" s="196"/>
      <c r="J223" s="38"/>
      <c r="K223" s="38"/>
      <c r="L223" s="41"/>
      <c r="M223" s="197"/>
      <c r="N223" s="198"/>
      <c r="O223" s="67"/>
      <c r="P223" s="67"/>
      <c r="Q223" s="67"/>
      <c r="R223" s="67"/>
      <c r="S223" s="67"/>
      <c r="T223" s="6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166</v>
      </c>
      <c r="AU223" s="19" t="s">
        <v>82</v>
      </c>
    </row>
    <row r="224" spans="1:47" s="2" customFormat="1" ht="11.25">
      <c r="A224" s="36"/>
      <c r="B224" s="37"/>
      <c r="C224" s="38"/>
      <c r="D224" s="199" t="s">
        <v>168</v>
      </c>
      <c r="E224" s="38"/>
      <c r="F224" s="200" t="s">
        <v>312</v>
      </c>
      <c r="G224" s="38"/>
      <c r="H224" s="38"/>
      <c r="I224" s="196"/>
      <c r="J224" s="38"/>
      <c r="K224" s="38"/>
      <c r="L224" s="41"/>
      <c r="M224" s="197"/>
      <c r="N224" s="198"/>
      <c r="O224" s="67"/>
      <c r="P224" s="67"/>
      <c r="Q224" s="67"/>
      <c r="R224" s="67"/>
      <c r="S224" s="67"/>
      <c r="T224" s="68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168</v>
      </c>
      <c r="AU224" s="19" t="s">
        <v>82</v>
      </c>
    </row>
    <row r="225" spans="1:65" s="2" customFormat="1" ht="16.5" customHeight="1">
      <c r="A225" s="36"/>
      <c r="B225" s="37"/>
      <c r="C225" s="181" t="s">
        <v>313</v>
      </c>
      <c r="D225" s="181" t="s">
        <v>159</v>
      </c>
      <c r="E225" s="182" t="s">
        <v>314</v>
      </c>
      <c r="F225" s="183" t="s">
        <v>315</v>
      </c>
      <c r="G225" s="184" t="s">
        <v>246</v>
      </c>
      <c r="H225" s="185">
        <v>80.958</v>
      </c>
      <c r="I225" s="186"/>
      <c r="J225" s="187">
        <f>ROUND(I225*H225,2)</f>
        <v>0</v>
      </c>
      <c r="K225" s="183" t="s">
        <v>163</v>
      </c>
      <c r="L225" s="41"/>
      <c r="M225" s="188" t="s">
        <v>28</v>
      </c>
      <c r="N225" s="189" t="s">
        <v>46</v>
      </c>
      <c r="O225" s="67"/>
      <c r="P225" s="190">
        <f>O225*H225</f>
        <v>0</v>
      </c>
      <c r="Q225" s="190">
        <v>0.00046</v>
      </c>
      <c r="R225" s="190">
        <f>Q225*H225</f>
        <v>0.03724068</v>
      </c>
      <c r="S225" s="190">
        <v>0</v>
      </c>
      <c r="T225" s="19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164</v>
      </c>
      <c r="AT225" s="192" t="s">
        <v>159</v>
      </c>
      <c r="AU225" s="192" t="s">
        <v>82</v>
      </c>
      <c r="AY225" s="19" t="s">
        <v>157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9" t="s">
        <v>164</v>
      </c>
      <c r="BK225" s="193">
        <f>ROUND(I225*H225,2)</f>
        <v>0</v>
      </c>
      <c r="BL225" s="19" t="s">
        <v>164</v>
      </c>
      <c r="BM225" s="192" t="s">
        <v>316</v>
      </c>
    </row>
    <row r="226" spans="1:47" s="2" customFormat="1" ht="11.25">
      <c r="A226" s="36"/>
      <c r="B226" s="37"/>
      <c r="C226" s="38"/>
      <c r="D226" s="194" t="s">
        <v>166</v>
      </c>
      <c r="E226" s="38"/>
      <c r="F226" s="195" t="s">
        <v>317</v>
      </c>
      <c r="G226" s="38"/>
      <c r="H226" s="38"/>
      <c r="I226" s="196"/>
      <c r="J226" s="38"/>
      <c r="K226" s="38"/>
      <c r="L226" s="41"/>
      <c r="M226" s="197"/>
      <c r="N226" s="198"/>
      <c r="O226" s="67"/>
      <c r="P226" s="67"/>
      <c r="Q226" s="67"/>
      <c r="R226" s="67"/>
      <c r="S226" s="67"/>
      <c r="T226" s="68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166</v>
      </c>
      <c r="AU226" s="19" t="s">
        <v>82</v>
      </c>
    </row>
    <row r="227" spans="1:47" s="2" customFormat="1" ht="11.25">
      <c r="A227" s="36"/>
      <c r="B227" s="37"/>
      <c r="C227" s="38"/>
      <c r="D227" s="199" t="s">
        <v>168</v>
      </c>
      <c r="E227" s="38"/>
      <c r="F227" s="200" t="s">
        <v>318</v>
      </c>
      <c r="G227" s="38"/>
      <c r="H227" s="38"/>
      <c r="I227" s="196"/>
      <c r="J227" s="38"/>
      <c r="K227" s="38"/>
      <c r="L227" s="41"/>
      <c r="M227" s="197"/>
      <c r="N227" s="198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168</v>
      </c>
      <c r="AU227" s="19" t="s">
        <v>82</v>
      </c>
    </row>
    <row r="228" spans="2:51" s="13" customFormat="1" ht="11.25">
      <c r="B228" s="201"/>
      <c r="C228" s="202"/>
      <c r="D228" s="194" t="s">
        <v>170</v>
      </c>
      <c r="E228" s="203" t="s">
        <v>28</v>
      </c>
      <c r="F228" s="204" t="s">
        <v>319</v>
      </c>
      <c r="G228" s="202"/>
      <c r="H228" s="203" t="s">
        <v>28</v>
      </c>
      <c r="I228" s="205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170</v>
      </c>
      <c r="AU228" s="210" t="s">
        <v>82</v>
      </c>
      <c r="AV228" s="13" t="s">
        <v>80</v>
      </c>
      <c r="AW228" s="13" t="s">
        <v>34</v>
      </c>
      <c r="AX228" s="13" t="s">
        <v>73</v>
      </c>
      <c r="AY228" s="210" t="s">
        <v>157</v>
      </c>
    </row>
    <row r="229" spans="2:51" s="14" customFormat="1" ht="11.25">
      <c r="B229" s="211"/>
      <c r="C229" s="212"/>
      <c r="D229" s="194" t="s">
        <v>170</v>
      </c>
      <c r="E229" s="213" t="s">
        <v>28</v>
      </c>
      <c r="F229" s="214" t="s">
        <v>320</v>
      </c>
      <c r="G229" s="212"/>
      <c r="H229" s="215">
        <v>80.958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170</v>
      </c>
      <c r="AU229" s="221" t="s">
        <v>82</v>
      </c>
      <c r="AV229" s="14" t="s">
        <v>82</v>
      </c>
      <c r="AW229" s="14" t="s">
        <v>34</v>
      </c>
      <c r="AX229" s="14" t="s">
        <v>80</v>
      </c>
      <c r="AY229" s="221" t="s">
        <v>157</v>
      </c>
    </row>
    <row r="230" spans="1:65" s="2" customFormat="1" ht="16.5" customHeight="1">
      <c r="A230" s="36"/>
      <c r="B230" s="37"/>
      <c r="C230" s="181" t="s">
        <v>321</v>
      </c>
      <c r="D230" s="181" t="s">
        <v>159</v>
      </c>
      <c r="E230" s="182" t="s">
        <v>322</v>
      </c>
      <c r="F230" s="183" t="s">
        <v>323</v>
      </c>
      <c r="G230" s="184" t="s">
        <v>246</v>
      </c>
      <c r="H230" s="185">
        <v>80.958</v>
      </c>
      <c r="I230" s="186"/>
      <c r="J230" s="187">
        <f>ROUND(I230*H230,2)</f>
        <v>0</v>
      </c>
      <c r="K230" s="183" t="s">
        <v>163</v>
      </c>
      <c r="L230" s="41"/>
      <c r="M230" s="188" t="s">
        <v>28</v>
      </c>
      <c r="N230" s="189" t="s">
        <v>46</v>
      </c>
      <c r="O230" s="67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164</v>
      </c>
      <c r="AT230" s="192" t="s">
        <v>159</v>
      </c>
      <c r="AU230" s="192" t="s">
        <v>82</v>
      </c>
      <c r="AY230" s="19" t="s">
        <v>157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9" t="s">
        <v>164</v>
      </c>
      <c r="BK230" s="193">
        <f>ROUND(I230*H230,2)</f>
        <v>0</v>
      </c>
      <c r="BL230" s="19" t="s">
        <v>164</v>
      </c>
      <c r="BM230" s="192" t="s">
        <v>324</v>
      </c>
    </row>
    <row r="231" spans="1:47" s="2" customFormat="1" ht="11.25">
      <c r="A231" s="36"/>
      <c r="B231" s="37"/>
      <c r="C231" s="38"/>
      <c r="D231" s="194" t="s">
        <v>166</v>
      </c>
      <c r="E231" s="38"/>
      <c r="F231" s="195" t="s">
        <v>325</v>
      </c>
      <c r="G231" s="38"/>
      <c r="H231" s="38"/>
      <c r="I231" s="196"/>
      <c r="J231" s="38"/>
      <c r="K231" s="38"/>
      <c r="L231" s="41"/>
      <c r="M231" s="197"/>
      <c r="N231" s="198"/>
      <c r="O231" s="67"/>
      <c r="P231" s="67"/>
      <c r="Q231" s="67"/>
      <c r="R231" s="67"/>
      <c r="S231" s="67"/>
      <c r="T231" s="68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166</v>
      </c>
      <c r="AU231" s="19" t="s">
        <v>82</v>
      </c>
    </row>
    <row r="232" spans="1:47" s="2" customFormat="1" ht="11.25">
      <c r="A232" s="36"/>
      <c r="B232" s="37"/>
      <c r="C232" s="38"/>
      <c r="D232" s="199" t="s">
        <v>168</v>
      </c>
      <c r="E232" s="38"/>
      <c r="F232" s="200" t="s">
        <v>326</v>
      </c>
      <c r="G232" s="38"/>
      <c r="H232" s="38"/>
      <c r="I232" s="196"/>
      <c r="J232" s="38"/>
      <c r="K232" s="38"/>
      <c r="L232" s="41"/>
      <c r="M232" s="197"/>
      <c r="N232" s="198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168</v>
      </c>
      <c r="AU232" s="19" t="s">
        <v>82</v>
      </c>
    </row>
    <row r="233" spans="1:65" s="2" customFormat="1" ht="16.5" customHeight="1">
      <c r="A233" s="36"/>
      <c r="B233" s="37"/>
      <c r="C233" s="181" t="s">
        <v>327</v>
      </c>
      <c r="D233" s="181" t="s">
        <v>159</v>
      </c>
      <c r="E233" s="182" t="s">
        <v>328</v>
      </c>
      <c r="F233" s="183" t="s">
        <v>329</v>
      </c>
      <c r="G233" s="184" t="s">
        <v>162</v>
      </c>
      <c r="H233" s="185">
        <v>5.445</v>
      </c>
      <c r="I233" s="186"/>
      <c r="J233" s="187">
        <f>ROUND(I233*H233,2)</f>
        <v>0</v>
      </c>
      <c r="K233" s="183" t="s">
        <v>163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0.00079</v>
      </c>
      <c r="R233" s="190">
        <f>Q233*H233</f>
        <v>0.00430155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164</v>
      </c>
      <c r="AT233" s="192" t="s">
        <v>159</v>
      </c>
      <c r="AU233" s="192" t="s">
        <v>82</v>
      </c>
      <c r="AY233" s="19" t="s">
        <v>157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164</v>
      </c>
      <c r="BK233" s="193">
        <f>ROUND(I233*H233,2)</f>
        <v>0</v>
      </c>
      <c r="BL233" s="19" t="s">
        <v>164</v>
      </c>
      <c r="BM233" s="192" t="s">
        <v>330</v>
      </c>
    </row>
    <row r="234" spans="1:47" s="2" customFormat="1" ht="11.25">
      <c r="A234" s="36"/>
      <c r="B234" s="37"/>
      <c r="C234" s="38"/>
      <c r="D234" s="194" t="s">
        <v>166</v>
      </c>
      <c r="E234" s="38"/>
      <c r="F234" s="195" t="s">
        <v>331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166</v>
      </c>
      <c r="AU234" s="19" t="s">
        <v>82</v>
      </c>
    </row>
    <row r="235" spans="1:47" s="2" customFormat="1" ht="11.25">
      <c r="A235" s="36"/>
      <c r="B235" s="37"/>
      <c r="C235" s="38"/>
      <c r="D235" s="199" t="s">
        <v>168</v>
      </c>
      <c r="E235" s="38"/>
      <c r="F235" s="200" t="s">
        <v>332</v>
      </c>
      <c r="G235" s="38"/>
      <c r="H235" s="38"/>
      <c r="I235" s="196"/>
      <c r="J235" s="38"/>
      <c r="K235" s="38"/>
      <c r="L235" s="41"/>
      <c r="M235" s="197"/>
      <c r="N235" s="198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168</v>
      </c>
      <c r="AU235" s="19" t="s">
        <v>82</v>
      </c>
    </row>
    <row r="236" spans="2:51" s="13" customFormat="1" ht="11.25">
      <c r="B236" s="201"/>
      <c r="C236" s="202"/>
      <c r="D236" s="194" t="s">
        <v>170</v>
      </c>
      <c r="E236" s="203" t="s">
        <v>28</v>
      </c>
      <c r="F236" s="204" t="s">
        <v>333</v>
      </c>
      <c r="G236" s="202"/>
      <c r="H236" s="203" t="s">
        <v>28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170</v>
      </c>
      <c r="AU236" s="210" t="s">
        <v>82</v>
      </c>
      <c r="AV236" s="13" t="s">
        <v>80</v>
      </c>
      <c r="AW236" s="13" t="s">
        <v>34</v>
      </c>
      <c r="AX236" s="13" t="s">
        <v>73</v>
      </c>
      <c r="AY236" s="210" t="s">
        <v>157</v>
      </c>
    </row>
    <row r="237" spans="2:51" s="14" customFormat="1" ht="11.25">
      <c r="B237" s="211"/>
      <c r="C237" s="212"/>
      <c r="D237" s="194" t="s">
        <v>170</v>
      </c>
      <c r="E237" s="213" t="s">
        <v>28</v>
      </c>
      <c r="F237" s="214" t="s">
        <v>305</v>
      </c>
      <c r="G237" s="212"/>
      <c r="H237" s="215">
        <v>4.05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170</v>
      </c>
      <c r="AU237" s="221" t="s">
        <v>82</v>
      </c>
      <c r="AV237" s="14" t="s">
        <v>82</v>
      </c>
      <c r="AW237" s="14" t="s">
        <v>34</v>
      </c>
      <c r="AX237" s="14" t="s">
        <v>73</v>
      </c>
      <c r="AY237" s="221" t="s">
        <v>157</v>
      </c>
    </row>
    <row r="238" spans="2:51" s="14" customFormat="1" ht="11.25">
      <c r="B238" s="211"/>
      <c r="C238" s="212"/>
      <c r="D238" s="194" t="s">
        <v>170</v>
      </c>
      <c r="E238" s="213" t="s">
        <v>28</v>
      </c>
      <c r="F238" s="214" t="s">
        <v>306</v>
      </c>
      <c r="G238" s="212"/>
      <c r="H238" s="215">
        <v>1.395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170</v>
      </c>
      <c r="AU238" s="221" t="s">
        <v>82</v>
      </c>
      <c r="AV238" s="14" t="s">
        <v>82</v>
      </c>
      <c r="AW238" s="14" t="s">
        <v>34</v>
      </c>
      <c r="AX238" s="14" t="s">
        <v>73</v>
      </c>
      <c r="AY238" s="221" t="s">
        <v>157</v>
      </c>
    </row>
    <row r="239" spans="2:51" s="15" customFormat="1" ht="11.25">
      <c r="B239" s="222"/>
      <c r="C239" s="223"/>
      <c r="D239" s="194" t="s">
        <v>170</v>
      </c>
      <c r="E239" s="224" t="s">
        <v>28</v>
      </c>
      <c r="F239" s="225" t="s">
        <v>182</v>
      </c>
      <c r="G239" s="223"/>
      <c r="H239" s="226">
        <v>5.445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170</v>
      </c>
      <c r="AU239" s="232" t="s">
        <v>82</v>
      </c>
      <c r="AV239" s="15" t="s">
        <v>164</v>
      </c>
      <c r="AW239" s="15" t="s">
        <v>34</v>
      </c>
      <c r="AX239" s="15" t="s">
        <v>80</v>
      </c>
      <c r="AY239" s="232" t="s">
        <v>157</v>
      </c>
    </row>
    <row r="240" spans="1:65" s="2" customFormat="1" ht="16.5" customHeight="1">
      <c r="A240" s="36"/>
      <c r="B240" s="37"/>
      <c r="C240" s="181" t="s">
        <v>334</v>
      </c>
      <c r="D240" s="181" t="s">
        <v>159</v>
      </c>
      <c r="E240" s="182" t="s">
        <v>335</v>
      </c>
      <c r="F240" s="183" t="s">
        <v>336</v>
      </c>
      <c r="G240" s="184" t="s">
        <v>162</v>
      </c>
      <c r="H240" s="185">
        <v>5.445</v>
      </c>
      <c r="I240" s="186"/>
      <c r="J240" s="187">
        <f>ROUND(I240*H240,2)</f>
        <v>0</v>
      </c>
      <c r="K240" s="183" t="s">
        <v>163</v>
      </c>
      <c r="L240" s="41"/>
      <c r="M240" s="188" t="s">
        <v>28</v>
      </c>
      <c r="N240" s="189" t="s">
        <v>46</v>
      </c>
      <c r="O240" s="67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2" t="s">
        <v>164</v>
      </c>
      <c r="AT240" s="192" t="s">
        <v>159</v>
      </c>
      <c r="AU240" s="192" t="s">
        <v>82</v>
      </c>
      <c r="AY240" s="19" t="s">
        <v>157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9" t="s">
        <v>164</v>
      </c>
      <c r="BK240" s="193">
        <f>ROUND(I240*H240,2)</f>
        <v>0</v>
      </c>
      <c r="BL240" s="19" t="s">
        <v>164</v>
      </c>
      <c r="BM240" s="192" t="s">
        <v>337</v>
      </c>
    </row>
    <row r="241" spans="1:47" s="2" customFormat="1" ht="11.25">
      <c r="A241" s="36"/>
      <c r="B241" s="37"/>
      <c r="C241" s="38"/>
      <c r="D241" s="194" t="s">
        <v>166</v>
      </c>
      <c r="E241" s="38"/>
      <c r="F241" s="195" t="s">
        <v>338</v>
      </c>
      <c r="G241" s="38"/>
      <c r="H241" s="38"/>
      <c r="I241" s="196"/>
      <c r="J241" s="38"/>
      <c r="K241" s="38"/>
      <c r="L241" s="41"/>
      <c r="M241" s="197"/>
      <c r="N241" s="198"/>
      <c r="O241" s="67"/>
      <c r="P241" s="67"/>
      <c r="Q241" s="67"/>
      <c r="R241" s="67"/>
      <c r="S241" s="67"/>
      <c r="T241" s="68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166</v>
      </c>
      <c r="AU241" s="19" t="s">
        <v>82</v>
      </c>
    </row>
    <row r="242" spans="1:47" s="2" customFormat="1" ht="11.25">
      <c r="A242" s="36"/>
      <c r="B242" s="37"/>
      <c r="C242" s="38"/>
      <c r="D242" s="199" t="s">
        <v>168</v>
      </c>
      <c r="E242" s="38"/>
      <c r="F242" s="200" t="s">
        <v>339</v>
      </c>
      <c r="G242" s="38"/>
      <c r="H242" s="38"/>
      <c r="I242" s="196"/>
      <c r="J242" s="38"/>
      <c r="K242" s="38"/>
      <c r="L242" s="41"/>
      <c r="M242" s="197"/>
      <c r="N242" s="198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168</v>
      </c>
      <c r="AU242" s="19" t="s">
        <v>82</v>
      </c>
    </row>
    <row r="243" spans="1:65" s="2" customFormat="1" ht="16.5" customHeight="1">
      <c r="A243" s="36"/>
      <c r="B243" s="37"/>
      <c r="C243" s="181" t="s">
        <v>7</v>
      </c>
      <c r="D243" s="181" t="s">
        <v>159</v>
      </c>
      <c r="E243" s="182" t="s">
        <v>340</v>
      </c>
      <c r="F243" s="183" t="s">
        <v>341</v>
      </c>
      <c r="G243" s="184" t="s">
        <v>246</v>
      </c>
      <c r="H243" s="185">
        <v>228.766</v>
      </c>
      <c r="I243" s="186"/>
      <c r="J243" s="187">
        <f>ROUND(I243*H243,2)</f>
        <v>0</v>
      </c>
      <c r="K243" s="183" t="s">
        <v>163</v>
      </c>
      <c r="L243" s="41"/>
      <c r="M243" s="188" t="s">
        <v>28</v>
      </c>
      <c r="N243" s="189" t="s">
        <v>46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164</v>
      </c>
      <c r="AT243" s="192" t="s">
        <v>159</v>
      </c>
      <c r="AU243" s="192" t="s">
        <v>82</v>
      </c>
      <c r="AY243" s="19" t="s">
        <v>157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9" t="s">
        <v>164</v>
      </c>
      <c r="BK243" s="193">
        <f>ROUND(I243*H243,2)</f>
        <v>0</v>
      </c>
      <c r="BL243" s="19" t="s">
        <v>164</v>
      </c>
      <c r="BM243" s="192" t="s">
        <v>342</v>
      </c>
    </row>
    <row r="244" spans="1:47" s="2" customFormat="1" ht="19.5">
      <c r="A244" s="36"/>
      <c r="B244" s="37"/>
      <c r="C244" s="38"/>
      <c r="D244" s="194" t="s">
        <v>166</v>
      </c>
      <c r="E244" s="38"/>
      <c r="F244" s="195" t="s">
        <v>343</v>
      </c>
      <c r="G244" s="38"/>
      <c r="H244" s="38"/>
      <c r="I244" s="196"/>
      <c r="J244" s="38"/>
      <c r="K244" s="38"/>
      <c r="L244" s="41"/>
      <c r="M244" s="197"/>
      <c r="N244" s="198"/>
      <c r="O244" s="67"/>
      <c r="P244" s="67"/>
      <c r="Q244" s="67"/>
      <c r="R244" s="67"/>
      <c r="S244" s="67"/>
      <c r="T244" s="68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166</v>
      </c>
      <c r="AU244" s="19" t="s">
        <v>82</v>
      </c>
    </row>
    <row r="245" spans="1:47" s="2" customFormat="1" ht="11.25">
      <c r="A245" s="36"/>
      <c r="B245" s="37"/>
      <c r="C245" s="38"/>
      <c r="D245" s="199" t="s">
        <v>168</v>
      </c>
      <c r="E245" s="38"/>
      <c r="F245" s="200" t="s">
        <v>344</v>
      </c>
      <c r="G245" s="38"/>
      <c r="H245" s="38"/>
      <c r="I245" s="196"/>
      <c r="J245" s="38"/>
      <c r="K245" s="38"/>
      <c r="L245" s="41"/>
      <c r="M245" s="197"/>
      <c r="N245" s="198"/>
      <c r="O245" s="67"/>
      <c r="P245" s="67"/>
      <c r="Q245" s="67"/>
      <c r="R245" s="67"/>
      <c r="S245" s="67"/>
      <c r="T245" s="68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168</v>
      </c>
      <c r="AU245" s="19" t="s">
        <v>82</v>
      </c>
    </row>
    <row r="246" spans="2:51" s="13" customFormat="1" ht="11.25">
      <c r="B246" s="201"/>
      <c r="C246" s="202"/>
      <c r="D246" s="194" t="s">
        <v>170</v>
      </c>
      <c r="E246" s="203" t="s">
        <v>28</v>
      </c>
      <c r="F246" s="204" t="s">
        <v>250</v>
      </c>
      <c r="G246" s="202"/>
      <c r="H246" s="203" t="s">
        <v>28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170</v>
      </c>
      <c r="AU246" s="210" t="s">
        <v>82</v>
      </c>
      <c r="AV246" s="13" t="s">
        <v>80</v>
      </c>
      <c r="AW246" s="13" t="s">
        <v>34</v>
      </c>
      <c r="AX246" s="13" t="s">
        <v>73</v>
      </c>
      <c r="AY246" s="210" t="s">
        <v>157</v>
      </c>
    </row>
    <row r="247" spans="2:51" s="13" customFormat="1" ht="11.25">
      <c r="B247" s="201"/>
      <c r="C247" s="202"/>
      <c r="D247" s="194" t="s">
        <v>170</v>
      </c>
      <c r="E247" s="203" t="s">
        <v>28</v>
      </c>
      <c r="F247" s="204" t="s">
        <v>345</v>
      </c>
      <c r="G247" s="202"/>
      <c r="H247" s="203" t="s">
        <v>28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170</v>
      </c>
      <c r="AU247" s="210" t="s">
        <v>82</v>
      </c>
      <c r="AV247" s="13" t="s">
        <v>80</v>
      </c>
      <c r="AW247" s="13" t="s">
        <v>34</v>
      </c>
      <c r="AX247" s="13" t="s">
        <v>73</v>
      </c>
      <c r="AY247" s="210" t="s">
        <v>157</v>
      </c>
    </row>
    <row r="248" spans="2:51" s="14" customFormat="1" ht="11.25">
      <c r="B248" s="211"/>
      <c r="C248" s="212"/>
      <c r="D248" s="194" t="s">
        <v>170</v>
      </c>
      <c r="E248" s="213" t="s">
        <v>28</v>
      </c>
      <c r="F248" s="214" t="s">
        <v>346</v>
      </c>
      <c r="G248" s="212"/>
      <c r="H248" s="215">
        <v>128.766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170</v>
      </c>
      <c r="AU248" s="221" t="s">
        <v>82</v>
      </c>
      <c r="AV248" s="14" t="s">
        <v>82</v>
      </c>
      <c r="AW248" s="14" t="s">
        <v>34</v>
      </c>
      <c r="AX248" s="14" t="s">
        <v>73</v>
      </c>
      <c r="AY248" s="221" t="s">
        <v>157</v>
      </c>
    </row>
    <row r="249" spans="2:51" s="13" customFormat="1" ht="11.25">
      <c r="B249" s="201"/>
      <c r="C249" s="202"/>
      <c r="D249" s="194" t="s">
        <v>170</v>
      </c>
      <c r="E249" s="203" t="s">
        <v>28</v>
      </c>
      <c r="F249" s="204" t="s">
        <v>347</v>
      </c>
      <c r="G249" s="202"/>
      <c r="H249" s="203" t="s">
        <v>28</v>
      </c>
      <c r="I249" s="205"/>
      <c r="J249" s="202"/>
      <c r="K249" s="202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170</v>
      </c>
      <c r="AU249" s="210" t="s">
        <v>82</v>
      </c>
      <c r="AV249" s="13" t="s">
        <v>80</v>
      </c>
      <c r="AW249" s="13" t="s">
        <v>34</v>
      </c>
      <c r="AX249" s="13" t="s">
        <v>73</v>
      </c>
      <c r="AY249" s="210" t="s">
        <v>157</v>
      </c>
    </row>
    <row r="250" spans="2:51" s="14" customFormat="1" ht="11.25">
      <c r="B250" s="211"/>
      <c r="C250" s="212"/>
      <c r="D250" s="194" t="s">
        <v>170</v>
      </c>
      <c r="E250" s="213" t="s">
        <v>28</v>
      </c>
      <c r="F250" s="214" t="s">
        <v>272</v>
      </c>
      <c r="G250" s="212"/>
      <c r="H250" s="215">
        <v>100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170</v>
      </c>
      <c r="AU250" s="221" t="s">
        <v>82</v>
      </c>
      <c r="AV250" s="14" t="s">
        <v>82</v>
      </c>
      <c r="AW250" s="14" t="s">
        <v>34</v>
      </c>
      <c r="AX250" s="14" t="s">
        <v>73</v>
      </c>
      <c r="AY250" s="221" t="s">
        <v>157</v>
      </c>
    </row>
    <row r="251" spans="2:51" s="15" customFormat="1" ht="11.25">
      <c r="B251" s="222"/>
      <c r="C251" s="223"/>
      <c r="D251" s="194" t="s">
        <v>170</v>
      </c>
      <c r="E251" s="224" t="s">
        <v>28</v>
      </c>
      <c r="F251" s="225" t="s">
        <v>182</v>
      </c>
      <c r="G251" s="223"/>
      <c r="H251" s="226">
        <v>228.766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170</v>
      </c>
      <c r="AU251" s="232" t="s">
        <v>82</v>
      </c>
      <c r="AV251" s="15" t="s">
        <v>164</v>
      </c>
      <c r="AW251" s="15" t="s">
        <v>34</v>
      </c>
      <c r="AX251" s="15" t="s">
        <v>80</v>
      </c>
      <c r="AY251" s="232" t="s">
        <v>157</v>
      </c>
    </row>
    <row r="252" spans="1:65" s="2" customFormat="1" ht="21.75" customHeight="1">
      <c r="A252" s="36"/>
      <c r="B252" s="37"/>
      <c r="C252" s="181" t="s">
        <v>348</v>
      </c>
      <c r="D252" s="181" t="s">
        <v>159</v>
      </c>
      <c r="E252" s="182" t="s">
        <v>349</v>
      </c>
      <c r="F252" s="183" t="s">
        <v>350</v>
      </c>
      <c r="G252" s="184" t="s">
        <v>246</v>
      </c>
      <c r="H252" s="185">
        <v>400.257</v>
      </c>
      <c r="I252" s="186"/>
      <c r="J252" s="187">
        <f>ROUND(I252*H252,2)</f>
        <v>0</v>
      </c>
      <c r="K252" s="183" t="s">
        <v>163</v>
      </c>
      <c r="L252" s="41"/>
      <c r="M252" s="188" t="s">
        <v>28</v>
      </c>
      <c r="N252" s="189" t="s">
        <v>46</v>
      </c>
      <c r="O252" s="67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164</v>
      </c>
      <c r="AT252" s="192" t="s">
        <v>159</v>
      </c>
      <c r="AU252" s="192" t="s">
        <v>82</v>
      </c>
      <c r="AY252" s="19" t="s">
        <v>157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9" t="s">
        <v>164</v>
      </c>
      <c r="BK252" s="193">
        <f>ROUND(I252*H252,2)</f>
        <v>0</v>
      </c>
      <c r="BL252" s="19" t="s">
        <v>164</v>
      </c>
      <c r="BM252" s="192" t="s">
        <v>351</v>
      </c>
    </row>
    <row r="253" spans="1:47" s="2" customFormat="1" ht="19.5">
      <c r="A253" s="36"/>
      <c r="B253" s="37"/>
      <c r="C253" s="38"/>
      <c r="D253" s="194" t="s">
        <v>166</v>
      </c>
      <c r="E253" s="38"/>
      <c r="F253" s="195" t="s">
        <v>352</v>
      </c>
      <c r="G253" s="38"/>
      <c r="H253" s="38"/>
      <c r="I253" s="196"/>
      <c r="J253" s="38"/>
      <c r="K253" s="38"/>
      <c r="L253" s="41"/>
      <c r="M253" s="197"/>
      <c r="N253" s="198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166</v>
      </c>
      <c r="AU253" s="19" t="s">
        <v>82</v>
      </c>
    </row>
    <row r="254" spans="1:47" s="2" customFormat="1" ht="11.25">
      <c r="A254" s="36"/>
      <c r="B254" s="37"/>
      <c r="C254" s="38"/>
      <c r="D254" s="199" t="s">
        <v>168</v>
      </c>
      <c r="E254" s="38"/>
      <c r="F254" s="200" t="s">
        <v>353</v>
      </c>
      <c r="G254" s="38"/>
      <c r="H254" s="38"/>
      <c r="I254" s="196"/>
      <c r="J254" s="38"/>
      <c r="K254" s="38"/>
      <c r="L254" s="41"/>
      <c r="M254" s="197"/>
      <c r="N254" s="198"/>
      <c r="O254" s="67"/>
      <c r="P254" s="67"/>
      <c r="Q254" s="67"/>
      <c r="R254" s="67"/>
      <c r="S254" s="67"/>
      <c r="T254" s="6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168</v>
      </c>
      <c r="AU254" s="19" t="s">
        <v>82</v>
      </c>
    </row>
    <row r="255" spans="2:51" s="13" customFormat="1" ht="11.25">
      <c r="B255" s="201"/>
      <c r="C255" s="202"/>
      <c r="D255" s="194" t="s">
        <v>170</v>
      </c>
      <c r="E255" s="203" t="s">
        <v>28</v>
      </c>
      <c r="F255" s="204" t="s">
        <v>250</v>
      </c>
      <c r="G255" s="202"/>
      <c r="H255" s="203" t="s">
        <v>28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170</v>
      </c>
      <c r="AU255" s="210" t="s">
        <v>82</v>
      </c>
      <c r="AV255" s="13" t="s">
        <v>80</v>
      </c>
      <c r="AW255" s="13" t="s">
        <v>34</v>
      </c>
      <c r="AX255" s="13" t="s">
        <v>73</v>
      </c>
      <c r="AY255" s="210" t="s">
        <v>157</v>
      </c>
    </row>
    <row r="256" spans="2:51" s="13" customFormat="1" ht="11.25">
      <c r="B256" s="201"/>
      <c r="C256" s="202"/>
      <c r="D256" s="194" t="s">
        <v>170</v>
      </c>
      <c r="E256" s="203" t="s">
        <v>28</v>
      </c>
      <c r="F256" s="204" t="s">
        <v>354</v>
      </c>
      <c r="G256" s="202"/>
      <c r="H256" s="203" t="s">
        <v>28</v>
      </c>
      <c r="I256" s="205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170</v>
      </c>
      <c r="AU256" s="210" t="s">
        <v>82</v>
      </c>
      <c r="AV256" s="13" t="s">
        <v>80</v>
      </c>
      <c r="AW256" s="13" t="s">
        <v>34</v>
      </c>
      <c r="AX256" s="13" t="s">
        <v>73</v>
      </c>
      <c r="AY256" s="210" t="s">
        <v>157</v>
      </c>
    </row>
    <row r="257" spans="2:51" s="14" customFormat="1" ht="11.25">
      <c r="B257" s="211"/>
      <c r="C257" s="212"/>
      <c r="D257" s="194" t="s">
        <v>170</v>
      </c>
      <c r="E257" s="213" t="s">
        <v>28</v>
      </c>
      <c r="F257" s="214" t="s">
        <v>355</v>
      </c>
      <c r="G257" s="212"/>
      <c r="H257" s="215">
        <v>132.342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170</v>
      </c>
      <c r="AU257" s="221" t="s">
        <v>82</v>
      </c>
      <c r="AV257" s="14" t="s">
        <v>82</v>
      </c>
      <c r="AW257" s="14" t="s">
        <v>34</v>
      </c>
      <c r="AX257" s="14" t="s">
        <v>73</v>
      </c>
      <c r="AY257" s="221" t="s">
        <v>157</v>
      </c>
    </row>
    <row r="258" spans="2:51" s="13" customFormat="1" ht="11.25">
      <c r="B258" s="201"/>
      <c r="C258" s="202"/>
      <c r="D258" s="194" t="s">
        <v>170</v>
      </c>
      <c r="E258" s="203" t="s">
        <v>28</v>
      </c>
      <c r="F258" s="204" t="s">
        <v>356</v>
      </c>
      <c r="G258" s="202"/>
      <c r="H258" s="203" t="s">
        <v>28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170</v>
      </c>
      <c r="AU258" s="210" t="s">
        <v>82</v>
      </c>
      <c r="AV258" s="13" t="s">
        <v>80</v>
      </c>
      <c r="AW258" s="13" t="s">
        <v>34</v>
      </c>
      <c r="AX258" s="13" t="s">
        <v>73</v>
      </c>
      <c r="AY258" s="210" t="s">
        <v>157</v>
      </c>
    </row>
    <row r="259" spans="2:51" s="14" customFormat="1" ht="11.25">
      <c r="B259" s="211"/>
      <c r="C259" s="212"/>
      <c r="D259" s="194" t="s">
        <v>170</v>
      </c>
      <c r="E259" s="213" t="s">
        <v>28</v>
      </c>
      <c r="F259" s="214" t="s">
        <v>274</v>
      </c>
      <c r="G259" s="212"/>
      <c r="H259" s="215">
        <v>45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170</v>
      </c>
      <c r="AU259" s="221" t="s">
        <v>82</v>
      </c>
      <c r="AV259" s="14" t="s">
        <v>82</v>
      </c>
      <c r="AW259" s="14" t="s">
        <v>34</v>
      </c>
      <c r="AX259" s="14" t="s">
        <v>73</v>
      </c>
      <c r="AY259" s="221" t="s">
        <v>157</v>
      </c>
    </row>
    <row r="260" spans="2:51" s="13" customFormat="1" ht="11.25">
      <c r="B260" s="201"/>
      <c r="C260" s="202"/>
      <c r="D260" s="194" t="s">
        <v>170</v>
      </c>
      <c r="E260" s="203" t="s">
        <v>28</v>
      </c>
      <c r="F260" s="204" t="s">
        <v>357</v>
      </c>
      <c r="G260" s="202"/>
      <c r="H260" s="203" t="s">
        <v>28</v>
      </c>
      <c r="I260" s="205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170</v>
      </c>
      <c r="AU260" s="210" t="s">
        <v>82</v>
      </c>
      <c r="AV260" s="13" t="s">
        <v>80</v>
      </c>
      <c r="AW260" s="13" t="s">
        <v>34</v>
      </c>
      <c r="AX260" s="13" t="s">
        <v>73</v>
      </c>
      <c r="AY260" s="210" t="s">
        <v>157</v>
      </c>
    </row>
    <row r="261" spans="2:51" s="14" customFormat="1" ht="11.25">
      <c r="B261" s="211"/>
      <c r="C261" s="212"/>
      <c r="D261" s="194" t="s">
        <v>170</v>
      </c>
      <c r="E261" s="213" t="s">
        <v>28</v>
      </c>
      <c r="F261" s="214" t="s">
        <v>276</v>
      </c>
      <c r="G261" s="212"/>
      <c r="H261" s="215">
        <v>210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170</v>
      </c>
      <c r="AU261" s="221" t="s">
        <v>82</v>
      </c>
      <c r="AV261" s="14" t="s">
        <v>82</v>
      </c>
      <c r="AW261" s="14" t="s">
        <v>34</v>
      </c>
      <c r="AX261" s="14" t="s">
        <v>73</v>
      </c>
      <c r="AY261" s="221" t="s">
        <v>157</v>
      </c>
    </row>
    <row r="262" spans="2:51" s="13" customFormat="1" ht="11.25">
      <c r="B262" s="201"/>
      <c r="C262" s="202"/>
      <c r="D262" s="194" t="s">
        <v>170</v>
      </c>
      <c r="E262" s="203" t="s">
        <v>28</v>
      </c>
      <c r="F262" s="204" t="s">
        <v>358</v>
      </c>
      <c r="G262" s="202"/>
      <c r="H262" s="203" t="s">
        <v>28</v>
      </c>
      <c r="I262" s="205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170</v>
      </c>
      <c r="AU262" s="210" t="s">
        <v>82</v>
      </c>
      <c r="AV262" s="13" t="s">
        <v>80</v>
      </c>
      <c r="AW262" s="13" t="s">
        <v>34</v>
      </c>
      <c r="AX262" s="13" t="s">
        <v>73</v>
      </c>
      <c r="AY262" s="210" t="s">
        <v>157</v>
      </c>
    </row>
    <row r="263" spans="2:51" s="14" customFormat="1" ht="11.25">
      <c r="B263" s="211"/>
      <c r="C263" s="212"/>
      <c r="D263" s="194" t="s">
        <v>170</v>
      </c>
      <c r="E263" s="213" t="s">
        <v>28</v>
      </c>
      <c r="F263" s="214" t="s">
        <v>359</v>
      </c>
      <c r="G263" s="212"/>
      <c r="H263" s="215">
        <v>12.915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170</v>
      </c>
      <c r="AU263" s="221" t="s">
        <v>82</v>
      </c>
      <c r="AV263" s="14" t="s">
        <v>82</v>
      </c>
      <c r="AW263" s="14" t="s">
        <v>34</v>
      </c>
      <c r="AX263" s="14" t="s">
        <v>73</v>
      </c>
      <c r="AY263" s="221" t="s">
        <v>157</v>
      </c>
    </row>
    <row r="264" spans="2:51" s="15" customFormat="1" ht="11.25">
      <c r="B264" s="222"/>
      <c r="C264" s="223"/>
      <c r="D264" s="194" t="s">
        <v>170</v>
      </c>
      <c r="E264" s="224" t="s">
        <v>28</v>
      </c>
      <c r="F264" s="225" t="s">
        <v>182</v>
      </c>
      <c r="G264" s="223"/>
      <c r="H264" s="226">
        <v>400.257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170</v>
      </c>
      <c r="AU264" s="232" t="s">
        <v>82</v>
      </c>
      <c r="AV264" s="15" t="s">
        <v>164</v>
      </c>
      <c r="AW264" s="15" t="s">
        <v>34</v>
      </c>
      <c r="AX264" s="15" t="s">
        <v>80</v>
      </c>
      <c r="AY264" s="232" t="s">
        <v>157</v>
      </c>
    </row>
    <row r="265" spans="1:65" s="2" customFormat="1" ht="16.5" customHeight="1">
      <c r="A265" s="36"/>
      <c r="B265" s="37"/>
      <c r="C265" s="181" t="s">
        <v>360</v>
      </c>
      <c r="D265" s="181" t="s">
        <v>159</v>
      </c>
      <c r="E265" s="182" t="s">
        <v>361</v>
      </c>
      <c r="F265" s="183" t="s">
        <v>341</v>
      </c>
      <c r="G265" s="184" t="s">
        <v>246</v>
      </c>
      <c r="H265" s="185">
        <v>11.475</v>
      </c>
      <c r="I265" s="186"/>
      <c r="J265" s="187">
        <f>ROUND(I265*H265,2)</f>
        <v>0</v>
      </c>
      <c r="K265" s="183" t="s">
        <v>28</v>
      </c>
      <c r="L265" s="41"/>
      <c r="M265" s="188" t="s">
        <v>28</v>
      </c>
      <c r="N265" s="189" t="s">
        <v>46</v>
      </c>
      <c r="O265" s="67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164</v>
      </c>
      <c r="AT265" s="192" t="s">
        <v>159</v>
      </c>
      <c r="AU265" s="192" t="s">
        <v>82</v>
      </c>
      <c r="AY265" s="19" t="s">
        <v>157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9" t="s">
        <v>164</v>
      </c>
      <c r="BK265" s="193">
        <f>ROUND(I265*H265,2)</f>
        <v>0</v>
      </c>
      <c r="BL265" s="19" t="s">
        <v>164</v>
      </c>
      <c r="BM265" s="192" t="s">
        <v>362</v>
      </c>
    </row>
    <row r="266" spans="1:47" s="2" customFormat="1" ht="19.5">
      <c r="A266" s="36"/>
      <c r="B266" s="37"/>
      <c r="C266" s="38"/>
      <c r="D266" s="194" t="s">
        <v>166</v>
      </c>
      <c r="E266" s="38"/>
      <c r="F266" s="195" t="s">
        <v>343</v>
      </c>
      <c r="G266" s="38"/>
      <c r="H266" s="38"/>
      <c r="I266" s="196"/>
      <c r="J266" s="38"/>
      <c r="K266" s="38"/>
      <c r="L266" s="41"/>
      <c r="M266" s="197"/>
      <c r="N266" s="198"/>
      <c r="O266" s="67"/>
      <c r="P266" s="67"/>
      <c r="Q266" s="67"/>
      <c r="R266" s="67"/>
      <c r="S266" s="67"/>
      <c r="T266" s="68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166</v>
      </c>
      <c r="AU266" s="19" t="s">
        <v>82</v>
      </c>
    </row>
    <row r="267" spans="2:51" s="13" customFormat="1" ht="11.25">
      <c r="B267" s="201"/>
      <c r="C267" s="202"/>
      <c r="D267" s="194" t="s">
        <v>170</v>
      </c>
      <c r="E267" s="203" t="s">
        <v>28</v>
      </c>
      <c r="F267" s="204" t="s">
        <v>363</v>
      </c>
      <c r="G267" s="202"/>
      <c r="H267" s="203" t="s">
        <v>28</v>
      </c>
      <c r="I267" s="205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170</v>
      </c>
      <c r="AU267" s="210" t="s">
        <v>82</v>
      </c>
      <c r="AV267" s="13" t="s">
        <v>80</v>
      </c>
      <c r="AW267" s="13" t="s">
        <v>34</v>
      </c>
      <c r="AX267" s="13" t="s">
        <v>73</v>
      </c>
      <c r="AY267" s="210" t="s">
        <v>157</v>
      </c>
    </row>
    <row r="268" spans="2:51" s="14" customFormat="1" ht="11.25">
      <c r="B268" s="211"/>
      <c r="C268" s="212"/>
      <c r="D268" s="194" t="s">
        <v>170</v>
      </c>
      <c r="E268" s="213" t="s">
        <v>28</v>
      </c>
      <c r="F268" s="214" t="s">
        <v>364</v>
      </c>
      <c r="G268" s="212"/>
      <c r="H268" s="215">
        <v>11.475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170</v>
      </c>
      <c r="AU268" s="221" t="s">
        <v>82</v>
      </c>
      <c r="AV268" s="14" t="s">
        <v>82</v>
      </c>
      <c r="AW268" s="14" t="s">
        <v>34</v>
      </c>
      <c r="AX268" s="14" t="s">
        <v>80</v>
      </c>
      <c r="AY268" s="221" t="s">
        <v>157</v>
      </c>
    </row>
    <row r="269" spans="1:65" s="2" customFormat="1" ht="16.5" customHeight="1">
      <c r="A269" s="36"/>
      <c r="B269" s="37"/>
      <c r="C269" s="181" t="s">
        <v>365</v>
      </c>
      <c r="D269" s="181" t="s">
        <v>159</v>
      </c>
      <c r="E269" s="182" t="s">
        <v>366</v>
      </c>
      <c r="F269" s="183" t="s">
        <v>367</v>
      </c>
      <c r="G269" s="184" t="s">
        <v>175</v>
      </c>
      <c r="H269" s="185">
        <v>2</v>
      </c>
      <c r="I269" s="186"/>
      <c r="J269" s="187">
        <f>ROUND(I269*H269,2)</f>
        <v>0</v>
      </c>
      <c r="K269" s="183" t="s">
        <v>163</v>
      </c>
      <c r="L269" s="41"/>
      <c r="M269" s="188" t="s">
        <v>28</v>
      </c>
      <c r="N269" s="189" t="s">
        <v>46</v>
      </c>
      <c r="O269" s="67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164</v>
      </c>
      <c r="AT269" s="192" t="s">
        <v>159</v>
      </c>
      <c r="AU269" s="192" t="s">
        <v>82</v>
      </c>
      <c r="AY269" s="19" t="s">
        <v>157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9" t="s">
        <v>164</v>
      </c>
      <c r="BK269" s="193">
        <f>ROUND(I269*H269,2)</f>
        <v>0</v>
      </c>
      <c r="BL269" s="19" t="s">
        <v>164</v>
      </c>
      <c r="BM269" s="192" t="s">
        <v>368</v>
      </c>
    </row>
    <row r="270" spans="1:47" s="2" customFormat="1" ht="19.5">
      <c r="A270" s="36"/>
      <c r="B270" s="37"/>
      <c r="C270" s="38"/>
      <c r="D270" s="194" t="s">
        <v>166</v>
      </c>
      <c r="E270" s="38"/>
      <c r="F270" s="195" t="s">
        <v>369</v>
      </c>
      <c r="G270" s="38"/>
      <c r="H270" s="38"/>
      <c r="I270" s="196"/>
      <c r="J270" s="38"/>
      <c r="K270" s="38"/>
      <c r="L270" s="41"/>
      <c r="M270" s="197"/>
      <c r="N270" s="198"/>
      <c r="O270" s="67"/>
      <c r="P270" s="67"/>
      <c r="Q270" s="67"/>
      <c r="R270" s="67"/>
      <c r="S270" s="67"/>
      <c r="T270" s="68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166</v>
      </c>
      <c r="AU270" s="19" t="s">
        <v>82</v>
      </c>
    </row>
    <row r="271" spans="1:47" s="2" customFormat="1" ht="11.25">
      <c r="A271" s="36"/>
      <c r="B271" s="37"/>
      <c r="C271" s="38"/>
      <c r="D271" s="199" t="s">
        <v>168</v>
      </c>
      <c r="E271" s="38"/>
      <c r="F271" s="200" t="s">
        <v>370</v>
      </c>
      <c r="G271" s="38"/>
      <c r="H271" s="38"/>
      <c r="I271" s="196"/>
      <c r="J271" s="38"/>
      <c r="K271" s="38"/>
      <c r="L271" s="41"/>
      <c r="M271" s="197"/>
      <c r="N271" s="198"/>
      <c r="O271" s="67"/>
      <c r="P271" s="67"/>
      <c r="Q271" s="67"/>
      <c r="R271" s="67"/>
      <c r="S271" s="67"/>
      <c r="T271" s="68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168</v>
      </c>
      <c r="AU271" s="19" t="s">
        <v>82</v>
      </c>
    </row>
    <row r="272" spans="2:51" s="13" customFormat="1" ht="11.25">
      <c r="B272" s="201"/>
      <c r="C272" s="202"/>
      <c r="D272" s="194" t="s">
        <v>170</v>
      </c>
      <c r="E272" s="203" t="s">
        <v>28</v>
      </c>
      <c r="F272" s="204" t="s">
        <v>371</v>
      </c>
      <c r="G272" s="202"/>
      <c r="H272" s="203" t="s">
        <v>28</v>
      </c>
      <c r="I272" s="205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170</v>
      </c>
      <c r="AU272" s="210" t="s">
        <v>82</v>
      </c>
      <c r="AV272" s="13" t="s">
        <v>80</v>
      </c>
      <c r="AW272" s="13" t="s">
        <v>34</v>
      </c>
      <c r="AX272" s="13" t="s">
        <v>73</v>
      </c>
      <c r="AY272" s="210" t="s">
        <v>157</v>
      </c>
    </row>
    <row r="273" spans="2:51" s="14" customFormat="1" ht="11.25">
      <c r="B273" s="211"/>
      <c r="C273" s="212"/>
      <c r="D273" s="194" t="s">
        <v>170</v>
      </c>
      <c r="E273" s="213" t="s">
        <v>28</v>
      </c>
      <c r="F273" s="214" t="s">
        <v>82</v>
      </c>
      <c r="G273" s="212"/>
      <c r="H273" s="215">
        <v>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170</v>
      </c>
      <c r="AU273" s="221" t="s">
        <v>82</v>
      </c>
      <c r="AV273" s="14" t="s">
        <v>82</v>
      </c>
      <c r="AW273" s="14" t="s">
        <v>34</v>
      </c>
      <c r="AX273" s="14" t="s">
        <v>80</v>
      </c>
      <c r="AY273" s="221" t="s">
        <v>157</v>
      </c>
    </row>
    <row r="274" spans="1:65" s="2" customFormat="1" ht="21.75" customHeight="1">
      <c r="A274" s="36"/>
      <c r="B274" s="37"/>
      <c r="C274" s="181" t="s">
        <v>372</v>
      </c>
      <c r="D274" s="181" t="s">
        <v>159</v>
      </c>
      <c r="E274" s="182" t="s">
        <v>373</v>
      </c>
      <c r="F274" s="183" t="s">
        <v>374</v>
      </c>
      <c r="G274" s="184" t="s">
        <v>175</v>
      </c>
      <c r="H274" s="185">
        <v>2</v>
      </c>
      <c r="I274" s="186"/>
      <c r="J274" s="187">
        <f>ROUND(I274*H274,2)</f>
        <v>0</v>
      </c>
      <c r="K274" s="183" t="s">
        <v>163</v>
      </c>
      <c r="L274" s="41"/>
      <c r="M274" s="188" t="s">
        <v>28</v>
      </c>
      <c r="N274" s="189" t="s">
        <v>46</v>
      </c>
      <c r="O274" s="67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164</v>
      </c>
      <c r="AT274" s="192" t="s">
        <v>159</v>
      </c>
      <c r="AU274" s="192" t="s">
        <v>82</v>
      </c>
      <c r="AY274" s="19" t="s">
        <v>157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9" t="s">
        <v>164</v>
      </c>
      <c r="BK274" s="193">
        <f>ROUND(I274*H274,2)</f>
        <v>0</v>
      </c>
      <c r="BL274" s="19" t="s">
        <v>164</v>
      </c>
      <c r="BM274" s="192" t="s">
        <v>375</v>
      </c>
    </row>
    <row r="275" spans="1:47" s="2" customFormat="1" ht="19.5">
      <c r="A275" s="36"/>
      <c r="B275" s="37"/>
      <c r="C275" s="38"/>
      <c r="D275" s="194" t="s">
        <v>166</v>
      </c>
      <c r="E275" s="38"/>
      <c r="F275" s="195" t="s">
        <v>376</v>
      </c>
      <c r="G275" s="38"/>
      <c r="H275" s="38"/>
      <c r="I275" s="196"/>
      <c r="J275" s="38"/>
      <c r="K275" s="38"/>
      <c r="L275" s="41"/>
      <c r="M275" s="197"/>
      <c r="N275" s="198"/>
      <c r="O275" s="67"/>
      <c r="P275" s="67"/>
      <c r="Q275" s="67"/>
      <c r="R275" s="67"/>
      <c r="S275" s="67"/>
      <c r="T275" s="68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166</v>
      </c>
      <c r="AU275" s="19" t="s">
        <v>82</v>
      </c>
    </row>
    <row r="276" spans="1:47" s="2" customFormat="1" ht="11.25">
      <c r="A276" s="36"/>
      <c r="B276" s="37"/>
      <c r="C276" s="38"/>
      <c r="D276" s="199" t="s">
        <v>168</v>
      </c>
      <c r="E276" s="38"/>
      <c r="F276" s="200" t="s">
        <v>377</v>
      </c>
      <c r="G276" s="38"/>
      <c r="H276" s="38"/>
      <c r="I276" s="196"/>
      <c r="J276" s="38"/>
      <c r="K276" s="38"/>
      <c r="L276" s="41"/>
      <c r="M276" s="197"/>
      <c r="N276" s="198"/>
      <c r="O276" s="67"/>
      <c r="P276" s="67"/>
      <c r="Q276" s="67"/>
      <c r="R276" s="67"/>
      <c r="S276" s="67"/>
      <c r="T276" s="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168</v>
      </c>
      <c r="AU276" s="19" t="s">
        <v>82</v>
      </c>
    </row>
    <row r="277" spans="2:51" s="13" customFormat="1" ht="11.25">
      <c r="B277" s="201"/>
      <c r="C277" s="202"/>
      <c r="D277" s="194" t="s">
        <v>170</v>
      </c>
      <c r="E277" s="203" t="s">
        <v>28</v>
      </c>
      <c r="F277" s="204" t="s">
        <v>378</v>
      </c>
      <c r="G277" s="202"/>
      <c r="H277" s="203" t="s">
        <v>28</v>
      </c>
      <c r="I277" s="205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170</v>
      </c>
      <c r="AU277" s="210" t="s">
        <v>82</v>
      </c>
      <c r="AV277" s="13" t="s">
        <v>80</v>
      </c>
      <c r="AW277" s="13" t="s">
        <v>34</v>
      </c>
      <c r="AX277" s="13" t="s">
        <v>73</v>
      </c>
      <c r="AY277" s="210" t="s">
        <v>157</v>
      </c>
    </row>
    <row r="278" spans="2:51" s="14" customFormat="1" ht="11.25">
      <c r="B278" s="211"/>
      <c r="C278" s="212"/>
      <c r="D278" s="194" t="s">
        <v>170</v>
      </c>
      <c r="E278" s="213" t="s">
        <v>28</v>
      </c>
      <c r="F278" s="214" t="s">
        <v>379</v>
      </c>
      <c r="G278" s="212"/>
      <c r="H278" s="215">
        <v>2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170</v>
      </c>
      <c r="AU278" s="221" t="s">
        <v>82</v>
      </c>
      <c r="AV278" s="14" t="s">
        <v>82</v>
      </c>
      <c r="AW278" s="14" t="s">
        <v>34</v>
      </c>
      <c r="AX278" s="14" t="s">
        <v>80</v>
      </c>
      <c r="AY278" s="221" t="s">
        <v>157</v>
      </c>
    </row>
    <row r="279" spans="1:65" s="2" customFormat="1" ht="16.5" customHeight="1">
      <c r="A279" s="36"/>
      <c r="B279" s="37"/>
      <c r="C279" s="181" t="s">
        <v>380</v>
      </c>
      <c r="D279" s="181" t="s">
        <v>159</v>
      </c>
      <c r="E279" s="182" t="s">
        <v>381</v>
      </c>
      <c r="F279" s="183" t="s">
        <v>382</v>
      </c>
      <c r="G279" s="184" t="s">
        <v>246</v>
      </c>
      <c r="H279" s="185">
        <v>485.554</v>
      </c>
      <c r="I279" s="186"/>
      <c r="J279" s="187">
        <f>ROUND(I279*H279,2)</f>
        <v>0</v>
      </c>
      <c r="K279" s="183" t="s">
        <v>163</v>
      </c>
      <c r="L279" s="41"/>
      <c r="M279" s="188" t="s">
        <v>28</v>
      </c>
      <c r="N279" s="189" t="s">
        <v>46</v>
      </c>
      <c r="O279" s="67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164</v>
      </c>
      <c r="AT279" s="192" t="s">
        <v>159</v>
      </c>
      <c r="AU279" s="192" t="s">
        <v>82</v>
      </c>
      <c r="AY279" s="19" t="s">
        <v>157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164</v>
      </c>
      <c r="BK279" s="193">
        <f>ROUND(I279*H279,2)</f>
        <v>0</v>
      </c>
      <c r="BL279" s="19" t="s">
        <v>164</v>
      </c>
      <c r="BM279" s="192" t="s">
        <v>383</v>
      </c>
    </row>
    <row r="280" spans="1:47" s="2" customFormat="1" ht="19.5">
      <c r="A280" s="36"/>
      <c r="B280" s="37"/>
      <c r="C280" s="38"/>
      <c r="D280" s="194" t="s">
        <v>166</v>
      </c>
      <c r="E280" s="38"/>
      <c r="F280" s="195" t="s">
        <v>384</v>
      </c>
      <c r="G280" s="38"/>
      <c r="H280" s="38"/>
      <c r="I280" s="196"/>
      <c r="J280" s="38"/>
      <c r="K280" s="38"/>
      <c r="L280" s="41"/>
      <c r="M280" s="197"/>
      <c r="N280" s="198"/>
      <c r="O280" s="67"/>
      <c r="P280" s="67"/>
      <c r="Q280" s="67"/>
      <c r="R280" s="67"/>
      <c r="S280" s="67"/>
      <c r="T280" s="68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166</v>
      </c>
      <c r="AU280" s="19" t="s">
        <v>82</v>
      </c>
    </row>
    <row r="281" spans="1:47" s="2" customFormat="1" ht="11.25">
      <c r="A281" s="36"/>
      <c r="B281" s="37"/>
      <c r="C281" s="38"/>
      <c r="D281" s="199" t="s">
        <v>168</v>
      </c>
      <c r="E281" s="38"/>
      <c r="F281" s="200" t="s">
        <v>385</v>
      </c>
      <c r="G281" s="38"/>
      <c r="H281" s="38"/>
      <c r="I281" s="196"/>
      <c r="J281" s="38"/>
      <c r="K281" s="38"/>
      <c r="L281" s="41"/>
      <c r="M281" s="197"/>
      <c r="N281" s="198"/>
      <c r="O281" s="67"/>
      <c r="P281" s="67"/>
      <c r="Q281" s="67"/>
      <c r="R281" s="67"/>
      <c r="S281" s="67"/>
      <c r="T281" s="6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168</v>
      </c>
      <c r="AU281" s="19" t="s">
        <v>82</v>
      </c>
    </row>
    <row r="282" spans="2:51" s="13" customFormat="1" ht="22.5">
      <c r="B282" s="201"/>
      <c r="C282" s="202"/>
      <c r="D282" s="194" t="s">
        <v>170</v>
      </c>
      <c r="E282" s="203" t="s">
        <v>28</v>
      </c>
      <c r="F282" s="204" t="s">
        <v>386</v>
      </c>
      <c r="G282" s="202"/>
      <c r="H282" s="203" t="s">
        <v>28</v>
      </c>
      <c r="I282" s="205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170</v>
      </c>
      <c r="AU282" s="210" t="s">
        <v>82</v>
      </c>
      <c r="AV282" s="13" t="s">
        <v>80</v>
      </c>
      <c r="AW282" s="13" t="s">
        <v>34</v>
      </c>
      <c r="AX282" s="13" t="s">
        <v>73</v>
      </c>
      <c r="AY282" s="210" t="s">
        <v>157</v>
      </c>
    </row>
    <row r="283" spans="2:51" s="13" customFormat="1" ht="11.25">
      <c r="B283" s="201"/>
      <c r="C283" s="202"/>
      <c r="D283" s="194" t="s">
        <v>170</v>
      </c>
      <c r="E283" s="203" t="s">
        <v>28</v>
      </c>
      <c r="F283" s="204" t="s">
        <v>387</v>
      </c>
      <c r="G283" s="202"/>
      <c r="H283" s="203" t="s">
        <v>28</v>
      </c>
      <c r="I283" s="205"/>
      <c r="J283" s="202"/>
      <c r="K283" s="202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170</v>
      </c>
      <c r="AU283" s="210" t="s">
        <v>82</v>
      </c>
      <c r="AV283" s="13" t="s">
        <v>80</v>
      </c>
      <c r="AW283" s="13" t="s">
        <v>34</v>
      </c>
      <c r="AX283" s="13" t="s">
        <v>73</v>
      </c>
      <c r="AY283" s="210" t="s">
        <v>157</v>
      </c>
    </row>
    <row r="284" spans="2:51" s="13" customFormat="1" ht="11.25">
      <c r="B284" s="201"/>
      <c r="C284" s="202"/>
      <c r="D284" s="194" t="s">
        <v>170</v>
      </c>
      <c r="E284" s="203" t="s">
        <v>28</v>
      </c>
      <c r="F284" s="204" t="s">
        <v>388</v>
      </c>
      <c r="G284" s="202"/>
      <c r="H284" s="203" t="s">
        <v>28</v>
      </c>
      <c r="I284" s="205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170</v>
      </c>
      <c r="AU284" s="210" t="s">
        <v>82</v>
      </c>
      <c r="AV284" s="13" t="s">
        <v>80</v>
      </c>
      <c r="AW284" s="13" t="s">
        <v>34</v>
      </c>
      <c r="AX284" s="13" t="s">
        <v>73</v>
      </c>
      <c r="AY284" s="210" t="s">
        <v>157</v>
      </c>
    </row>
    <row r="285" spans="2:51" s="14" customFormat="1" ht="11.25">
      <c r="B285" s="211"/>
      <c r="C285" s="212"/>
      <c r="D285" s="194" t="s">
        <v>170</v>
      </c>
      <c r="E285" s="213" t="s">
        <v>28</v>
      </c>
      <c r="F285" s="214" t="s">
        <v>272</v>
      </c>
      <c r="G285" s="212"/>
      <c r="H285" s="215">
        <v>100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170</v>
      </c>
      <c r="AU285" s="221" t="s">
        <v>82</v>
      </c>
      <c r="AV285" s="14" t="s">
        <v>82</v>
      </c>
      <c r="AW285" s="14" t="s">
        <v>34</v>
      </c>
      <c r="AX285" s="14" t="s">
        <v>73</v>
      </c>
      <c r="AY285" s="221" t="s">
        <v>157</v>
      </c>
    </row>
    <row r="286" spans="2:51" s="13" customFormat="1" ht="11.25">
      <c r="B286" s="201"/>
      <c r="C286" s="202"/>
      <c r="D286" s="194" t="s">
        <v>170</v>
      </c>
      <c r="E286" s="203" t="s">
        <v>28</v>
      </c>
      <c r="F286" s="204" t="s">
        <v>389</v>
      </c>
      <c r="G286" s="202"/>
      <c r="H286" s="203" t="s">
        <v>28</v>
      </c>
      <c r="I286" s="205"/>
      <c r="J286" s="202"/>
      <c r="K286" s="202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170</v>
      </c>
      <c r="AU286" s="210" t="s">
        <v>82</v>
      </c>
      <c r="AV286" s="13" t="s">
        <v>80</v>
      </c>
      <c r="AW286" s="13" t="s">
        <v>34</v>
      </c>
      <c r="AX286" s="13" t="s">
        <v>73</v>
      </c>
      <c r="AY286" s="210" t="s">
        <v>157</v>
      </c>
    </row>
    <row r="287" spans="2:51" s="14" customFormat="1" ht="11.25">
      <c r="B287" s="211"/>
      <c r="C287" s="212"/>
      <c r="D287" s="194" t="s">
        <v>170</v>
      </c>
      <c r="E287" s="213" t="s">
        <v>28</v>
      </c>
      <c r="F287" s="214" t="s">
        <v>274</v>
      </c>
      <c r="G287" s="212"/>
      <c r="H287" s="215">
        <v>45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170</v>
      </c>
      <c r="AU287" s="221" t="s">
        <v>82</v>
      </c>
      <c r="AV287" s="14" t="s">
        <v>82</v>
      </c>
      <c r="AW287" s="14" t="s">
        <v>34</v>
      </c>
      <c r="AX287" s="14" t="s">
        <v>73</v>
      </c>
      <c r="AY287" s="221" t="s">
        <v>157</v>
      </c>
    </row>
    <row r="288" spans="2:51" s="16" customFormat="1" ht="11.25">
      <c r="B288" s="233"/>
      <c r="C288" s="234"/>
      <c r="D288" s="194" t="s">
        <v>170</v>
      </c>
      <c r="E288" s="235" t="s">
        <v>28</v>
      </c>
      <c r="F288" s="236" t="s">
        <v>258</v>
      </c>
      <c r="G288" s="234"/>
      <c r="H288" s="237">
        <v>145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170</v>
      </c>
      <c r="AU288" s="243" t="s">
        <v>82</v>
      </c>
      <c r="AV288" s="16" t="s">
        <v>183</v>
      </c>
      <c r="AW288" s="16" t="s">
        <v>34</v>
      </c>
      <c r="AX288" s="16" t="s">
        <v>73</v>
      </c>
      <c r="AY288" s="243" t="s">
        <v>157</v>
      </c>
    </row>
    <row r="289" spans="2:51" s="13" customFormat="1" ht="11.25">
      <c r="B289" s="201"/>
      <c r="C289" s="202"/>
      <c r="D289" s="194" t="s">
        <v>170</v>
      </c>
      <c r="E289" s="203" t="s">
        <v>28</v>
      </c>
      <c r="F289" s="204" t="s">
        <v>275</v>
      </c>
      <c r="G289" s="202"/>
      <c r="H289" s="203" t="s">
        <v>28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170</v>
      </c>
      <c r="AU289" s="210" t="s">
        <v>82</v>
      </c>
      <c r="AV289" s="13" t="s">
        <v>80</v>
      </c>
      <c r="AW289" s="13" t="s">
        <v>34</v>
      </c>
      <c r="AX289" s="13" t="s">
        <v>73</v>
      </c>
      <c r="AY289" s="210" t="s">
        <v>157</v>
      </c>
    </row>
    <row r="290" spans="2:51" s="14" customFormat="1" ht="11.25">
      <c r="B290" s="211"/>
      <c r="C290" s="212"/>
      <c r="D290" s="194" t="s">
        <v>170</v>
      </c>
      <c r="E290" s="213" t="s">
        <v>28</v>
      </c>
      <c r="F290" s="214" t="s">
        <v>276</v>
      </c>
      <c r="G290" s="212"/>
      <c r="H290" s="215">
        <v>210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170</v>
      </c>
      <c r="AU290" s="221" t="s">
        <v>82</v>
      </c>
      <c r="AV290" s="14" t="s">
        <v>82</v>
      </c>
      <c r="AW290" s="14" t="s">
        <v>34</v>
      </c>
      <c r="AX290" s="14" t="s">
        <v>73</v>
      </c>
      <c r="AY290" s="221" t="s">
        <v>157</v>
      </c>
    </row>
    <row r="291" spans="2:51" s="16" customFormat="1" ht="11.25">
      <c r="B291" s="233"/>
      <c r="C291" s="234"/>
      <c r="D291" s="194" t="s">
        <v>170</v>
      </c>
      <c r="E291" s="235" t="s">
        <v>28</v>
      </c>
      <c r="F291" s="236" t="s">
        <v>258</v>
      </c>
      <c r="G291" s="234"/>
      <c r="H291" s="237">
        <v>210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170</v>
      </c>
      <c r="AU291" s="243" t="s">
        <v>82</v>
      </c>
      <c r="AV291" s="16" t="s">
        <v>183</v>
      </c>
      <c r="AW291" s="16" t="s">
        <v>34</v>
      </c>
      <c r="AX291" s="16" t="s">
        <v>73</v>
      </c>
      <c r="AY291" s="243" t="s">
        <v>157</v>
      </c>
    </row>
    <row r="292" spans="2:51" s="13" customFormat="1" ht="11.25">
      <c r="B292" s="201"/>
      <c r="C292" s="202"/>
      <c r="D292" s="194" t="s">
        <v>170</v>
      </c>
      <c r="E292" s="203" t="s">
        <v>28</v>
      </c>
      <c r="F292" s="204" t="s">
        <v>390</v>
      </c>
      <c r="G292" s="202"/>
      <c r="H292" s="203" t="s">
        <v>28</v>
      </c>
      <c r="I292" s="205"/>
      <c r="J292" s="202"/>
      <c r="K292" s="202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170</v>
      </c>
      <c r="AU292" s="210" t="s">
        <v>82</v>
      </c>
      <c r="AV292" s="13" t="s">
        <v>80</v>
      </c>
      <c r="AW292" s="13" t="s">
        <v>34</v>
      </c>
      <c r="AX292" s="13" t="s">
        <v>73</v>
      </c>
      <c r="AY292" s="210" t="s">
        <v>157</v>
      </c>
    </row>
    <row r="293" spans="2:51" s="14" customFormat="1" ht="11.25">
      <c r="B293" s="211"/>
      <c r="C293" s="212"/>
      <c r="D293" s="194" t="s">
        <v>170</v>
      </c>
      <c r="E293" s="213" t="s">
        <v>28</v>
      </c>
      <c r="F293" s="214" t="s">
        <v>391</v>
      </c>
      <c r="G293" s="212"/>
      <c r="H293" s="215">
        <v>64.383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170</v>
      </c>
      <c r="AU293" s="221" t="s">
        <v>82</v>
      </c>
      <c r="AV293" s="14" t="s">
        <v>82</v>
      </c>
      <c r="AW293" s="14" t="s">
        <v>34</v>
      </c>
      <c r="AX293" s="14" t="s">
        <v>73</v>
      </c>
      <c r="AY293" s="221" t="s">
        <v>157</v>
      </c>
    </row>
    <row r="294" spans="2:51" s="13" customFormat="1" ht="11.25">
      <c r="B294" s="201"/>
      <c r="C294" s="202"/>
      <c r="D294" s="194" t="s">
        <v>170</v>
      </c>
      <c r="E294" s="203" t="s">
        <v>28</v>
      </c>
      <c r="F294" s="204" t="s">
        <v>392</v>
      </c>
      <c r="G294" s="202"/>
      <c r="H294" s="203" t="s">
        <v>28</v>
      </c>
      <c r="I294" s="205"/>
      <c r="J294" s="202"/>
      <c r="K294" s="202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170</v>
      </c>
      <c r="AU294" s="210" t="s">
        <v>82</v>
      </c>
      <c r="AV294" s="13" t="s">
        <v>80</v>
      </c>
      <c r="AW294" s="13" t="s">
        <v>34</v>
      </c>
      <c r="AX294" s="13" t="s">
        <v>73</v>
      </c>
      <c r="AY294" s="210" t="s">
        <v>157</v>
      </c>
    </row>
    <row r="295" spans="2:51" s="14" customFormat="1" ht="11.25">
      <c r="B295" s="211"/>
      <c r="C295" s="212"/>
      <c r="D295" s="194" t="s">
        <v>170</v>
      </c>
      <c r="E295" s="213" t="s">
        <v>28</v>
      </c>
      <c r="F295" s="214" t="s">
        <v>393</v>
      </c>
      <c r="G295" s="212"/>
      <c r="H295" s="215">
        <v>66.171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170</v>
      </c>
      <c r="AU295" s="221" t="s">
        <v>82</v>
      </c>
      <c r="AV295" s="14" t="s">
        <v>82</v>
      </c>
      <c r="AW295" s="14" t="s">
        <v>34</v>
      </c>
      <c r="AX295" s="14" t="s">
        <v>73</v>
      </c>
      <c r="AY295" s="221" t="s">
        <v>157</v>
      </c>
    </row>
    <row r="296" spans="2:51" s="16" customFormat="1" ht="11.25">
      <c r="B296" s="233"/>
      <c r="C296" s="234"/>
      <c r="D296" s="194" t="s">
        <v>170</v>
      </c>
      <c r="E296" s="235" t="s">
        <v>28</v>
      </c>
      <c r="F296" s="236" t="s">
        <v>258</v>
      </c>
      <c r="G296" s="234"/>
      <c r="H296" s="237">
        <v>130.554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170</v>
      </c>
      <c r="AU296" s="243" t="s">
        <v>82</v>
      </c>
      <c r="AV296" s="16" t="s">
        <v>183</v>
      </c>
      <c r="AW296" s="16" t="s">
        <v>34</v>
      </c>
      <c r="AX296" s="16" t="s">
        <v>73</v>
      </c>
      <c r="AY296" s="243" t="s">
        <v>157</v>
      </c>
    </row>
    <row r="297" spans="2:51" s="15" customFormat="1" ht="11.25">
      <c r="B297" s="222"/>
      <c r="C297" s="223"/>
      <c r="D297" s="194" t="s">
        <v>170</v>
      </c>
      <c r="E297" s="224" t="s">
        <v>28</v>
      </c>
      <c r="F297" s="225" t="s">
        <v>182</v>
      </c>
      <c r="G297" s="223"/>
      <c r="H297" s="226">
        <v>485.554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170</v>
      </c>
      <c r="AU297" s="232" t="s">
        <v>82</v>
      </c>
      <c r="AV297" s="15" t="s">
        <v>164</v>
      </c>
      <c r="AW297" s="15" t="s">
        <v>34</v>
      </c>
      <c r="AX297" s="15" t="s">
        <v>80</v>
      </c>
      <c r="AY297" s="232" t="s">
        <v>157</v>
      </c>
    </row>
    <row r="298" spans="1:65" s="2" customFormat="1" ht="16.5" customHeight="1">
      <c r="A298" s="36"/>
      <c r="B298" s="37"/>
      <c r="C298" s="181" t="s">
        <v>394</v>
      </c>
      <c r="D298" s="181" t="s">
        <v>159</v>
      </c>
      <c r="E298" s="182" t="s">
        <v>395</v>
      </c>
      <c r="F298" s="183" t="s">
        <v>396</v>
      </c>
      <c r="G298" s="184" t="s">
        <v>246</v>
      </c>
      <c r="H298" s="185">
        <v>12.915</v>
      </c>
      <c r="I298" s="186"/>
      <c r="J298" s="187">
        <f>ROUND(I298*H298,2)</f>
        <v>0</v>
      </c>
      <c r="K298" s="183" t="s">
        <v>163</v>
      </c>
      <c r="L298" s="41"/>
      <c r="M298" s="188" t="s">
        <v>28</v>
      </c>
      <c r="N298" s="189" t="s">
        <v>46</v>
      </c>
      <c r="O298" s="67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164</v>
      </c>
      <c r="AT298" s="192" t="s">
        <v>159</v>
      </c>
      <c r="AU298" s="192" t="s">
        <v>82</v>
      </c>
      <c r="AY298" s="19" t="s">
        <v>157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9" t="s">
        <v>164</v>
      </c>
      <c r="BK298" s="193">
        <f>ROUND(I298*H298,2)</f>
        <v>0</v>
      </c>
      <c r="BL298" s="19" t="s">
        <v>164</v>
      </c>
      <c r="BM298" s="192" t="s">
        <v>397</v>
      </c>
    </row>
    <row r="299" spans="1:47" s="2" customFormat="1" ht="11.25">
      <c r="A299" s="36"/>
      <c r="B299" s="37"/>
      <c r="C299" s="38"/>
      <c r="D299" s="194" t="s">
        <v>166</v>
      </c>
      <c r="E299" s="38"/>
      <c r="F299" s="195" t="s">
        <v>398</v>
      </c>
      <c r="G299" s="38"/>
      <c r="H299" s="38"/>
      <c r="I299" s="196"/>
      <c r="J299" s="38"/>
      <c r="K299" s="38"/>
      <c r="L299" s="41"/>
      <c r="M299" s="197"/>
      <c r="N299" s="198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166</v>
      </c>
      <c r="AU299" s="19" t="s">
        <v>82</v>
      </c>
    </row>
    <row r="300" spans="1:47" s="2" customFormat="1" ht="11.25">
      <c r="A300" s="36"/>
      <c r="B300" s="37"/>
      <c r="C300" s="38"/>
      <c r="D300" s="199" t="s">
        <v>168</v>
      </c>
      <c r="E300" s="38"/>
      <c r="F300" s="200" t="s">
        <v>399</v>
      </c>
      <c r="G300" s="38"/>
      <c r="H300" s="38"/>
      <c r="I300" s="196"/>
      <c r="J300" s="38"/>
      <c r="K300" s="38"/>
      <c r="L300" s="41"/>
      <c r="M300" s="197"/>
      <c r="N300" s="198"/>
      <c r="O300" s="67"/>
      <c r="P300" s="67"/>
      <c r="Q300" s="67"/>
      <c r="R300" s="67"/>
      <c r="S300" s="67"/>
      <c r="T300" s="68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168</v>
      </c>
      <c r="AU300" s="19" t="s">
        <v>82</v>
      </c>
    </row>
    <row r="301" spans="2:51" s="13" customFormat="1" ht="11.25">
      <c r="B301" s="201"/>
      <c r="C301" s="202"/>
      <c r="D301" s="194" t="s">
        <v>170</v>
      </c>
      <c r="E301" s="203" t="s">
        <v>28</v>
      </c>
      <c r="F301" s="204" t="s">
        <v>400</v>
      </c>
      <c r="G301" s="202"/>
      <c r="H301" s="203" t="s">
        <v>28</v>
      </c>
      <c r="I301" s="205"/>
      <c r="J301" s="202"/>
      <c r="K301" s="202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170</v>
      </c>
      <c r="AU301" s="210" t="s">
        <v>82</v>
      </c>
      <c r="AV301" s="13" t="s">
        <v>80</v>
      </c>
      <c r="AW301" s="13" t="s">
        <v>34</v>
      </c>
      <c r="AX301" s="13" t="s">
        <v>73</v>
      </c>
      <c r="AY301" s="210" t="s">
        <v>157</v>
      </c>
    </row>
    <row r="302" spans="2:51" s="14" customFormat="1" ht="11.25">
      <c r="B302" s="211"/>
      <c r="C302" s="212"/>
      <c r="D302" s="194" t="s">
        <v>170</v>
      </c>
      <c r="E302" s="213" t="s">
        <v>28</v>
      </c>
      <c r="F302" s="214" t="s">
        <v>401</v>
      </c>
      <c r="G302" s="212"/>
      <c r="H302" s="215">
        <v>12.915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170</v>
      </c>
      <c r="AU302" s="221" t="s">
        <v>82</v>
      </c>
      <c r="AV302" s="14" t="s">
        <v>82</v>
      </c>
      <c r="AW302" s="14" t="s">
        <v>34</v>
      </c>
      <c r="AX302" s="14" t="s">
        <v>80</v>
      </c>
      <c r="AY302" s="221" t="s">
        <v>157</v>
      </c>
    </row>
    <row r="303" spans="1:65" s="2" customFormat="1" ht="16.5" customHeight="1">
      <c r="A303" s="36"/>
      <c r="B303" s="37"/>
      <c r="C303" s="181" t="s">
        <v>402</v>
      </c>
      <c r="D303" s="181" t="s">
        <v>159</v>
      </c>
      <c r="E303" s="182" t="s">
        <v>403</v>
      </c>
      <c r="F303" s="183" t="s">
        <v>404</v>
      </c>
      <c r="G303" s="184" t="s">
        <v>162</v>
      </c>
      <c r="H303" s="185">
        <v>120</v>
      </c>
      <c r="I303" s="186"/>
      <c r="J303" s="187">
        <f>ROUND(I303*H303,2)</f>
        <v>0</v>
      </c>
      <c r="K303" s="183" t="s">
        <v>163</v>
      </c>
      <c r="L303" s="41"/>
      <c r="M303" s="188" t="s">
        <v>28</v>
      </c>
      <c r="N303" s="189" t="s">
        <v>46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164</v>
      </c>
      <c r="AT303" s="192" t="s">
        <v>159</v>
      </c>
      <c r="AU303" s="192" t="s">
        <v>82</v>
      </c>
      <c r="AY303" s="19" t="s">
        <v>157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9" t="s">
        <v>164</v>
      </c>
      <c r="BK303" s="193">
        <f>ROUND(I303*H303,2)</f>
        <v>0</v>
      </c>
      <c r="BL303" s="19" t="s">
        <v>164</v>
      </c>
      <c r="BM303" s="192" t="s">
        <v>405</v>
      </c>
    </row>
    <row r="304" spans="1:47" s="2" customFormat="1" ht="11.25">
      <c r="A304" s="36"/>
      <c r="B304" s="37"/>
      <c r="C304" s="38"/>
      <c r="D304" s="194" t="s">
        <v>166</v>
      </c>
      <c r="E304" s="38"/>
      <c r="F304" s="195" t="s">
        <v>406</v>
      </c>
      <c r="G304" s="38"/>
      <c r="H304" s="38"/>
      <c r="I304" s="196"/>
      <c r="J304" s="38"/>
      <c r="K304" s="38"/>
      <c r="L304" s="41"/>
      <c r="M304" s="197"/>
      <c r="N304" s="198"/>
      <c r="O304" s="67"/>
      <c r="P304" s="67"/>
      <c r="Q304" s="67"/>
      <c r="R304" s="67"/>
      <c r="S304" s="67"/>
      <c r="T304" s="68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166</v>
      </c>
      <c r="AU304" s="19" t="s">
        <v>82</v>
      </c>
    </row>
    <row r="305" spans="1:47" s="2" customFormat="1" ht="11.25">
      <c r="A305" s="36"/>
      <c r="B305" s="37"/>
      <c r="C305" s="38"/>
      <c r="D305" s="199" t="s">
        <v>168</v>
      </c>
      <c r="E305" s="38"/>
      <c r="F305" s="200" t="s">
        <v>407</v>
      </c>
      <c r="G305" s="38"/>
      <c r="H305" s="38"/>
      <c r="I305" s="196"/>
      <c r="J305" s="38"/>
      <c r="K305" s="38"/>
      <c r="L305" s="41"/>
      <c r="M305" s="197"/>
      <c r="N305" s="198"/>
      <c r="O305" s="67"/>
      <c r="P305" s="67"/>
      <c r="Q305" s="67"/>
      <c r="R305" s="67"/>
      <c r="S305" s="67"/>
      <c r="T305" s="68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168</v>
      </c>
      <c r="AU305" s="19" t="s">
        <v>82</v>
      </c>
    </row>
    <row r="306" spans="2:51" s="13" customFormat="1" ht="22.5">
      <c r="B306" s="201"/>
      <c r="C306" s="202"/>
      <c r="D306" s="194" t="s">
        <v>170</v>
      </c>
      <c r="E306" s="203" t="s">
        <v>28</v>
      </c>
      <c r="F306" s="204" t="s">
        <v>408</v>
      </c>
      <c r="G306" s="202"/>
      <c r="H306" s="203" t="s">
        <v>28</v>
      </c>
      <c r="I306" s="205"/>
      <c r="J306" s="202"/>
      <c r="K306" s="202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170</v>
      </c>
      <c r="AU306" s="210" t="s">
        <v>82</v>
      </c>
      <c r="AV306" s="13" t="s">
        <v>80</v>
      </c>
      <c r="AW306" s="13" t="s">
        <v>34</v>
      </c>
      <c r="AX306" s="13" t="s">
        <v>73</v>
      </c>
      <c r="AY306" s="210" t="s">
        <v>157</v>
      </c>
    </row>
    <row r="307" spans="2:51" s="14" customFormat="1" ht="11.25">
      <c r="B307" s="211"/>
      <c r="C307" s="212"/>
      <c r="D307" s="194" t="s">
        <v>170</v>
      </c>
      <c r="E307" s="213" t="s">
        <v>28</v>
      </c>
      <c r="F307" s="214" t="s">
        <v>208</v>
      </c>
      <c r="G307" s="212"/>
      <c r="H307" s="215">
        <v>120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170</v>
      </c>
      <c r="AU307" s="221" t="s">
        <v>82</v>
      </c>
      <c r="AV307" s="14" t="s">
        <v>82</v>
      </c>
      <c r="AW307" s="14" t="s">
        <v>34</v>
      </c>
      <c r="AX307" s="14" t="s">
        <v>80</v>
      </c>
      <c r="AY307" s="221" t="s">
        <v>157</v>
      </c>
    </row>
    <row r="308" spans="1:65" s="2" customFormat="1" ht="16.5" customHeight="1">
      <c r="A308" s="36"/>
      <c r="B308" s="37"/>
      <c r="C308" s="181" t="s">
        <v>409</v>
      </c>
      <c r="D308" s="181" t="s">
        <v>159</v>
      </c>
      <c r="E308" s="182" t="s">
        <v>410</v>
      </c>
      <c r="F308" s="183" t="s">
        <v>411</v>
      </c>
      <c r="G308" s="184" t="s">
        <v>162</v>
      </c>
      <c r="H308" s="185">
        <v>170</v>
      </c>
      <c r="I308" s="186"/>
      <c r="J308" s="187">
        <f>ROUND(I308*H308,2)</f>
        <v>0</v>
      </c>
      <c r="K308" s="183" t="s">
        <v>163</v>
      </c>
      <c r="L308" s="41"/>
      <c r="M308" s="188" t="s">
        <v>28</v>
      </c>
      <c r="N308" s="189" t="s">
        <v>46</v>
      </c>
      <c r="O308" s="67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164</v>
      </c>
      <c r="AT308" s="192" t="s">
        <v>159</v>
      </c>
      <c r="AU308" s="192" t="s">
        <v>82</v>
      </c>
      <c r="AY308" s="19" t="s">
        <v>157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9" t="s">
        <v>164</v>
      </c>
      <c r="BK308" s="193">
        <f>ROUND(I308*H308,2)</f>
        <v>0</v>
      </c>
      <c r="BL308" s="19" t="s">
        <v>164</v>
      </c>
      <c r="BM308" s="192" t="s">
        <v>412</v>
      </c>
    </row>
    <row r="309" spans="1:47" s="2" customFormat="1" ht="11.25">
      <c r="A309" s="36"/>
      <c r="B309" s="37"/>
      <c r="C309" s="38"/>
      <c r="D309" s="194" t="s">
        <v>166</v>
      </c>
      <c r="E309" s="38"/>
      <c r="F309" s="195" t="s">
        <v>413</v>
      </c>
      <c r="G309" s="38"/>
      <c r="H309" s="38"/>
      <c r="I309" s="196"/>
      <c r="J309" s="38"/>
      <c r="K309" s="38"/>
      <c r="L309" s="41"/>
      <c r="M309" s="197"/>
      <c r="N309" s="198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166</v>
      </c>
      <c r="AU309" s="19" t="s">
        <v>82</v>
      </c>
    </row>
    <row r="310" spans="1:47" s="2" customFormat="1" ht="11.25">
      <c r="A310" s="36"/>
      <c r="B310" s="37"/>
      <c r="C310" s="38"/>
      <c r="D310" s="199" t="s">
        <v>168</v>
      </c>
      <c r="E310" s="38"/>
      <c r="F310" s="200" t="s">
        <v>414</v>
      </c>
      <c r="G310" s="38"/>
      <c r="H310" s="38"/>
      <c r="I310" s="196"/>
      <c r="J310" s="38"/>
      <c r="K310" s="38"/>
      <c r="L310" s="41"/>
      <c r="M310" s="197"/>
      <c r="N310" s="198"/>
      <c r="O310" s="67"/>
      <c r="P310" s="67"/>
      <c r="Q310" s="67"/>
      <c r="R310" s="67"/>
      <c r="S310" s="67"/>
      <c r="T310" s="68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168</v>
      </c>
      <c r="AU310" s="19" t="s">
        <v>82</v>
      </c>
    </row>
    <row r="311" spans="2:51" s="13" customFormat="1" ht="11.25">
      <c r="B311" s="201"/>
      <c r="C311" s="202"/>
      <c r="D311" s="194" t="s">
        <v>170</v>
      </c>
      <c r="E311" s="203" t="s">
        <v>28</v>
      </c>
      <c r="F311" s="204" t="s">
        <v>415</v>
      </c>
      <c r="G311" s="202"/>
      <c r="H311" s="203" t="s">
        <v>28</v>
      </c>
      <c r="I311" s="205"/>
      <c r="J311" s="202"/>
      <c r="K311" s="202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170</v>
      </c>
      <c r="AU311" s="210" t="s">
        <v>82</v>
      </c>
      <c r="AV311" s="13" t="s">
        <v>80</v>
      </c>
      <c r="AW311" s="13" t="s">
        <v>34</v>
      </c>
      <c r="AX311" s="13" t="s">
        <v>73</v>
      </c>
      <c r="AY311" s="210" t="s">
        <v>157</v>
      </c>
    </row>
    <row r="312" spans="2:51" s="14" customFormat="1" ht="11.25">
      <c r="B312" s="211"/>
      <c r="C312" s="212"/>
      <c r="D312" s="194" t="s">
        <v>170</v>
      </c>
      <c r="E312" s="213" t="s">
        <v>28</v>
      </c>
      <c r="F312" s="214" t="s">
        <v>416</v>
      </c>
      <c r="G312" s="212"/>
      <c r="H312" s="215">
        <v>170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170</v>
      </c>
      <c r="AU312" s="221" t="s">
        <v>82</v>
      </c>
      <c r="AV312" s="14" t="s">
        <v>82</v>
      </c>
      <c r="AW312" s="14" t="s">
        <v>34</v>
      </c>
      <c r="AX312" s="14" t="s">
        <v>80</v>
      </c>
      <c r="AY312" s="221" t="s">
        <v>157</v>
      </c>
    </row>
    <row r="313" spans="2:63" s="12" customFormat="1" ht="22.9" customHeight="1">
      <c r="B313" s="165"/>
      <c r="C313" s="166"/>
      <c r="D313" s="167" t="s">
        <v>72</v>
      </c>
      <c r="E313" s="179" t="s">
        <v>82</v>
      </c>
      <c r="F313" s="179" t="s">
        <v>417</v>
      </c>
      <c r="G313" s="166"/>
      <c r="H313" s="166"/>
      <c r="I313" s="169"/>
      <c r="J313" s="180">
        <f>BK313</f>
        <v>0</v>
      </c>
      <c r="K313" s="166"/>
      <c r="L313" s="171"/>
      <c r="M313" s="172"/>
      <c r="N313" s="173"/>
      <c r="O313" s="173"/>
      <c r="P313" s="174">
        <f>SUM(P314:P406)</f>
        <v>0</v>
      </c>
      <c r="Q313" s="173"/>
      <c r="R313" s="174">
        <f>SUM(R314:R406)</f>
        <v>178.6026429</v>
      </c>
      <c r="S313" s="173"/>
      <c r="T313" s="175">
        <f>SUM(T314:T406)</f>
        <v>0</v>
      </c>
      <c r="AR313" s="176" t="s">
        <v>80</v>
      </c>
      <c r="AT313" s="177" t="s">
        <v>72</v>
      </c>
      <c r="AU313" s="177" t="s">
        <v>80</v>
      </c>
      <c r="AY313" s="176" t="s">
        <v>157</v>
      </c>
      <c r="BK313" s="178">
        <f>SUM(BK314:BK406)</f>
        <v>0</v>
      </c>
    </row>
    <row r="314" spans="1:65" s="2" customFormat="1" ht="16.5" customHeight="1">
      <c r="A314" s="36"/>
      <c r="B314" s="37"/>
      <c r="C314" s="181" t="s">
        <v>418</v>
      </c>
      <c r="D314" s="181" t="s">
        <v>159</v>
      </c>
      <c r="E314" s="182" t="s">
        <v>419</v>
      </c>
      <c r="F314" s="183" t="s">
        <v>420</v>
      </c>
      <c r="G314" s="184" t="s">
        <v>227</v>
      </c>
      <c r="H314" s="185">
        <v>3.6</v>
      </c>
      <c r="I314" s="186"/>
      <c r="J314" s="187">
        <f>ROUND(I314*H314,2)</f>
        <v>0</v>
      </c>
      <c r="K314" s="183" t="s">
        <v>163</v>
      </c>
      <c r="L314" s="41"/>
      <c r="M314" s="188" t="s">
        <v>28</v>
      </c>
      <c r="N314" s="189" t="s">
        <v>46</v>
      </c>
      <c r="O314" s="67"/>
      <c r="P314" s="190">
        <f>O314*H314</f>
        <v>0</v>
      </c>
      <c r="Q314" s="190">
        <v>0.00016</v>
      </c>
      <c r="R314" s="190">
        <f>Q314*H314</f>
        <v>0.000576</v>
      </c>
      <c r="S314" s="190">
        <v>0</v>
      </c>
      <c r="T314" s="191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2" t="s">
        <v>164</v>
      </c>
      <c r="AT314" s="192" t="s">
        <v>159</v>
      </c>
      <c r="AU314" s="192" t="s">
        <v>82</v>
      </c>
      <c r="AY314" s="19" t="s">
        <v>157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9" t="s">
        <v>164</v>
      </c>
      <c r="BK314" s="193">
        <f>ROUND(I314*H314,2)</f>
        <v>0</v>
      </c>
      <c r="BL314" s="19" t="s">
        <v>164</v>
      </c>
      <c r="BM314" s="192" t="s">
        <v>421</v>
      </c>
    </row>
    <row r="315" spans="1:47" s="2" customFormat="1" ht="11.25">
      <c r="A315" s="36"/>
      <c r="B315" s="37"/>
      <c r="C315" s="38"/>
      <c r="D315" s="194" t="s">
        <v>166</v>
      </c>
      <c r="E315" s="38"/>
      <c r="F315" s="195" t="s">
        <v>422</v>
      </c>
      <c r="G315" s="38"/>
      <c r="H315" s="38"/>
      <c r="I315" s="196"/>
      <c r="J315" s="38"/>
      <c r="K315" s="38"/>
      <c r="L315" s="41"/>
      <c r="M315" s="197"/>
      <c r="N315" s="198"/>
      <c r="O315" s="67"/>
      <c r="P315" s="67"/>
      <c r="Q315" s="67"/>
      <c r="R315" s="67"/>
      <c r="S315" s="67"/>
      <c r="T315" s="68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166</v>
      </c>
      <c r="AU315" s="19" t="s">
        <v>82</v>
      </c>
    </row>
    <row r="316" spans="1:47" s="2" customFormat="1" ht="11.25">
      <c r="A316" s="36"/>
      <c r="B316" s="37"/>
      <c r="C316" s="38"/>
      <c r="D316" s="199" t="s">
        <v>168</v>
      </c>
      <c r="E316" s="38"/>
      <c r="F316" s="200" t="s">
        <v>423</v>
      </c>
      <c r="G316" s="38"/>
      <c r="H316" s="38"/>
      <c r="I316" s="196"/>
      <c r="J316" s="38"/>
      <c r="K316" s="38"/>
      <c r="L316" s="41"/>
      <c r="M316" s="197"/>
      <c r="N316" s="198"/>
      <c r="O316" s="67"/>
      <c r="P316" s="67"/>
      <c r="Q316" s="67"/>
      <c r="R316" s="67"/>
      <c r="S316" s="67"/>
      <c r="T316" s="68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168</v>
      </c>
      <c r="AU316" s="19" t="s">
        <v>82</v>
      </c>
    </row>
    <row r="317" spans="2:51" s="13" customFormat="1" ht="11.25">
      <c r="B317" s="201"/>
      <c r="C317" s="202"/>
      <c r="D317" s="194" t="s">
        <v>170</v>
      </c>
      <c r="E317" s="203" t="s">
        <v>28</v>
      </c>
      <c r="F317" s="204" t="s">
        <v>424</v>
      </c>
      <c r="G317" s="202"/>
      <c r="H317" s="203" t="s">
        <v>28</v>
      </c>
      <c r="I317" s="205"/>
      <c r="J317" s="202"/>
      <c r="K317" s="202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170</v>
      </c>
      <c r="AU317" s="210" t="s">
        <v>82</v>
      </c>
      <c r="AV317" s="13" t="s">
        <v>80</v>
      </c>
      <c r="AW317" s="13" t="s">
        <v>34</v>
      </c>
      <c r="AX317" s="13" t="s">
        <v>73</v>
      </c>
      <c r="AY317" s="210" t="s">
        <v>157</v>
      </c>
    </row>
    <row r="318" spans="2:51" s="13" customFormat="1" ht="11.25">
      <c r="B318" s="201"/>
      <c r="C318" s="202"/>
      <c r="D318" s="194" t="s">
        <v>170</v>
      </c>
      <c r="E318" s="203" t="s">
        <v>28</v>
      </c>
      <c r="F318" s="204" t="s">
        <v>425</v>
      </c>
      <c r="G318" s="202"/>
      <c r="H318" s="203" t="s">
        <v>28</v>
      </c>
      <c r="I318" s="205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170</v>
      </c>
      <c r="AU318" s="210" t="s">
        <v>82</v>
      </c>
      <c r="AV318" s="13" t="s">
        <v>80</v>
      </c>
      <c r="AW318" s="13" t="s">
        <v>34</v>
      </c>
      <c r="AX318" s="13" t="s">
        <v>73</v>
      </c>
      <c r="AY318" s="210" t="s">
        <v>157</v>
      </c>
    </row>
    <row r="319" spans="2:51" s="13" customFormat="1" ht="11.25">
      <c r="B319" s="201"/>
      <c r="C319" s="202"/>
      <c r="D319" s="194" t="s">
        <v>170</v>
      </c>
      <c r="E319" s="203" t="s">
        <v>28</v>
      </c>
      <c r="F319" s="204" t="s">
        <v>426</v>
      </c>
      <c r="G319" s="202"/>
      <c r="H319" s="203" t="s">
        <v>28</v>
      </c>
      <c r="I319" s="205"/>
      <c r="J319" s="202"/>
      <c r="K319" s="202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170</v>
      </c>
      <c r="AU319" s="210" t="s">
        <v>82</v>
      </c>
      <c r="AV319" s="13" t="s">
        <v>80</v>
      </c>
      <c r="AW319" s="13" t="s">
        <v>34</v>
      </c>
      <c r="AX319" s="13" t="s">
        <v>73</v>
      </c>
      <c r="AY319" s="210" t="s">
        <v>157</v>
      </c>
    </row>
    <row r="320" spans="2:51" s="14" customFormat="1" ht="11.25">
      <c r="B320" s="211"/>
      <c r="C320" s="212"/>
      <c r="D320" s="194" t="s">
        <v>170</v>
      </c>
      <c r="E320" s="213" t="s">
        <v>28</v>
      </c>
      <c r="F320" s="214" t="s">
        <v>427</v>
      </c>
      <c r="G320" s="212"/>
      <c r="H320" s="215">
        <v>3.6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170</v>
      </c>
      <c r="AU320" s="221" t="s">
        <v>82</v>
      </c>
      <c r="AV320" s="14" t="s">
        <v>82</v>
      </c>
      <c r="AW320" s="14" t="s">
        <v>34</v>
      </c>
      <c r="AX320" s="14" t="s">
        <v>80</v>
      </c>
      <c r="AY320" s="221" t="s">
        <v>157</v>
      </c>
    </row>
    <row r="321" spans="1:65" s="2" customFormat="1" ht="16.5" customHeight="1">
      <c r="A321" s="36"/>
      <c r="B321" s="37"/>
      <c r="C321" s="181" t="s">
        <v>428</v>
      </c>
      <c r="D321" s="181" t="s">
        <v>159</v>
      </c>
      <c r="E321" s="182" t="s">
        <v>429</v>
      </c>
      <c r="F321" s="183" t="s">
        <v>430</v>
      </c>
      <c r="G321" s="184" t="s">
        <v>227</v>
      </c>
      <c r="H321" s="185">
        <v>7.2</v>
      </c>
      <c r="I321" s="186"/>
      <c r="J321" s="187">
        <f>ROUND(I321*H321,2)</f>
        <v>0</v>
      </c>
      <c r="K321" s="183" t="s">
        <v>163</v>
      </c>
      <c r="L321" s="41"/>
      <c r="M321" s="188" t="s">
        <v>28</v>
      </c>
      <c r="N321" s="189" t="s">
        <v>46</v>
      </c>
      <c r="O321" s="67"/>
      <c r="P321" s="190">
        <f>O321*H321</f>
        <v>0</v>
      </c>
      <c r="Q321" s="190">
        <v>0.00019</v>
      </c>
      <c r="R321" s="190">
        <f>Q321*H321</f>
        <v>0.001368</v>
      </c>
      <c r="S321" s="190">
        <v>0</v>
      </c>
      <c r="T321" s="191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2" t="s">
        <v>164</v>
      </c>
      <c r="AT321" s="192" t="s">
        <v>159</v>
      </c>
      <c r="AU321" s="192" t="s">
        <v>82</v>
      </c>
      <c r="AY321" s="19" t="s">
        <v>157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9" t="s">
        <v>164</v>
      </c>
      <c r="BK321" s="193">
        <f>ROUND(I321*H321,2)</f>
        <v>0</v>
      </c>
      <c r="BL321" s="19" t="s">
        <v>164</v>
      </c>
      <c r="BM321" s="192" t="s">
        <v>431</v>
      </c>
    </row>
    <row r="322" spans="1:47" s="2" customFormat="1" ht="11.25">
      <c r="A322" s="36"/>
      <c r="B322" s="37"/>
      <c r="C322" s="38"/>
      <c r="D322" s="194" t="s">
        <v>166</v>
      </c>
      <c r="E322" s="38"/>
      <c r="F322" s="195" t="s">
        <v>432</v>
      </c>
      <c r="G322" s="38"/>
      <c r="H322" s="38"/>
      <c r="I322" s="196"/>
      <c r="J322" s="38"/>
      <c r="K322" s="38"/>
      <c r="L322" s="41"/>
      <c r="M322" s="197"/>
      <c r="N322" s="198"/>
      <c r="O322" s="67"/>
      <c r="P322" s="67"/>
      <c r="Q322" s="67"/>
      <c r="R322" s="67"/>
      <c r="S322" s="67"/>
      <c r="T322" s="68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9" t="s">
        <v>166</v>
      </c>
      <c r="AU322" s="19" t="s">
        <v>82</v>
      </c>
    </row>
    <row r="323" spans="1:47" s="2" customFormat="1" ht="11.25">
      <c r="A323" s="36"/>
      <c r="B323" s="37"/>
      <c r="C323" s="38"/>
      <c r="D323" s="199" t="s">
        <v>168</v>
      </c>
      <c r="E323" s="38"/>
      <c r="F323" s="200" t="s">
        <v>433</v>
      </c>
      <c r="G323" s="38"/>
      <c r="H323" s="38"/>
      <c r="I323" s="196"/>
      <c r="J323" s="38"/>
      <c r="K323" s="38"/>
      <c r="L323" s="41"/>
      <c r="M323" s="197"/>
      <c r="N323" s="198"/>
      <c r="O323" s="67"/>
      <c r="P323" s="67"/>
      <c r="Q323" s="67"/>
      <c r="R323" s="67"/>
      <c r="S323" s="67"/>
      <c r="T323" s="68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168</v>
      </c>
      <c r="AU323" s="19" t="s">
        <v>82</v>
      </c>
    </row>
    <row r="324" spans="2:51" s="13" customFormat="1" ht="11.25">
      <c r="B324" s="201"/>
      <c r="C324" s="202"/>
      <c r="D324" s="194" t="s">
        <v>170</v>
      </c>
      <c r="E324" s="203" t="s">
        <v>28</v>
      </c>
      <c r="F324" s="204" t="s">
        <v>434</v>
      </c>
      <c r="G324" s="202"/>
      <c r="H324" s="203" t="s">
        <v>28</v>
      </c>
      <c r="I324" s="205"/>
      <c r="J324" s="202"/>
      <c r="K324" s="202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170</v>
      </c>
      <c r="AU324" s="210" t="s">
        <v>82</v>
      </c>
      <c r="AV324" s="13" t="s">
        <v>80</v>
      </c>
      <c r="AW324" s="13" t="s">
        <v>34</v>
      </c>
      <c r="AX324" s="13" t="s">
        <v>73</v>
      </c>
      <c r="AY324" s="210" t="s">
        <v>157</v>
      </c>
    </row>
    <row r="325" spans="2:51" s="13" customFormat="1" ht="11.25">
      <c r="B325" s="201"/>
      <c r="C325" s="202"/>
      <c r="D325" s="194" t="s">
        <v>170</v>
      </c>
      <c r="E325" s="203" t="s">
        <v>28</v>
      </c>
      <c r="F325" s="204" t="s">
        <v>435</v>
      </c>
      <c r="G325" s="202"/>
      <c r="H325" s="203" t="s">
        <v>28</v>
      </c>
      <c r="I325" s="205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170</v>
      </c>
      <c r="AU325" s="210" t="s">
        <v>82</v>
      </c>
      <c r="AV325" s="13" t="s">
        <v>80</v>
      </c>
      <c r="AW325" s="13" t="s">
        <v>34</v>
      </c>
      <c r="AX325" s="13" t="s">
        <v>73</v>
      </c>
      <c r="AY325" s="210" t="s">
        <v>157</v>
      </c>
    </row>
    <row r="326" spans="2:51" s="14" customFormat="1" ht="11.25">
      <c r="B326" s="211"/>
      <c r="C326" s="212"/>
      <c r="D326" s="194" t="s">
        <v>170</v>
      </c>
      <c r="E326" s="213" t="s">
        <v>28</v>
      </c>
      <c r="F326" s="214" t="s">
        <v>436</v>
      </c>
      <c r="G326" s="212"/>
      <c r="H326" s="215">
        <v>7.2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170</v>
      </c>
      <c r="AU326" s="221" t="s">
        <v>82</v>
      </c>
      <c r="AV326" s="14" t="s">
        <v>82</v>
      </c>
      <c r="AW326" s="14" t="s">
        <v>34</v>
      </c>
      <c r="AX326" s="14" t="s">
        <v>80</v>
      </c>
      <c r="AY326" s="221" t="s">
        <v>157</v>
      </c>
    </row>
    <row r="327" spans="1:65" s="2" customFormat="1" ht="21.75" customHeight="1">
      <c r="A327" s="36"/>
      <c r="B327" s="37"/>
      <c r="C327" s="181" t="s">
        <v>437</v>
      </c>
      <c r="D327" s="181" t="s">
        <v>159</v>
      </c>
      <c r="E327" s="182" t="s">
        <v>438</v>
      </c>
      <c r="F327" s="183" t="s">
        <v>439</v>
      </c>
      <c r="G327" s="184" t="s">
        <v>227</v>
      </c>
      <c r="H327" s="185">
        <v>381.55</v>
      </c>
      <c r="I327" s="186"/>
      <c r="J327" s="187">
        <f>ROUND(I327*H327,2)</f>
        <v>0</v>
      </c>
      <c r="K327" s="183" t="s">
        <v>163</v>
      </c>
      <c r="L327" s="41"/>
      <c r="M327" s="188" t="s">
        <v>28</v>
      </c>
      <c r="N327" s="189" t="s">
        <v>46</v>
      </c>
      <c r="O327" s="67"/>
      <c r="P327" s="190">
        <f>O327*H327</f>
        <v>0</v>
      </c>
      <c r="Q327" s="190">
        <v>0.00039</v>
      </c>
      <c r="R327" s="190">
        <f>Q327*H327</f>
        <v>0.1488045</v>
      </c>
      <c r="S327" s="190">
        <v>0</v>
      </c>
      <c r="T327" s="191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92" t="s">
        <v>164</v>
      </c>
      <c r="AT327" s="192" t="s">
        <v>159</v>
      </c>
      <c r="AU327" s="192" t="s">
        <v>82</v>
      </c>
      <c r="AY327" s="19" t="s">
        <v>157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9" t="s">
        <v>164</v>
      </c>
      <c r="BK327" s="193">
        <f>ROUND(I327*H327,2)</f>
        <v>0</v>
      </c>
      <c r="BL327" s="19" t="s">
        <v>164</v>
      </c>
      <c r="BM327" s="192" t="s">
        <v>440</v>
      </c>
    </row>
    <row r="328" spans="1:47" s="2" customFormat="1" ht="19.5">
      <c r="A328" s="36"/>
      <c r="B328" s="37"/>
      <c r="C328" s="38"/>
      <c r="D328" s="194" t="s">
        <v>166</v>
      </c>
      <c r="E328" s="38"/>
      <c r="F328" s="195" t="s">
        <v>441</v>
      </c>
      <c r="G328" s="38"/>
      <c r="H328" s="38"/>
      <c r="I328" s="196"/>
      <c r="J328" s="38"/>
      <c r="K328" s="38"/>
      <c r="L328" s="41"/>
      <c r="M328" s="197"/>
      <c r="N328" s="198"/>
      <c r="O328" s="67"/>
      <c r="P328" s="67"/>
      <c r="Q328" s="67"/>
      <c r="R328" s="67"/>
      <c r="S328" s="67"/>
      <c r="T328" s="68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166</v>
      </c>
      <c r="AU328" s="19" t="s">
        <v>82</v>
      </c>
    </row>
    <row r="329" spans="1:47" s="2" customFormat="1" ht="11.25">
      <c r="A329" s="36"/>
      <c r="B329" s="37"/>
      <c r="C329" s="38"/>
      <c r="D329" s="199" t="s">
        <v>168</v>
      </c>
      <c r="E329" s="38"/>
      <c r="F329" s="200" t="s">
        <v>442</v>
      </c>
      <c r="G329" s="38"/>
      <c r="H329" s="38"/>
      <c r="I329" s="196"/>
      <c r="J329" s="38"/>
      <c r="K329" s="38"/>
      <c r="L329" s="41"/>
      <c r="M329" s="197"/>
      <c r="N329" s="198"/>
      <c r="O329" s="67"/>
      <c r="P329" s="67"/>
      <c r="Q329" s="67"/>
      <c r="R329" s="67"/>
      <c r="S329" s="67"/>
      <c r="T329" s="68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168</v>
      </c>
      <c r="AU329" s="19" t="s">
        <v>82</v>
      </c>
    </row>
    <row r="330" spans="2:51" s="13" customFormat="1" ht="11.25">
      <c r="B330" s="201"/>
      <c r="C330" s="202"/>
      <c r="D330" s="194" t="s">
        <v>170</v>
      </c>
      <c r="E330" s="203" t="s">
        <v>28</v>
      </c>
      <c r="F330" s="204" t="s">
        <v>443</v>
      </c>
      <c r="G330" s="202"/>
      <c r="H330" s="203" t="s">
        <v>28</v>
      </c>
      <c r="I330" s="205"/>
      <c r="J330" s="202"/>
      <c r="K330" s="202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170</v>
      </c>
      <c r="AU330" s="210" t="s">
        <v>82</v>
      </c>
      <c r="AV330" s="13" t="s">
        <v>80</v>
      </c>
      <c r="AW330" s="13" t="s">
        <v>34</v>
      </c>
      <c r="AX330" s="13" t="s">
        <v>73</v>
      </c>
      <c r="AY330" s="210" t="s">
        <v>157</v>
      </c>
    </row>
    <row r="331" spans="2:51" s="14" customFormat="1" ht="11.25">
      <c r="B331" s="211"/>
      <c r="C331" s="212"/>
      <c r="D331" s="194" t="s">
        <v>170</v>
      </c>
      <c r="E331" s="213" t="s">
        <v>28</v>
      </c>
      <c r="F331" s="214" t="s">
        <v>444</v>
      </c>
      <c r="G331" s="212"/>
      <c r="H331" s="215">
        <v>89.75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170</v>
      </c>
      <c r="AU331" s="221" t="s">
        <v>82</v>
      </c>
      <c r="AV331" s="14" t="s">
        <v>82</v>
      </c>
      <c r="AW331" s="14" t="s">
        <v>34</v>
      </c>
      <c r="AX331" s="14" t="s">
        <v>73</v>
      </c>
      <c r="AY331" s="221" t="s">
        <v>157</v>
      </c>
    </row>
    <row r="332" spans="2:51" s="14" customFormat="1" ht="11.25">
      <c r="B332" s="211"/>
      <c r="C332" s="212"/>
      <c r="D332" s="194" t="s">
        <v>170</v>
      </c>
      <c r="E332" s="213" t="s">
        <v>28</v>
      </c>
      <c r="F332" s="214" t="s">
        <v>445</v>
      </c>
      <c r="G332" s="212"/>
      <c r="H332" s="215">
        <v>38.7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170</v>
      </c>
      <c r="AU332" s="221" t="s">
        <v>82</v>
      </c>
      <c r="AV332" s="14" t="s">
        <v>82</v>
      </c>
      <c r="AW332" s="14" t="s">
        <v>34</v>
      </c>
      <c r="AX332" s="14" t="s">
        <v>73</v>
      </c>
      <c r="AY332" s="221" t="s">
        <v>157</v>
      </c>
    </row>
    <row r="333" spans="2:51" s="14" customFormat="1" ht="11.25">
      <c r="B333" s="211"/>
      <c r="C333" s="212"/>
      <c r="D333" s="194" t="s">
        <v>170</v>
      </c>
      <c r="E333" s="213" t="s">
        <v>28</v>
      </c>
      <c r="F333" s="214" t="s">
        <v>446</v>
      </c>
      <c r="G333" s="212"/>
      <c r="H333" s="215">
        <v>57.6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170</v>
      </c>
      <c r="AU333" s="221" t="s">
        <v>82</v>
      </c>
      <c r="AV333" s="14" t="s">
        <v>82</v>
      </c>
      <c r="AW333" s="14" t="s">
        <v>34</v>
      </c>
      <c r="AX333" s="14" t="s">
        <v>73</v>
      </c>
      <c r="AY333" s="221" t="s">
        <v>157</v>
      </c>
    </row>
    <row r="334" spans="2:51" s="14" customFormat="1" ht="11.25">
      <c r="B334" s="211"/>
      <c r="C334" s="212"/>
      <c r="D334" s="194" t="s">
        <v>170</v>
      </c>
      <c r="E334" s="213" t="s">
        <v>28</v>
      </c>
      <c r="F334" s="214" t="s">
        <v>447</v>
      </c>
      <c r="G334" s="212"/>
      <c r="H334" s="215">
        <v>37.8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170</v>
      </c>
      <c r="AU334" s="221" t="s">
        <v>82</v>
      </c>
      <c r="AV334" s="14" t="s">
        <v>82</v>
      </c>
      <c r="AW334" s="14" t="s">
        <v>34</v>
      </c>
      <c r="AX334" s="14" t="s">
        <v>73</v>
      </c>
      <c r="AY334" s="221" t="s">
        <v>157</v>
      </c>
    </row>
    <row r="335" spans="2:51" s="14" customFormat="1" ht="11.25">
      <c r="B335" s="211"/>
      <c r="C335" s="212"/>
      <c r="D335" s="194" t="s">
        <v>170</v>
      </c>
      <c r="E335" s="213" t="s">
        <v>28</v>
      </c>
      <c r="F335" s="214" t="s">
        <v>448</v>
      </c>
      <c r="G335" s="212"/>
      <c r="H335" s="215">
        <v>87.7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170</v>
      </c>
      <c r="AU335" s="221" t="s">
        <v>82</v>
      </c>
      <c r="AV335" s="14" t="s">
        <v>82</v>
      </c>
      <c r="AW335" s="14" t="s">
        <v>34</v>
      </c>
      <c r="AX335" s="14" t="s">
        <v>73</v>
      </c>
      <c r="AY335" s="221" t="s">
        <v>157</v>
      </c>
    </row>
    <row r="336" spans="2:51" s="16" customFormat="1" ht="11.25">
      <c r="B336" s="233"/>
      <c r="C336" s="234"/>
      <c r="D336" s="194" t="s">
        <v>170</v>
      </c>
      <c r="E336" s="235" t="s">
        <v>28</v>
      </c>
      <c r="F336" s="236" t="s">
        <v>258</v>
      </c>
      <c r="G336" s="234"/>
      <c r="H336" s="237">
        <v>311.55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170</v>
      </c>
      <c r="AU336" s="243" t="s">
        <v>82</v>
      </c>
      <c r="AV336" s="16" t="s">
        <v>183</v>
      </c>
      <c r="AW336" s="16" t="s">
        <v>34</v>
      </c>
      <c r="AX336" s="16" t="s">
        <v>73</v>
      </c>
      <c r="AY336" s="243" t="s">
        <v>157</v>
      </c>
    </row>
    <row r="337" spans="2:51" s="13" customFormat="1" ht="11.25">
      <c r="B337" s="201"/>
      <c r="C337" s="202"/>
      <c r="D337" s="194" t="s">
        <v>170</v>
      </c>
      <c r="E337" s="203" t="s">
        <v>28</v>
      </c>
      <c r="F337" s="204" t="s">
        <v>449</v>
      </c>
      <c r="G337" s="202"/>
      <c r="H337" s="203" t="s">
        <v>28</v>
      </c>
      <c r="I337" s="205"/>
      <c r="J337" s="202"/>
      <c r="K337" s="202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170</v>
      </c>
      <c r="AU337" s="210" t="s">
        <v>82</v>
      </c>
      <c r="AV337" s="13" t="s">
        <v>80</v>
      </c>
      <c r="AW337" s="13" t="s">
        <v>34</v>
      </c>
      <c r="AX337" s="13" t="s">
        <v>73</v>
      </c>
      <c r="AY337" s="210" t="s">
        <v>157</v>
      </c>
    </row>
    <row r="338" spans="2:51" s="14" customFormat="1" ht="11.25">
      <c r="B338" s="211"/>
      <c r="C338" s="212"/>
      <c r="D338" s="194" t="s">
        <v>170</v>
      </c>
      <c r="E338" s="213" t="s">
        <v>28</v>
      </c>
      <c r="F338" s="214" t="s">
        <v>450</v>
      </c>
      <c r="G338" s="212"/>
      <c r="H338" s="215">
        <v>35.6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170</v>
      </c>
      <c r="AU338" s="221" t="s">
        <v>82</v>
      </c>
      <c r="AV338" s="14" t="s">
        <v>82</v>
      </c>
      <c r="AW338" s="14" t="s">
        <v>34</v>
      </c>
      <c r="AX338" s="14" t="s">
        <v>73</v>
      </c>
      <c r="AY338" s="221" t="s">
        <v>157</v>
      </c>
    </row>
    <row r="339" spans="2:51" s="14" customFormat="1" ht="11.25">
      <c r="B339" s="211"/>
      <c r="C339" s="212"/>
      <c r="D339" s="194" t="s">
        <v>170</v>
      </c>
      <c r="E339" s="213" t="s">
        <v>28</v>
      </c>
      <c r="F339" s="214" t="s">
        <v>451</v>
      </c>
      <c r="G339" s="212"/>
      <c r="H339" s="215">
        <v>34.4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170</v>
      </c>
      <c r="AU339" s="221" t="s">
        <v>82</v>
      </c>
      <c r="AV339" s="14" t="s">
        <v>82</v>
      </c>
      <c r="AW339" s="14" t="s">
        <v>34</v>
      </c>
      <c r="AX339" s="14" t="s">
        <v>73</v>
      </c>
      <c r="AY339" s="221" t="s">
        <v>157</v>
      </c>
    </row>
    <row r="340" spans="2:51" s="16" customFormat="1" ht="11.25">
      <c r="B340" s="233"/>
      <c r="C340" s="234"/>
      <c r="D340" s="194" t="s">
        <v>170</v>
      </c>
      <c r="E340" s="235" t="s">
        <v>28</v>
      </c>
      <c r="F340" s="236" t="s">
        <v>258</v>
      </c>
      <c r="G340" s="234"/>
      <c r="H340" s="237">
        <v>70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170</v>
      </c>
      <c r="AU340" s="243" t="s">
        <v>82</v>
      </c>
      <c r="AV340" s="16" t="s">
        <v>183</v>
      </c>
      <c r="AW340" s="16" t="s">
        <v>34</v>
      </c>
      <c r="AX340" s="16" t="s">
        <v>73</v>
      </c>
      <c r="AY340" s="243" t="s">
        <v>157</v>
      </c>
    </row>
    <row r="341" spans="2:51" s="15" customFormat="1" ht="11.25">
      <c r="B341" s="222"/>
      <c r="C341" s="223"/>
      <c r="D341" s="194" t="s">
        <v>170</v>
      </c>
      <c r="E341" s="224" t="s">
        <v>28</v>
      </c>
      <c r="F341" s="225" t="s">
        <v>182</v>
      </c>
      <c r="G341" s="223"/>
      <c r="H341" s="226">
        <v>381.55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170</v>
      </c>
      <c r="AU341" s="232" t="s">
        <v>82</v>
      </c>
      <c r="AV341" s="15" t="s">
        <v>164</v>
      </c>
      <c r="AW341" s="15" t="s">
        <v>34</v>
      </c>
      <c r="AX341" s="15" t="s">
        <v>80</v>
      </c>
      <c r="AY341" s="232" t="s">
        <v>157</v>
      </c>
    </row>
    <row r="342" spans="1:65" s="2" customFormat="1" ht="16.5" customHeight="1">
      <c r="A342" s="36"/>
      <c r="B342" s="37"/>
      <c r="C342" s="181" t="s">
        <v>452</v>
      </c>
      <c r="D342" s="181" t="s">
        <v>159</v>
      </c>
      <c r="E342" s="182" t="s">
        <v>453</v>
      </c>
      <c r="F342" s="183" t="s">
        <v>454</v>
      </c>
      <c r="G342" s="184" t="s">
        <v>455</v>
      </c>
      <c r="H342" s="185">
        <v>8</v>
      </c>
      <c r="I342" s="186"/>
      <c r="J342" s="187">
        <f>ROUND(I342*H342,2)</f>
        <v>0</v>
      </c>
      <c r="K342" s="183" t="s">
        <v>163</v>
      </c>
      <c r="L342" s="41"/>
      <c r="M342" s="188" t="s">
        <v>28</v>
      </c>
      <c r="N342" s="189" t="s">
        <v>46</v>
      </c>
      <c r="O342" s="67"/>
      <c r="P342" s="190">
        <f>O342*H342</f>
        <v>0</v>
      </c>
      <c r="Q342" s="190">
        <v>4E-05</v>
      </c>
      <c r="R342" s="190">
        <f>Q342*H342</f>
        <v>0.00032</v>
      </c>
      <c r="S342" s="190">
        <v>0</v>
      </c>
      <c r="T342" s="191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2" t="s">
        <v>164</v>
      </c>
      <c r="AT342" s="192" t="s">
        <v>159</v>
      </c>
      <c r="AU342" s="192" t="s">
        <v>82</v>
      </c>
      <c r="AY342" s="19" t="s">
        <v>157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9" t="s">
        <v>164</v>
      </c>
      <c r="BK342" s="193">
        <f>ROUND(I342*H342,2)</f>
        <v>0</v>
      </c>
      <c r="BL342" s="19" t="s">
        <v>164</v>
      </c>
      <c r="BM342" s="192" t="s">
        <v>456</v>
      </c>
    </row>
    <row r="343" spans="1:47" s="2" customFormat="1" ht="11.25">
      <c r="A343" s="36"/>
      <c r="B343" s="37"/>
      <c r="C343" s="38"/>
      <c r="D343" s="194" t="s">
        <v>166</v>
      </c>
      <c r="E343" s="38"/>
      <c r="F343" s="195" t="s">
        <v>457</v>
      </c>
      <c r="G343" s="38"/>
      <c r="H343" s="38"/>
      <c r="I343" s="196"/>
      <c r="J343" s="38"/>
      <c r="K343" s="38"/>
      <c r="L343" s="41"/>
      <c r="M343" s="197"/>
      <c r="N343" s="198"/>
      <c r="O343" s="67"/>
      <c r="P343" s="67"/>
      <c r="Q343" s="67"/>
      <c r="R343" s="67"/>
      <c r="S343" s="67"/>
      <c r="T343" s="68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166</v>
      </c>
      <c r="AU343" s="19" t="s">
        <v>82</v>
      </c>
    </row>
    <row r="344" spans="1:47" s="2" customFormat="1" ht="11.25">
      <c r="A344" s="36"/>
      <c r="B344" s="37"/>
      <c r="C344" s="38"/>
      <c r="D344" s="199" t="s">
        <v>168</v>
      </c>
      <c r="E344" s="38"/>
      <c r="F344" s="200" t="s">
        <v>458</v>
      </c>
      <c r="G344" s="38"/>
      <c r="H344" s="38"/>
      <c r="I344" s="196"/>
      <c r="J344" s="38"/>
      <c r="K344" s="38"/>
      <c r="L344" s="41"/>
      <c r="M344" s="197"/>
      <c r="N344" s="198"/>
      <c r="O344" s="67"/>
      <c r="P344" s="67"/>
      <c r="Q344" s="67"/>
      <c r="R344" s="67"/>
      <c r="S344" s="67"/>
      <c r="T344" s="68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168</v>
      </c>
      <c r="AU344" s="19" t="s">
        <v>82</v>
      </c>
    </row>
    <row r="345" spans="2:51" s="13" customFormat="1" ht="11.25">
      <c r="B345" s="201"/>
      <c r="C345" s="202"/>
      <c r="D345" s="194" t="s">
        <v>170</v>
      </c>
      <c r="E345" s="203" t="s">
        <v>28</v>
      </c>
      <c r="F345" s="204" t="s">
        <v>459</v>
      </c>
      <c r="G345" s="202"/>
      <c r="H345" s="203" t="s">
        <v>28</v>
      </c>
      <c r="I345" s="205"/>
      <c r="J345" s="202"/>
      <c r="K345" s="202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170</v>
      </c>
      <c r="AU345" s="210" t="s">
        <v>82</v>
      </c>
      <c r="AV345" s="13" t="s">
        <v>80</v>
      </c>
      <c r="AW345" s="13" t="s">
        <v>34</v>
      </c>
      <c r="AX345" s="13" t="s">
        <v>73</v>
      </c>
      <c r="AY345" s="210" t="s">
        <v>157</v>
      </c>
    </row>
    <row r="346" spans="2:51" s="14" customFormat="1" ht="11.25">
      <c r="B346" s="211"/>
      <c r="C346" s="212"/>
      <c r="D346" s="194" t="s">
        <v>170</v>
      </c>
      <c r="E346" s="213" t="s">
        <v>28</v>
      </c>
      <c r="F346" s="214" t="s">
        <v>460</v>
      </c>
      <c r="G346" s="212"/>
      <c r="H346" s="215">
        <v>4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170</v>
      </c>
      <c r="AU346" s="221" t="s">
        <v>82</v>
      </c>
      <c r="AV346" s="14" t="s">
        <v>82</v>
      </c>
      <c r="AW346" s="14" t="s">
        <v>34</v>
      </c>
      <c r="AX346" s="14" t="s">
        <v>73</v>
      </c>
      <c r="AY346" s="221" t="s">
        <v>157</v>
      </c>
    </row>
    <row r="347" spans="2:51" s="14" customFormat="1" ht="11.25">
      <c r="B347" s="211"/>
      <c r="C347" s="212"/>
      <c r="D347" s="194" t="s">
        <v>170</v>
      </c>
      <c r="E347" s="213" t="s">
        <v>28</v>
      </c>
      <c r="F347" s="214" t="s">
        <v>460</v>
      </c>
      <c r="G347" s="212"/>
      <c r="H347" s="215">
        <v>4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170</v>
      </c>
      <c r="AU347" s="221" t="s">
        <v>82</v>
      </c>
      <c r="AV347" s="14" t="s">
        <v>82</v>
      </c>
      <c r="AW347" s="14" t="s">
        <v>34</v>
      </c>
      <c r="AX347" s="14" t="s">
        <v>73</v>
      </c>
      <c r="AY347" s="221" t="s">
        <v>157</v>
      </c>
    </row>
    <row r="348" spans="2:51" s="15" customFormat="1" ht="11.25">
      <c r="B348" s="222"/>
      <c r="C348" s="223"/>
      <c r="D348" s="194" t="s">
        <v>170</v>
      </c>
      <c r="E348" s="224" t="s">
        <v>28</v>
      </c>
      <c r="F348" s="225" t="s">
        <v>182</v>
      </c>
      <c r="G348" s="223"/>
      <c r="H348" s="226">
        <v>8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170</v>
      </c>
      <c r="AU348" s="232" t="s">
        <v>82</v>
      </c>
      <c r="AV348" s="15" t="s">
        <v>164</v>
      </c>
      <c r="AW348" s="15" t="s">
        <v>34</v>
      </c>
      <c r="AX348" s="15" t="s">
        <v>80</v>
      </c>
      <c r="AY348" s="232" t="s">
        <v>157</v>
      </c>
    </row>
    <row r="349" spans="1:65" s="2" customFormat="1" ht="16.5" customHeight="1">
      <c r="A349" s="36"/>
      <c r="B349" s="37"/>
      <c r="C349" s="181" t="s">
        <v>461</v>
      </c>
      <c r="D349" s="181" t="s">
        <v>159</v>
      </c>
      <c r="E349" s="182" t="s">
        <v>462</v>
      </c>
      <c r="F349" s="183" t="s">
        <v>463</v>
      </c>
      <c r="G349" s="184" t="s">
        <v>227</v>
      </c>
      <c r="H349" s="185">
        <v>71.6</v>
      </c>
      <c r="I349" s="186"/>
      <c r="J349" s="187">
        <f>ROUND(I349*H349,2)</f>
        <v>0</v>
      </c>
      <c r="K349" s="183" t="s">
        <v>163</v>
      </c>
      <c r="L349" s="41"/>
      <c r="M349" s="188" t="s">
        <v>28</v>
      </c>
      <c r="N349" s="189" t="s">
        <v>46</v>
      </c>
      <c r="O349" s="67"/>
      <c r="P349" s="190">
        <f>O349*H349</f>
        <v>0</v>
      </c>
      <c r="Q349" s="190">
        <v>0.00123</v>
      </c>
      <c r="R349" s="190">
        <f>Q349*H349</f>
        <v>0.088068</v>
      </c>
      <c r="S349" s="190">
        <v>0</v>
      </c>
      <c r="T349" s="19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2" t="s">
        <v>164</v>
      </c>
      <c r="AT349" s="192" t="s">
        <v>159</v>
      </c>
      <c r="AU349" s="192" t="s">
        <v>82</v>
      </c>
      <c r="AY349" s="19" t="s">
        <v>157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9" t="s">
        <v>164</v>
      </c>
      <c r="BK349" s="193">
        <f>ROUND(I349*H349,2)</f>
        <v>0</v>
      </c>
      <c r="BL349" s="19" t="s">
        <v>164</v>
      </c>
      <c r="BM349" s="192" t="s">
        <v>464</v>
      </c>
    </row>
    <row r="350" spans="1:47" s="2" customFormat="1" ht="11.25">
      <c r="A350" s="36"/>
      <c r="B350" s="37"/>
      <c r="C350" s="38"/>
      <c r="D350" s="194" t="s">
        <v>166</v>
      </c>
      <c r="E350" s="38"/>
      <c r="F350" s="195" t="s">
        <v>465</v>
      </c>
      <c r="G350" s="38"/>
      <c r="H350" s="38"/>
      <c r="I350" s="196"/>
      <c r="J350" s="38"/>
      <c r="K350" s="38"/>
      <c r="L350" s="41"/>
      <c r="M350" s="197"/>
      <c r="N350" s="198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166</v>
      </c>
      <c r="AU350" s="19" t="s">
        <v>82</v>
      </c>
    </row>
    <row r="351" spans="1:47" s="2" customFormat="1" ht="11.25">
      <c r="A351" s="36"/>
      <c r="B351" s="37"/>
      <c r="C351" s="38"/>
      <c r="D351" s="199" t="s">
        <v>168</v>
      </c>
      <c r="E351" s="38"/>
      <c r="F351" s="200" t="s">
        <v>466</v>
      </c>
      <c r="G351" s="38"/>
      <c r="H351" s="38"/>
      <c r="I351" s="196"/>
      <c r="J351" s="38"/>
      <c r="K351" s="38"/>
      <c r="L351" s="41"/>
      <c r="M351" s="197"/>
      <c r="N351" s="198"/>
      <c r="O351" s="67"/>
      <c r="P351" s="67"/>
      <c r="Q351" s="67"/>
      <c r="R351" s="67"/>
      <c r="S351" s="67"/>
      <c r="T351" s="68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168</v>
      </c>
      <c r="AU351" s="19" t="s">
        <v>82</v>
      </c>
    </row>
    <row r="352" spans="2:51" s="13" customFormat="1" ht="11.25">
      <c r="B352" s="201"/>
      <c r="C352" s="202"/>
      <c r="D352" s="194" t="s">
        <v>170</v>
      </c>
      <c r="E352" s="203" t="s">
        <v>28</v>
      </c>
      <c r="F352" s="204" t="s">
        <v>467</v>
      </c>
      <c r="G352" s="202"/>
      <c r="H352" s="203" t="s">
        <v>28</v>
      </c>
      <c r="I352" s="205"/>
      <c r="J352" s="202"/>
      <c r="K352" s="202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170</v>
      </c>
      <c r="AU352" s="210" t="s">
        <v>82</v>
      </c>
      <c r="AV352" s="13" t="s">
        <v>80</v>
      </c>
      <c r="AW352" s="13" t="s">
        <v>34</v>
      </c>
      <c r="AX352" s="13" t="s">
        <v>73</v>
      </c>
      <c r="AY352" s="210" t="s">
        <v>157</v>
      </c>
    </row>
    <row r="353" spans="2:51" s="13" customFormat="1" ht="11.25">
      <c r="B353" s="201"/>
      <c r="C353" s="202"/>
      <c r="D353" s="194" t="s">
        <v>170</v>
      </c>
      <c r="E353" s="203" t="s">
        <v>28</v>
      </c>
      <c r="F353" s="204" t="s">
        <v>468</v>
      </c>
      <c r="G353" s="202"/>
      <c r="H353" s="203" t="s">
        <v>28</v>
      </c>
      <c r="I353" s="205"/>
      <c r="J353" s="202"/>
      <c r="K353" s="202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170</v>
      </c>
      <c r="AU353" s="210" t="s">
        <v>82</v>
      </c>
      <c r="AV353" s="13" t="s">
        <v>80</v>
      </c>
      <c r="AW353" s="13" t="s">
        <v>34</v>
      </c>
      <c r="AX353" s="13" t="s">
        <v>73</v>
      </c>
      <c r="AY353" s="210" t="s">
        <v>157</v>
      </c>
    </row>
    <row r="354" spans="2:51" s="13" customFormat="1" ht="11.25">
      <c r="B354" s="201"/>
      <c r="C354" s="202"/>
      <c r="D354" s="194" t="s">
        <v>170</v>
      </c>
      <c r="E354" s="203" t="s">
        <v>28</v>
      </c>
      <c r="F354" s="204" t="s">
        <v>469</v>
      </c>
      <c r="G354" s="202"/>
      <c r="H354" s="203" t="s">
        <v>28</v>
      </c>
      <c r="I354" s="205"/>
      <c r="J354" s="202"/>
      <c r="K354" s="202"/>
      <c r="L354" s="206"/>
      <c r="M354" s="207"/>
      <c r="N354" s="208"/>
      <c r="O354" s="208"/>
      <c r="P354" s="208"/>
      <c r="Q354" s="208"/>
      <c r="R354" s="208"/>
      <c r="S354" s="208"/>
      <c r="T354" s="209"/>
      <c r="AT354" s="210" t="s">
        <v>170</v>
      </c>
      <c r="AU354" s="210" t="s">
        <v>82</v>
      </c>
      <c r="AV354" s="13" t="s">
        <v>80</v>
      </c>
      <c r="AW354" s="13" t="s">
        <v>34</v>
      </c>
      <c r="AX354" s="13" t="s">
        <v>73</v>
      </c>
      <c r="AY354" s="210" t="s">
        <v>157</v>
      </c>
    </row>
    <row r="355" spans="2:51" s="14" customFormat="1" ht="11.25">
      <c r="B355" s="211"/>
      <c r="C355" s="212"/>
      <c r="D355" s="194" t="s">
        <v>170</v>
      </c>
      <c r="E355" s="213" t="s">
        <v>28</v>
      </c>
      <c r="F355" s="214" t="s">
        <v>470</v>
      </c>
      <c r="G355" s="212"/>
      <c r="H355" s="215">
        <v>36.4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170</v>
      </c>
      <c r="AU355" s="221" t="s">
        <v>82</v>
      </c>
      <c r="AV355" s="14" t="s">
        <v>82</v>
      </c>
      <c r="AW355" s="14" t="s">
        <v>34</v>
      </c>
      <c r="AX355" s="14" t="s">
        <v>73</v>
      </c>
      <c r="AY355" s="221" t="s">
        <v>157</v>
      </c>
    </row>
    <row r="356" spans="2:51" s="14" customFormat="1" ht="11.25">
      <c r="B356" s="211"/>
      <c r="C356" s="212"/>
      <c r="D356" s="194" t="s">
        <v>170</v>
      </c>
      <c r="E356" s="213" t="s">
        <v>28</v>
      </c>
      <c r="F356" s="214" t="s">
        <v>471</v>
      </c>
      <c r="G356" s="212"/>
      <c r="H356" s="215">
        <v>35.2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170</v>
      </c>
      <c r="AU356" s="221" t="s">
        <v>82</v>
      </c>
      <c r="AV356" s="14" t="s">
        <v>82</v>
      </c>
      <c r="AW356" s="14" t="s">
        <v>34</v>
      </c>
      <c r="AX356" s="14" t="s">
        <v>73</v>
      </c>
      <c r="AY356" s="221" t="s">
        <v>157</v>
      </c>
    </row>
    <row r="357" spans="2:51" s="15" customFormat="1" ht="11.25">
      <c r="B357" s="222"/>
      <c r="C357" s="223"/>
      <c r="D357" s="194" t="s">
        <v>170</v>
      </c>
      <c r="E357" s="224" t="s">
        <v>28</v>
      </c>
      <c r="F357" s="225" t="s">
        <v>182</v>
      </c>
      <c r="G357" s="223"/>
      <c r="H357" s="226">
        <v>71.6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170</v>
      </c>
      <c r="AU357" s="232" t="s">
        <v>82</v>
      </c>
      <c r="AV357" s="15" t="s">
        <v>164</v>
      </c>
      <c r="AW357" s="15" t="s">
        <v>34</v>
      </c>
      <c r="AX357" s="15" t="s">
        <v>80</v>
      </c>
      <c r="AY357" s="232" t="s">
        <v>157</v>
      </c>
    </row>
    <row r="358" spans="1:65" s="2" customFormat="1" ht="16.5" customHeight="1">
      <c r="A358" s="36"/>
      <c r="B358" s="37"/>
      <c r="C358" s="181" t="s">
        <v>472</v>
      </c>
      <c r="D358" s="181" t="s">
        <v>159</v>
      </c>
      <c r="E358" s="182" t="s">
        <v>473</v>
      </c>
      <c r="F358" s="183" t="s">
        <v>474</v>
      </c>
      <c r="G358" s="184" t="s">
        <v>162</v>
      </c>
      <c r="H358" s="185">
        <v>139.28</v>
      </c>
      <c r="I358" s="186"/>
      <c r="J358" s="187">
        <f>ROUND(I358*H358,2)</f>
        <v>0</v>
      </c>
      <c r="K358" s="183" t="s">
        <v>163</v>
      </c>
      <c r="L358" s="41"/>
      <c r="M358" s="188" t="s">
        <v>28</v>
      </c>
      <c r="N358" s="189" t="s">
        <v>46</v>
      </c>
      <c r="O358" s="67"/>
      <c r="P358" s="190">
        <f>O358*H358</f>
        <v>0</v>
      </c>
      <c r="Q358" s="190">
        <v>0.00138</v>
      </c>
      <c r="R358" s="190">
        <f>Q358*H358</f>
        <v>0.1922064</v>
      </c>
      <c r="S358" s="190">
        <v>0</v>
      </c>
      <c r="T358" s="191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2" t="s">
        <v>164</v>
      </c>
      <c r="AT358" s="192" t="s">
        <v>159</v>
      </c>
      <c r="AU358" s="192" t="s">
        <v>82</v>
      </c>
      <c r="AY358" s="19" t="s">
        <v>157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9" t="s">
        <v>164</v>
      </c>
      <c r="BK358" s="193">
        <f>ROUND(I358*H358,2)</f>
        <v>0</v>
      </c>
      <c r="BL358" s="19" t="s">
        <v>164</v>
      </c>
      <c r="BM358" s="192" t="s">
        <v>475</v>
      </c>
    </row>
    <row r="359" spans="1:47" s="2" customFormat="1" ht="11.25">
      <c r="A359" s="36"/>
      <c r="B359" s="37"/>
      <c r="C359" s="38"/>
      <c r="D359" s="194" t="s">
        <v>166</v>
      </c>
      <c r="E359" s="38"/>
      <c r="F359" s="195" t="s">
        <v>476</v>
      </c>
      <c r="G359" s="38"/>
      <c r="H359" s="38"/>
      <c r="I359" s="196"/>
      <c r="J359" s="38"/>
      <c r="K359" s="38"/>
      <c r="L359" s="41"/>
      <c r="M359" s="197"/>
      <c r="N359" s="198"/>
      <c r="O359" s="67"/>
      <c r="P359" s="67"/>
      <c r="Q359" s="67"/>
      <c r="R359" s="67"/>
      <c r="S359" s="67"/>
      <c r="T359" s="68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166</v>
      </c>
      <c r="AU359" s="19" t="s">
        <v>82</v>
      </c>
    </row>
    <row r="360" spans="1:47" s="2" customFormat="1" ht="11.25">
      <c r="A360" s="36"/>
      <c r="B360" s="37"/>
      <c r="C360" s="38"/>
      <c r="D360" s="199" t="s">
        <v>168</v>
      </c>
      <c r="E360" s="38"/>
      <c r="F360" s="200" t="s">
        <v>477</v>
      </c>
      <c r="G360" s="38"/>
      <c r="H360" s="38"/>
      <c r="I360" s="196"/>
      <c r="J360" s="38"/>
      <c r="K360" s="38"/>
      <c r="L360" s="41"/>
      <c r="M360" s="197"/>
      <c r="N360" s="198"/>
      <c r="O360" s="67"/>
      <c r="P360" s="67"/>
      <c r="Q360" s="67"/>
      <c r="R360" s="67"/>
      <c r="S360" s="67"/>
      <c r="T360" s="68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168</v>
      </c>
      <c r="AU360" s="19" t="s">
        <v>82</v>
      </c>
    </row>
    <row r="361" spans="2:51" s="13" customFormat="1" ht="11.25">
      <c r="B361" s="201"/>
      <c r="C361" s="202"/>
      <c r="D361" s="194" t="s">
        <v>170</v>
      </c>
      <c r="E361" s="203" t="s">
        <v>28</v>
      </c>
      <c r="F361" s="204" t="s">
        <v>478</v>
      </c>
      <c r="G361" s="202"/>
      <c r="H361" s="203" t="s">
        <v>28</v>
      </c>
      <c r="I361" s="205"/>
      <c r="J361" s="202"/>
      <c r="K361" s="202"/>
      <c r="L361" s="206"/>
      <c r="M361" s="207"/>
      <c r="N361" s="208"/>
      <c r="O361" s="208"/>
      <c r="P361" s="208"/>
      <c r="Q361" s="208"/>
      <c r="R361" s="208"/>
      <c r="S361" s="208"/>
      <c r="T361" s="209"/>
      <c r="AT361" s="210" t="s">
        <v>170</v>
      </c>
      <c r="AU361" s="210" t="s">
        <v>82</v>
      </c>
      <c r="AV361" s="13" t="s">
        <v>80</v>
      </c>
      <c r="AW361" s="13" t="s">
        <v>34</v>
      </c>
      <c r="AX361" s="13" t="s">
        <v>73</v>
      </c>
      <c r="AY361" s="210" t="s">
        <v>157</v>
      </c>
    </row>
    <row r="362" spans="2:51" s="14" customFormat="1" ht="11.25">
      <c r="B362" s="211"/>
      <c r="C362" s="212"/>
      <c r="D362" s="194" t="s">
        <v>170</v>
      </c>
      <c r="E362" s="213" t="s">
        <v>28</v>
      </c>
      <c r="F362" s="214" t="s">
        <v>479</v>
      </c>
      <c r="G362" s="212"/>
      <c r="H362" s="215">
        <v>49.4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170</v>
      </c>
      <c r="AU362" s="221" t="s">
        <v>82</v>
      </c>
      <c r="AV362" s="14" t="s">
        <v>82</v>
      </c>
      <c r="AW362" s="14" t="s">
        <v>34</v>
      </c>
      <c r="AX362" s="14" t="s">
        <v>73</v>
      </c>
      <c r="AY362" s="221" t="s">
        <v>157</v>
      </c>
    </row>
    <row r="363" spans="2:51" s="14" customFormat="1" ht="11.25">
      <c r="B363" s="211"/>
      <c r="C363" s="212"/>
      <c r="D363" s="194" t="s">
        <v>170</v>
      </c>
      <c r="E363" s="213" t="s">
        <v>28</v>
      </c>
      <c r="F363" s="214" t="s">
        <v>480</v>
      </c>
      <c r="G363" s="212"/>
      <c r="H363" s="215">
        <v>42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170</v>
      </c>
      <c r="AU363" s="221" t="s">
        <v>82</v>
      </c>
      <c r="AV363" s="14" t="s">
        <v>82</v>
      </c>
      <c r="AW363" s="14" t="s">
        <v>34</v>
      </c>
      <c r="AX363" s="14" t="s">
        <v>73</v>
      </c>
      <c r="AY363" s="221" t="s">
        <v>157</v>
      </c>
    </row>
    <row r="364" spans="2:51" s="14" customFormat="1" ht="11.25">
      <c r="B364" s="211"/>
      <c r="C364" s="212"/>
      <c r="D364" s="194" t="s">
        <v>170</v>
      </c>
      <c r="E364" s="213" t="s">
        <v>28</v>
      </c>
      <c r="F364" s="214" t="s">
        <v>481</v>
      </c>
      <c r="G364" s="212"/>
      <c r="H364" s="215">
        <v>47.88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170</v>
      </c>
      <c r="AU364" s="221" t="s">
        <v>82</v>
      </c>
      <c r="AV364" s="14" t="s">
        <v>82</v>
      </c>
      <c r="AW364" s="14" t="s">
        <v>34</v>
      </c>
      <c r="AX364" s="14" t="s">
        <v>73</v>
      </c>
      <c r="AY364" s="221" t="s">
        <v>157</v>
      </c>
    </row>
    <row r="365" spans="2:51" s="15" customFormat="1" ht="11.25">
      <c r="B365" s="222"/>
      <c r="C365" s="223"/>
      <c r="D365" s="194" t="s">
        <v>170</v>
      </c>
      <c r="E365" s="224" t="s">
        <v>28</v>
      </c>
      <c r="F365" s="225" t="s">
        <v>182</v>
      </c>
      <c r="G365" s="223"/>
      <c r="H365" s="226">
        <v>139.28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170</v>
      </c>
      <c r="AU365" s="232" t="s">
        <v>82</v>
      </c>
      <c r="AV365" s="15" t="s">
        <v>164</v>
      </c>
      <c r="AW365" s="15" t="s">
        <v>34</v>
      </c>
      <c r="AX365" s="15" t="s">
        <v>80</v>
      </c>
      <c r="AY365" s="232" t="s">
        <v>157</v>
      </c>
    </row>
    <row r="366" spans="1:65" s="2" customFormat="1" ht="16.5" customHeight="1">
      <c r="A366" s="36"/>
      <c r="B366" s="37"/>
      <c r="C366" s="244" t="s">
        <v>482</v>
      </c>
      <c r="D366" s="244" t="s">
        <v>483</v>
      </c>
      <c r="E366" s="245" t="s">
        <v>484</v>
      </c>
      <c r="F366" s="246" t="s">
        <v>485</v>
      </c>
      <c r="G366" s="247" t="s">
        <v>486</v>
      </c>
      <c r="H366" s="248">
        <v>156.303</v>
      </c>
      <c r="I366" s="249"/>
      <c r="J366" s="250">
        <f>ROUND(I366*H366,2)</f>
        <v>0</v>
      </c>
      <c r="K366" s="246" t="s">
        <v>28</v>
      </c>
      <c r="L366" s="251"/>
      <c r="M366" s="252" t="s">
        <v>28</v>
      </c>
      <c r="N366" s="253" t="s">
        <v>46</v>
      </c>
      <c r="O366" s="67"/>
      <c r="P366" s="190">
        <f>O366*H366</f>
        <v>0</v>
      </c>
      <c r="Q366" s="190">
        <v>1</v>
      </c>
      <c r="R366" s="190">
        <f>Q366*H366</f>
        <v>156.303</v>
      </c>
      <c r="S366" s="190">
        <v>0</v>
      </c>
      <c r="T366" s="19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2" t="s">
        <v>217</v>
      </c>
      <c r="AT366" s="192" t="s">
        <v>483</v>
      </c>
      <c r="AU366" s="192" t="s">
        <v>82</v>
      </c>
      <c r="AY366" s="19" t="s">
        <v>157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9" t="s">
        <v>164</v>
      </c>
      <c r="BK366" s="193">
        <f>ROUND(I366*H366,2)</f>
        <v>0</v>
      </c>
      <c r="BL366" s="19" t="s">
        <v>164</v>
      </c>
      <c r="BM366" s="192" t="s">
        <v>487</v>
      </c>
    </row>
    <row r="367" spans="1:47" s="2" customFormat="1" ht="11.25">
      <c r="A367" s="36"/>
      <c r="B367" s="37"/>
      <c r="C367" s="38"/>
      <c r="D367" s="194" t="s">
        <v>166</v>
      </c>
      <c r="E367" s="38"/>
      <c r="F367" s="195" t="s">
        <v>485</v>
      </c>
      <c r="G367" s="38"/>
      <c r="H367" s="38"/>
      <c r="I367" s="196"/>
      <c r="J367" s="38"/>
      <c r="K367" s="38"/>
      <c r="L367" s="41"/>
      <c r="M367" s="197"/>
      <c r="N367" s="198"/>
      <c r="O367" s="67"/>
      <c r="P367" s="67"/>
      <c r="Q367" s="67"/>
      <c r="R367" s="67"/>
      <c r="S367" s="67"/>
      <c r="T367" s="68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166</v>
      </c>
      <c r="AU367" s="19" t="s">
        <v>82</v>
      </c>
    </row>
    <row r="368" spans="2:51" s="13" customFormat="1" ht="11.25">
      <c r="B368" s="201"/>
      <c r="C368" s="202"/>
      <c r="D368" s="194" t="s">
        <v>170</v>
      </c>
      <c r="E368" s="203" t="s">
        <v>28</v>
      </c>
      <c r="F368" s="204" t="s">
        <v>488</v>
      </c>
      <c r="G368" s="202"/>
      <c r="H368" s="203" t="s">
        <v>28</v>
      </c>
      <c r="I368" s="205"/>
      <c r="J368" s="202"/>
      <c r="K368" s="202"/>
      <c r="L368" s="206"/>
      <c r="M368" s="207"/>
      <c r="N368" s="208"/>
      <c r="O368" s="208"/>
      <c r="P368" s="208"/>
      <c r="Q368" s="208"/>
      <c r="R368" s="208"/>
      <c r="S368" s="208"/>
      <c r="T368" s="209"/>
      <c r="AT368" s="210" t="s">
        <v>170</v>
      </c>
      <c r="AU368" s="210" t="s">
        <v>82</v>
      </c>
      <c r="AV368" s="13" t="s">
        <v>80</v>
      </c>
      <c r="AW368" s="13" t="s">
        <v>34</v>
      </c>
      <c r="AX368" s="13" t="s">
        <v>73</v>
      </c>
      <c r="AY368" s="210" t="s">
        <v>157</v>
      </c>
    </row>
    <row r="369" spans="2:51" s="13" customFormat="1" ht="11.25">
      <c r="B369" s="201"/>
      <c r="C369" s="202"/>
      <c r="D369" s="194" t="s">
        <v>170</v>
      </c>
      <c r="E369" s="203" t="s">
        <v>28</v>
      </c>
      <c r="F369" s="204" t="s">
        <v>489</v>
      </c>
      <c r="G369" s="202"/>
      <c r="H369" s="203" t="s">
        <v>28</v>
      </c>
      <c r="I369" s="205"/>
      <c r="J369" s="202"/>
      <c r="K369" s="202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170</v>
      </c>
      <c r="AU369" s="210" t="s">
        <v>82</v>
      </c>
      <c r="AV369" s="13" t="s">
        <v>80</v>
      </c>
      <c r="AW369" s="13" t="s">
        <v>34</v>
      </c>
      <c r="AX369" s="13" t="s">
        <v>73</v>
      </c>
      <c r="AY369" s="210" t="s">
        <v>157</v>
      </c>
    </row>
    <row r="370" spans="2:51" s="14" customFormat="1" ht="11.25">
      <c r="B370" s="211"/>
      <c r="C370" s="212"/>
      <c r="D370" s="194" t="s">
        <v>170</v>
      </c>
      <c r="E370" s="213" t="s">
        <v>28</v>
      </c>
      <c r="F370" s="214" t="s">
        <v>490</v>
      </c>
      <c r="G370" s="212"/>
      <c r="H370" s="215">
        <v>21.002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170</v>
      </c>
      <c r="AU370" s="221" t="s">
        <v>82</v>
      </c>
      <c r="AV370" s="14" t="s">
        <v>82</v>
      </c>
      <c r="AW370" s="14" t="s">
        <v>34</v>
      </c>
      <c r="AX370" s="14" t="s">
        <v>73</v>
      </c>
      <c r="AY370" s="221" t="s">
        <v>157</v>
      </c>
    </row>
    <row r="371" spans="2:51" s="14" customFormat="1" ht="11.25">
      <c r="B371" s="211"/>
      <c r="C371" s="212"/>
      <c r="D371" s="194" t="s">
        <v>170</v>
      </c>
      <c r="E371" s="213" t="s">
        <v>28</v>
      </c>
      <c r="F371" s="214" t="s">
        <v>491</v>
      </c>
      <c r="G371" s="212"/>
      <c r="H371" s="215">
        <v>20.31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170</v>
      </c>
      <c r="AU371" s="221" t="s">
        <v>82</v>
      </c>
      <c r="AV371" s="14" t="s">
        <v>82</v>
      </c>
      <c r="AW371" s="14" t="s">
        <v>34</v>
      </c>
      <c r="AX371" s="14" t="s">
        <v>73</v>
      </c>
      <c r="AY371" s="221" t="s">
        <v>157</v>
      </c>
    </row>
    <row r="372" spans="2:51" s="16" customFormat="1" ht="11.25">
      <c r="B372" s="233"/>
      <c r="C372" s="234"/>
      <c r="D372" s="194" t="s">
        <v>170</v>
      </c>
      <c r="E372" s="235" t="s">
        <v>28</v>
      </c>
      <c r="F372" s="236" t="s">
        <v>258</v>
      </c>
      <c r="G372" s="234"/>
      <c r="H372" s="237">
        <v>41.312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170</v>
      </c>
      <c r="AU372" s="243" t="s">
        <v>82</v>
      </c>
      <c r="AV372" s="16" t="s">
        <v>183</v>
      </c>
      <c r="AW372" s="16" t="s">
        <v>34</v>
      </c>
      <c r="AX372" s="16" t="s">
        <v>73</v>
      </c>
      <c r="AY372" s="243" t="s">
        <v>157</v>
      </c>
    </row>
    <row r="373" spans="2:51" s="13" customFormat="1" ht="11.25">
      <c r="B373" s="201"/>
      <c r="C373" s="202"/>
      <c r="D373" s="194" t="s">
        <v>170</v>
      </c>
      <c r="E373" s="203" t="s">
        <v>28</v>
      </c>
      <c r="F373" s="204" t="s">
        <v>492</v>
      </c>
      <c r="G373" s="202"/>
      <c r="H373" s="203" t="s">
        <v>28</v>
      </c>
      <c r="I373" s="205"/>
      <c r="J373" s="202"/>
      <c r="K373" s="202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170</v>
      </c>
      <c r="AU373" s="210" t="s">
        <v>82</v>
      </c>
      <c r="AV373" s="13" t="s">
        <v>80</v>
      </c>
      <c r="AW373" s="13" t="s">
        <v>34</v>
      </c>
      <c r="AX373" s="13" t="s">
        <v>73</v>
      </c>
      <c r="AY373" s="210" t="s">
        <v>157</v>
      </c>
    </row>
    <row r="374" spans="2:51" s="14" customFormat="1" ht="11.25">
      <c r="B374" s="211"/>
      <c r="C374" s="212"/>
      <c r="D374" s="194" t="s">
        <v>170</v>
      </c>
      <c r="E374" s="213" t="s">
        <v>28</v>
      </c>
      <c r="F374" s="214" t="s">
        <v>493</v>
      </c>
      <c r="G374" s="212"/>
      <c r="H374" s="215">
        <v>41.254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170</v>
      </c>
      <c r="AU374" s="221" t="s">
        <v>82</v>
      </c>
      <c r="AV374" s="14" t="s">
        <v>82</v>
      </c>
      <c r="AW374" s="14" t="s">
        <v>34</v>
      </c>
      <c r="AX374" s="14" t="s">
        <v>73</v>
      </c>
      <c r="AY374" s="221" t="s">
        <v>157</v>
      </c>
    </row>
    <row r="375" spans="2:51" s="14" customFormat="1" ht="11.25">
      <c r="B375" s="211"/>
      <c r="C375" s="212"/>
      <c r="D375" s="194" t="s">
        <v>170</v>
      </c>
      <c r="E375" s="213" t="s">
        <v>28</v>
      </c>
      <c r="F375" s="214" t="s">
        <v>494</v>
      </c>
      <c r="G375" s="212"/>
      <c r="H375" s="215">
        <v>31.157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170</v>
      </c>
      <c r="AU375" s="221" t="s">
        <v>82</v>
      </c>
      <c r="AV375" s="14" t="s">
        <v>82</v>
      </c>
      <c r="AW375" s="14" t="s">
        <v>34</v>
      </c>
      <c r="AX375" s="14" t="s">
        <v>73</v>
      </c>
      <c r="AY375" s="221" t="s">
        <v>157</v>
      </c>
    </row>
    <row r="376" spans="2:51" s="14" customFormat="1" ht="11.25">
      <c r="B376" s="211"/>
      <c r="C376" s="212"/>
      <c r="D376" s="194" t="s">
        <v>170</v>
      </c>
      <c r="E376" s="213" t="s">
        <v>28</v>
      </c>
      <c r="F376" s="214" t="s">
        <v>495</v>
      </c>
      <c r="G376" s="212"/>
      <c r="H376" s="215">
        <v>39.984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170</v>
      </c>
      <c r="AU376" s="221" t="s">
        <v>82</v>
      </c>
      <c r="AV376" s="14" t="s">
        <v>82</v>
      </c>
      <c r="AW376" s="14" t="s">
        <v>34</v>
      </c>
      <c r="AX376" s="14" t="s">
        <v>73</v>
      </c>
      <c r="AY376" s="221" t="s">
        <v>157</v>
      </c>
    </row>
    <row r="377" spans="2:51" s="16" customFormat="1" ht="11.25">
      <c r="B377" s="233"/>
      <c r="C377" s="234"/>
      <c r="D377" s="194" t="s">
        <v>170</v>
      </c>
      <c r="E377" s="235" t="s">
        <v>28</v>
      </c>
      <c r="F377" s="236" t="s">
        <v>258</v>
      </c>
      <c r="G377" s="234"/>
      <c r="H377" s="237">
        <v>112.395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170</v>
      </c>
      <c r="AU377" s="243" t="s">
        <v>82</v>
      </c>
      <c r="AV377" s="16" t="s">
        <v>183</v>
      </c>
      <c r="AW377" s="16" t="s">
        <v>34</v>
      </c>
      <c r="AX377" s="16" t="s">
        <v>73</v>
      </c>
      <c r="AY377" s="243" t="s">
        <v>157</v>
      </c>
    </row>
    <row r="378" spans="2:51" s="13" customFormat="1" ht="11.25">
      <c r="B378" s="201"/>
      <c r="C378" s="202"/>
      <c r="D378" s="194" t="s">
        <v>170</v>
      </c>
      <c r="E378" s="203" t="s">
        <v>28</v>
      </c>
      <c r="F378" s="204" t="s">
        <v>496</v>
      </c>
      <c r="G378" s="202"/>
      <c r="H378" s="203" t="s">
        <v>28</v>
      </c>
      <c r="I378" s="205"/>
      <c r="J378" s="202"/>
      <c r="K378" s="202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170</v>
      </c>
      <c r="AU378" s="210" t="s">
        <v>82</v>
      </c>
      <c r="AV378" s="13" t="s">
        <v>80</v>
      </c>
      <c r="AW378" s="13" t="s">
        <v>34</v>
      </c>
      <c r="AX378" s="13" t="s">
        <v>73</v>
      </c>
      <c r="AY378" s="210" t="s">
        <v>157</v>
      </c>
    </row>
    <row r="379" spans="2:51" s="14" customFormat="1" ht="11.25">
      <c r="B379" s="211"/>
      <c r="C379" s="212"/>
      <c r="D379" s="194" t="s">
        <v>170</v>
      </c>
      <c r="E379" s="213" t="s">
        <v>28</v>
      </c>
      <c r="F379" s="214" t="s">
        <v>497</v>
      </c>
      <c r="G379" s="212"/>
      <c r="H379" s="215">
        <v>1.32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170</v>
      </c>
      <c r="AU379" s="221" t="s">
        <v>82</v>
      </c>
      <c r="AV379" s="14" t="s">
        <v>82</v>
      </c>
      <c r="AW379" s="14" t="s">
        <v>34</v>
      </c>
      <c r="AX379" s="14" t="s">
        <v>73</v>
      </c>
      <c r="AY379" s="221" t="s">
        <v>157</v>
      </c>
    </row>
    <row r="380" spans="2:51" s="14" customFormat="1" ht="11.25">
      <c r="B380" s="211"/>
      <c r="C380" s="212"/>
      <c r="D380" s="194" t="s">
        <v>170</v>
      </c>
      <c r="E380" s="213" t="s">
        <v>28</v>
      </c>
      <c r="F380" s="214" t="s">
        <v>498</v>
      </c>
      <c r="G380" s="212"/>
      <c r="H380" s="215">
        <v>1.276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170</v>
      </c>
      <c r="AU380" s="221" t="s">
        <v>82</v>
      </c>
      <c r="AV380" s="14" t="s">
        <v>82</v>
      </c>
      <c r="AW380" s="14" t="s">
        <v>34</v>
      </c>
      <c r="AX380" s="14" t="s">
        <v>73</v>
      </c>
      <c r="AY380" s="221" t="s">
        <v>157</v>
      </c>
    </row>
    <row r="381" spans="2:51" s="16" customFormat="1" ht="11.25">
      <c r="B381" s="233"/>
      <c r="C381" s="234"/>
      <c r="D381" s="194" t="s">
        <v>170</v>
      </c>
      <c r="E381" s="235" t="s">
        <v>28</v>
      </c>
      <c r="F381" s="236" t="s">
        <v>258</v>
      </c>
      <c r="G381" s="234"/>
      <c r="H381" s="237">
        <v>2.596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170</v>
      </c>
      <c r="AU381" s="243" t="s">
        <v>82</v>
      </c>
      <c r="AV381" s="16" t="s">
        <v>183</v>
      </c>
      <c r="AW381" s="16" t="s">
        <v>34</v>
      </c>
      <c r="AX381" s="16" t="s">
        <v>73</v>
      </c>
      <c r="AY381" s="243" t="s">
        <v>157</v>
      </c>
    </row>
    <row r="382" spans="2:51" s="15" customFormat="1" ht="11.25">
      <c r="B382" s="222"/>
      <c r="C382" s="223"/>
      <c r="D382" s="194" t="s">
        <v>170</v>
      </c>
      <c r="E382" s="224" t="s">
        <v>28</v>
      </c>
      <c r="F382" s="225" t="s">
        <v>182</v>
      </c>
      <c r="G382" s="223"/>
      <c r="H382" s="226">
        <v>156.303</v>
      </c>
      <c r="I382" s="227"/>
      <c r="J382" s="223"/>
      <c r="K382" s="223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170</v>
      </c>
      <c r="AU382" s="232" t="s">
        <v>82</v>
      </c>
      <c r="AV382" s="15" t="s">
        <v>164</v>
      </c>
      <c r="AW382" s="15" t="s">
        <v>34</v>
      </c>
      <c r="AX382" s="15" t="s">
        <v>80</v>
      </c>
      <c r="AY382" s="232" t="s">
        <v>157</v>
      </c>
    </row>
    <row r="383" spans="1:65" s="2" customFormat="1" ht="16.5" customHeight="1">
      <c r="A383" s="36"/>
      <c r="B383" s="37"/>
      <c r="C383" s="181" t="s">
        <v>499</v>
      </c>
      <c r="D383" s="181" t="s">
        <v>159</v>
      </c>
      <c r="E383" s="182" t="s">
        <v>500</v>
      </c>
      <c r="F383" s="183" t="s">
        <v>501</v>
      </c>
      <c r="G383" s="184" t="s">
        <v>227</v>
      </c>
      <c r="H383" s="185">
        <v>70</v>
      </c>
      <c r="I383" s="186"/>
      <c r="J383" s="187">
        <f>ROUND(I383*H383,2)</f>
        <v>0</v>
      </c>
      <c r="K383" s="183" t="s">
        <v>163</v>
      </c>
      <c r="L383" s="41"/>
      <c r="M383" s="188" t="s">
        <v>28</v>
      </c>
      <c r="N383" s="189" t="s">
        <v>46</v>
      </c>
      <c r="O383" s="67"/>
      <c r="P383" s="190">
        <f>O383*H383</f>
        <v>0</v>
      </c>
      <c r="Q383" s="190">
        <v>0.03739</v>
      </c>
      <c r="R383" s="190">
        <f>Q383*H383</f>
        <v>2.6173</v>
      </c>
      <c r="S383" s="190">
        <v>0</v>
      </c>
      <c r="T383" s="191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2" t="s">
        <v>164</v>
      </c>
      <c r="AT383" s="192" t="s">
        <v>159</v>
      </c>
      <c r="AU383" s="192" t="s">
        <v>82</v>
      </c>
      <c r="AY383" s="19" t="s">
        <v>157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9" t="s">
        <v>164</v>
      </c>
      <c r="BK383" s="193">
        <f>ROUND(I383*H383,2)</f>
        <v>0</v>
      </c>
      <c r="BL383" s="19" t="s">
        <v>164</v>
      </c>
      <c r="BM383" s="192" t="s">
        <v>502</v>
      </c>
    </row>
    <row r="384" spans="1:47" s="2" customFormat="1" ht="19.5">
      <c r="A384" s="36"/>
      <c r="B384" s="37"/>
      <c r="C384" s="38"/>
      <c r="D384" s="194" t="s">
        <v>166</v>
      </c>
      <c r="E384" s="38"/>
      <c r="F384" s="195" t="s">
        <v>503</v>
      </c>
      <c r="G384" s="38"/>
      <c r="H384" s="38"/>
      <c r="I384" s="196"/>
      <c r="J384" s="38"/>
      <c r="K384" s="38"/>
      <c r="L384" s="41"/>
      <c r="M384" s="197"/>
      <c r="N384" s="198"/>
      <c r="O384" s="67"/>
      <c r="P384" s="67"/>
      <c r="Q384" s="67"/>
      <c r="R384" s="67"/>
      <c r="S384" s="67"/>
      <c r="T384" s="68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166</v>
      </c>
      <c r="AU384" s="19" t="s">
        <v>82</v>
      </c>
    </row>
    <row r="385" spans="1:47" s="2" customFormat="1" ht="11.25">
      <c r="A385" s="36"/>
      <c r="B385" s="37"/>
      <c r="C385" s="38"/>
      <c r="D385" s="199" t="s">
        <v>168</v>
      </c>
      <c r="E385" s="38"/>
      <c r="F385" s="200" t="s">
        <v>504</v>
      </c>
      <c r="G385" s="38"/>
      <c r="H385" s="38"/>
      <c r="I385" s="196"/>
      <c r="J385" s="38"/>
      <c r="K385" s="38"/>
      <c r="L385" s="41"/>
      <c r="M385" s="197"/>
      <c r="N385" s="198"/>
      <c r="O385" s="67"/>
      <c r="P385" s="67"/>
      <c r="Q385" s="67"/>
      <c r="R385" s="67"/>
      <c r="S385" s="67"/>
      <c r="T385" s="68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168</v>
      </c>
      <c r="AU385" s="19" t="s">
        <v>82</v>
      </c>
    </row>
    <row r="386" spans="2:51" s="13" customFormat="1" ht="11.25">
      <c r="B386" s="201"/>
      <c r="C386" s="202"/>
      <c r="D386" s="194" t="s">
        <v>170</v>
      </c>
      <c r="E386" s="203" t="s">
        <v>28</v>
      </c>
      <c r="F386" s="204" t="s">
        <v>467</v>
      </c>
      <c r="G386" s="202"/>
      <c r="H386" s="203" t="s">
        <v>28</v>
      </c>
      <c r="I386" s="205"/>
      <c r="J386" s="202"/>
      <c r="K386" s="202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170</v>
      </c>
      <c r="AU386" s="210" t="s">
        <v>82</v>
      </c>
      <c r="AV386" s="13" t="s">
        <v>80</v>
      </c>
      <c r="AW386" s="13" t="s">
        <v>34</v>
      </c>
      <c r="AX386" s="13" t="s">
        <v>73</v>
      </c>
      <c r="AY386" s="210" t="s">
        <v>157</v>
      </c>
    </row>
    <row r="387" spans="2:51" s="13" customFormat="1" ht="11.25">
      <c r="B387" s="201"/>
      <c r="C387" s="202"/>
      <c r="D387" s="194" t="s">
        <v>170</v>
      </c>
      <c r="E387" s="203" t="s">
        <v>28</v>
      </c>
      <c r="F387" s="204" t="s">
        <v>505</v>
      </c>
      <c r="G387" s="202"/>
      <c r="H387" s="203" t="s">
        <v>28</v>
      </c>
      <c r="I387" s="205"/>
      <c r="J387" s="202"/>
      <c r="K387" s="202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170</v>
      </c>
      <c r="AU387" s="210" t="s">
        <v>82</v>
      </c>
      <c r="AV387" s="13" t="s">
        <v>80</v>
      </c>
      <c r="AW387" s="13" t="s">
        <v>34</v>
      </c>
      <c r="AX387" s="13" t="s">
        <v>73</v>
      </c>
      <c r="AY387" s="210" t="s">
        <v>157</v>
      </c>
    </row>
    <row r="388" spans="2:51" s="13" customFormat="1" ht="11.25">
      <c r="B388" s="201"/>
      <c r="C388" s="202"/>
      <c r="D388" s="194" t="s">
        <v>170</v>
      </c>
      <c r="E388" s="203" t="s">
        <v>28</v>
      </c>
      <c r="F388" s="204" t="s">
        <v>506</v>
      </c>
      <c r="G388" s="202"/>
      <c r="H388" s="203" t="s">
        <v>28</v>
      </c>
      <c r="I388" s="205"/>
      <c r="J388" s="202"/>
      <c r="K388" s="202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170</v>
      </c>
      <c r="AU388" s="210" t="s">
        <v>82</v>
      </c>
      <c r="AV388" s="13" t="s">
        <v>80</v>
      </c>
      <c r="AW388" s="13" t="s">
        <v>34</v>
      </c>
      <c r="AX388" s="13" t="s">
        <v>73</v>
      </c>
      <c r="AY388" s="210" t="s">
        <v>157</v>
      </c>
    </row>
    <row r="389" spans="2:51" s="14" customFormat="1" ht="11.25">
      <c r="B389" s="211"/>
      <c r="C389" s="212"/>
      <c r="D389" s="194" t="s">
        <v>170</v>
      </c>
      <c r="E389" s="213" t="s">
        <v>28</v>
      </c>
      <c r="F389" s="214" t="s">
        <v>450</v>
      </c>
      <c r="G389" s="212"/>
      <c r="H389" s="215">
        <v>35.6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170</v>
      </c>
      <c r="AU389" s="221" t="s">
        <v>82</v>
      </c>
      <c r="AV389" s="14" t="s">
        <v>82</v>
      </c>
      <c r="AW389" s="14" t="s">
        <v>34</v>
      </c>
      <c r="AX389" s="14" t="s">
        <v>73</v>
      </c>
      <c r="AY389" s="221" t="s">
        <v>157</v>
      </c>
    </row>
    <row r="390" spans="2:51" s="14" customFormat="1" ht="11.25">
      <c r="B390" s="211"/>
      <c r="C390" s="212"/>
      <c r="D390" s="194" t="s">
        <v>170</v>
      </c>
      <c r="E390" s="213" t="s">
        <v>28</v>
      </c>
      <c r="F390" s="214" t="s">
        <v>451</v>
      </c>
      <c r="G390" s="212"/>
      <c r="H390" s="215">
        <v>34.4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170</v>
      </c>
      <c r="AU390" s="221" t="s">
        <v>82</v>
      </c>
      <c r="AV390" s="14" t="s">
        <v>82</v>
      </c>
      <c r="AW390" s="14" t="s">
        <v>34</v>
      </c>
      <c r="AX390" s="14" t="s">
        <v>73</v>
      </c>
      <c r="AY390" s="221" t="s">
        <v>157</v>
      </c>
    </row>
    <row r="391" spans="2:51" s="15" customFormat="1" ht="11.25">
      <c r="B391" s="222"/>
      <c r="C391" s="223"/>
      <c r="D391" s="194" t="s">
        <v>170</v>
      </c>
      <c r="E391" s="224" t="s">
        <v>28</v>
      </c>
      <c r="F391" s="225" t="s">
        <v>182</v>
      </c>
      <c r="G391" s="223"/>
      <c r="H391" s="226">
        <v>70</v>
      </c>
      <c r="I391" s="227"/>
      <c r="J391" s="223"/>
      <c r="K391" s="223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170</v>
      </c>
      <c r="AU391" s="232" t="s">
        <v>82</v>
      </c>
      <c r="AV391" s="15" t="s">
        <v>164</v>
      </c>
      <c r="AW391" s="15" t="s">
        <v>34</v>
      </c>
      <c r="AX391" s="15" t="s">
        <v>80</v>
      </c>
      <c r="AY391" s="232" t="s">
        <v>157</v>
      </c>
    </row>
    <row r="392" spans="1:65" s="2" customFormat="1" ht="16.5" customHeight="1">
      <c r="A392" s="36"/>
      <c r="B392" s="37"/>
      <c r="C392" s="244" t="s">
        <v>507</v>
      </c>
      <c r="D392" s="244" t="s">
        <v>483</v>
      </c>
      <c r="E392" s="245" t="s">
        <v>508</v>
      </c>
      <c r="F392" s="246" t="s">
        <v>509</v>
      </c>
      <c r="G392" s="247" t="s">
        <v>227</v>
      </c>
      <c r="H392" s="248">
        <v>70</v>
      </c>
      <c r="I392" s="249"/>
      <c r="J392" s="250">
        <f>ROUND(I392*H392,2)</f>
        <v>0</v>
      </c>
      <c r="K392" s="246" t="s">
        <v>28</v>
      </c>
      <c r="L392" s="251"/>
      <c r="M392" s="252" t="s">
        <v>28</v>
      </c>
      <c r="N392" s="253" t="s">
        <v>46</v>
      </c>
      <c r="O392" s="67"/>
      <c r="P392" s="190">
        <f>O392*H392</f>
        <v>0</v>
      </c>
      <c r="Q392" s="190">
        <v>0.0363</v>
      </c>
      <c r="R392" s="190">
        <f>Q392*H392</f>
        <v>2.541</v>
      </c>
      <c r="S392" s="190">
        <v>0</v>
      </c>
      <c r="T392" s="191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2" t="s">
        <v>217</v>
      </c>
      <c r="AT392" s="192" t="s">
        <v>483</v>
      </c>
      <c r="AU392" s="192" t="s">
        <v>82</v>
      </c>
      <c r="AY392" s="19" t="s">
        <v>157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9" t="s">
        <v>164</v>
      </c>
      <c r="BK392" s="193">
        <f>ROUND(I392*H392,2)</f>
        <v>0</v>
      </c>
      <c r="BL392" s="19" t="s">
        <v>164</v>
      </c>
      <c r="BM392" s="192" t="s">
        <v>510</v>
      </c>
    </row>
    <row r="393" spans="1:47" s="2" customFormat="1" ht="11.25">
      <c r="A393" s="36"/>
      <c r="B393" s="37"/>
      <c r="C393" s="38"/>
      <c r="D393" s="194" t="s">
        <v>166</v>
      </c>
      <c r="E393" s="38"/>
      <c r="F393" s="195" t="s">
        <v>509</v>
      </c>
      <c r="G393" s="38"/>
      <c r="H393" s="38"/>
      <c r="I393" s="196"/>
      <c r="J393" s="38"/>
      <c r="K393" s="38"/>
      <c r="L393" s="41"/>
      <c r="M393" s="197"/>
      <c r="N393" s="198"/>
      <c r="O393" s="67"/>
      <c r="P393" s="67"/>
      <c r="Q393" s="67"/>
      <c r="R393" s="67"/>
      <c r="S393" s="67"/>
      <c r="T393" s="68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166</v>
      </c>
      <c r="AU393" s="19" t="s">
        <v>82</v>
      </c>
    </row>
    <row r="394" spans="2:51" s="13" customFormat="1" ht="11.25">
      <c r="B394" s="201"/>
      <c r="C394" s="202"/>
      <c r="D394" s="194" t="s">
        <v>170</v>
      </c>
      <c r="E394" s="203" t="s">
        <v>28</v>
      </c>
      <c r="F394" s="204" t="s">
        <v>467</v>
      </c>
      <c r="G394" s="202"/>
      <c r="H394" s="203" t="s">
        <v>28</v>
      </c>
      <c r="I394" s="205"/>
      <c r="J394" s="202"/>
      <c r="K394" s="202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170</v>
      </c>
      <c r="AU394" s="210" t="s">
        <v>82</v>
      </c>
      <c r="AV394" s="13" t="s">
        <v>80</v>
      </c>
      <c r="AW394" s="13" t="s">
        <v>34</v>
      </c>
      <c r="AX394" s="13" t="s">
        <v>73</v>
      </c>
      <c r="AY394" s="210" t="s">
        <v>157</v>
      </c>
    </row>
    <row r="395" spans="2:51" s="13" customFormat="1" ht="11.25">
      <c r="B395" s="201"/>
      <c r="C395" s="202"/>
      <c r="D395" s="194" t="s">
        <v>170</v>
      </c>
      <c r="E395" s="203" t="s">
        <v>28</v>
      </c>
      <c r="F395" s="204" t="s">
        <v>505</v>
      </c>
      <c r="G395" s="202"/>
      <c r="H395" s="203" t="s">
        <v>28</v>
      </c>
      <c r="I395" s="205"/>
      <c r="J395" s="202"/>
      <c r="K395" s="202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170</v>
      </c>
      <c r="AU395" s="210" t="s">
        <v>82</v>
      </c>
      <c r="AV395" s="13" t="s">
        <v>80</v>
      </c>
      <c r="AW395" s="13" t="s">
        <v>34</v>
      </c>
      <c r="AX395" s="13" t="s">
        <v>73</v>
      </c>
      <c r="AY395" s="210" t="s">
        <v>157</v>
      </c>
    </row>
    <row r="396" spans="2:51" s="14" customFormat="1" ht="11.25">
      <c r="B396" s="211"/>
      <c r="C396" s="212"/>
      <c r="D396" s="194" t="s">
        <v>170</v>
      </c>
      <c r="E396" s="213" t="s">
        <v>28</v>
      </c>
      <c r="F396" s="214" t="s">
        <v>450</v>
      </c>
      <c r="G396" s="212"/>
      <c r="H396" s="215">
        <v>35.6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170</v>
      </c>
      <c r="AU396" s="221" t="s">
        <v>82</v>
      </c>
      <c r="AV396" s="14" t="s">
        <v>82</v>
      </c>
      <c r="AW396" s="14" t="s">
        <v>34</v>
      </c>
      <c r="AX396" s="14" t="s">
        <v>73</v>
      </c>
      <c r="AY396" s="221" t="s">
        <v>157</v>
      </c>
    </row>
    <row r="397" spans="2:51" s="14" customFormat="1" ht="11.25">
      <c r="B397" s="211"/>
      <c r="C397" s="212"/>
      <c r="D397" s="194" t="s">
        <v>170</v>
      </c>
      <c r="E397" s="213" t="s">
        <v>28</v>
      </c>
      <c r="F397" s="214" t="s">
        <v>451</v>
      </c>
      <c r="G397" s="212"/>
      <c r="H397" s="215">
        <v>34.4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170</v>
      </c>
      <c r="AU397" s="221" t="s">
        <v>82</v>
      </c>
      <c r="AV397" s="14" t="s">
        <v>82</v>
      </c>
      <c r="AW397" s="14" t="s">
        <v>34</v>
      </c>
      <c r="AX397" s="14" t="s">
        <v>73</v>
      </c>
      <c r="AY397" s="221" t="s">
        <v>157</v>
      </c>
    </row>
    <row r="398" spans="2:51" s="15" customFormat="1" ht="11.25">
      <c r="B398" s="222"/>
      <c r="C398" s="223"/>
      <c r="D398" s="194" t="s">
        <v>170</v>
      </c>
      <c r="E398" s="224" t="s">
        <v>28</v>
      </c>
      <c r="F398" s="225" t="s">
        <v>182</v>
      </c>
      <c r="G398" s="223"/>
      <c r="H398" s="226">
        <v>70</v>
      </c>
      <c r="I398" s="227"/>
      <c r="J398" s="223"/>
      <c r="K398" s="223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170</v>
      </c>
      <c r="AU398" s="232" t="s">
        <v>82</v>
      </c>
      <c r="AV398" s="15" t="s">
        <v>164</v>
      </c>
      <c r="AW398" s="15" t="s">
        <v>34</v>
      </c>
      <c r="AX398" s="15" t="s">
        <v>80</v>
      </c>
      <c r="AY398" s="232" t="s">
        <v>157</v>
      </c>
    </row>
    <row r="399" spans="1:65" s="2" customFormat="1" ht="16.5" customHeight="1">
      <c r="A399" s="36"/>
      <c r="B399" s="37"/>
      <c r="C399" s="181" t="s">
        <v>511</v>
      </c>
      <c r="D399" s="181" t="s">
        <v>159</v>
      </c>
      <c r="E399" s="182" t="s">
        <v>512</v>
      </c>
      <c r="F399" s="183" t="s">
        <v>513</v>
      </c>
      <c r="G399" s="184" t="s">
        <v>162</v>
      </c>
      <c r="H399" s="185">
        <v>120</v>
      </c>
      <c r="I399" s="186"/>
      <c r="J399" s="187">
        <f>ROUND(I399*H399,2)</f>
        <v>0</v>
      </c>
      <c r="K399" s="183" t="s">
        <v>28</v>
      </c>
      <c r="L399" s="41"/>
      <c r="M399" s="188" t="s">
        <v>28</v>
      </c>
      <c r="N399" s="189" t="s">
        <v>46</v>
      </c>
      <c r="O399" s="67"/>
      <c r="P399" s="190">
        <f>O399*H399</f>
        <v>0</v>
      </c>
      <c r="Q399" s="190">
        <v>0.108</v>
      </c>
      <c r="R399" s="190">
        <f>Q399*H399</f>
        <v>12.959999999999999</v>
      </c>
      <c r="S399" s="190">
        <v>0</v>
      </c>
      <c r="T399" s="19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2" t="s">
        <v>164</v>
      </c>
      <c r="AT399" s="192" t="s">
        <v>159</v>
      </c>
      <c r="AU399" s="192" t="s">
        <v>82</v>
      </c>
      <c r="AY399" s="19" t="s">
        <v>157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9" t="s">
        <v>164</v>
      </c>
      <c r="BK399" s="193">
        <f>ROUND(I399*H399,2)</f>
        <v>0</v>
      </c>
      <c r="BL399" s="19" t="s">
        <v>164</v>
      </c>
      <c r="BM399" s="192" t="s">
        <v>514</v>
      </c>
    </row>
    <row r="400" spans="1:47" s="2" customFormat="1" ht="11.25">
      <c r="A400" s="36"/>
      <c r="B400" s="37"/>
      <c r="C400" s="38"/>
      <c r="D400" s="194" t="s">
        <v>166</v>
      </c>
      <c r="E400" s="38"/>
      <c r="F400" s="195" t="s">
        <v>515</v>
      </c>
      <c r="G400" s="38"/>
      <c r="H400" s="38"/>
      <c r="I400" s="196"/>
      <c r="J400" s="38"/>
      <c r="K400" s="38"/>
      <c r="L400" s="41"/>
      <c r="M400" s="197"/>
      <c r="N400" s="198"/>
      <c r="O400" s="67"/>
      <c r="P400" s="67"/>
      <c r="Q400" s="67"/>
      <c r="R400" s="67"/>
      <c r="S400" s="67"/>
      <c r="T400" s="68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166</v>
      </c>
      <c r="AU400" s="19" t="s">
        <v>82</v>
      </c>
    </row>
    <row r="401" spans="2:51" s="13" customFormat="1" ht="22.5">
      <c r="B401" s="201"/>
      <c r="C401" s="202"/>
      <c r="D401" s="194" t="s">
        <v>170</v>
      </c>
      <c r="E401" s="203" t="s">
        <v>28</v>
      </c>
      <c r="F401" s="204" t="s">
        <v>516</v>
      </c>
      <c r="G401" s="202"/>
      <c r="H401" s="203" t="s">
        <v>28</v>
      </c>
      <c r="I401" s="205"/>
      <c r="J401" s="202"/>
      <c r="K401" s="202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170</v>
      </c>
      <c r="AU401" s="210" t="s">
        <v>82</v>
      </c>
      <c r="AV401" s="13" t="s">
        <v>80</v>
      </c>
      <c r="AW401" s="13" t="s">
        <v>34</v>
      </c>
      <c r="AX401" s="13" t="s">
        <v>73</v>
      </c>
      <c r="AY401" s="210" t="s">
        <v>157</v>
      </c>
    </row>
    <row r="402" spans="2:51" s="14" customFormat="1" ht="11.25">
      <c r="B402" s="211"/>
      <c r="C402" s="212"/>
      <c r="D402" s="194" t="s">
        <v>170</v>
      </c>
      <c r="E402" s="213" t="s">
        <v>28</v>
      </c>
      <c r="F402" s="214" t="s">
        <v>208</v>
      </c>
      <c r="G402" s="212"/>
      <c r="H402" s="215">
        <v>120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170</v>
      </c>
      <c r="AU402" s="221" t="s">
        <v>82</v>
      </c>
      <c r="AV402" s="14" t="s">
        <v>82</v>
      </c>
      <c r="AW402" s="14" t="s">
        <v>34</v>
      </c>
      <c r="AX402" s="14" t="s">
        <v>80</v>
      </c>
      <c r="AY402" s="221" t="s">
        <v>157</v>
      </c>
    </row>
    <row r="403" spans="1:65" s="2" customFormat="1" ht="16.5" customHeight="1">
      <c r="A403" s="36"/>
      <c r="B403" s="37"/>
      <c r="C403" s="244" t="s">
        <v>517</v>
      </c>
      <c r="D403" s="244" t="s">
        <v>483</v>
      </c>
      <c r="E403" s="245" t="s">
        <v>518</v>
      </c>
      <c r="F403" s="246" t="s">
        <v>519</v>
      </c>
      <c r="G403" s="247" t="s">
        <v>175</v>
      </c>
      <c r="H403" s="248">
        <v>5</v>
      </c>
      <c r="I403" s="249"/>
      <c r="J403" s="250">
        <f>ROUND(I403*H403,2)</f>
        <v>0</v>
      </c>
      <c r="K403" s="246" t="s">
        <v>163</v>
      </c>
      <c r="L403" s="251"/>
      <c r="M403" s="252" t="s">
        <v>28</v>
      </c>
      <c r="N403" s="253" t="s">
        <v>46</v>
      </c>
      <c r="O403" s="67"/>
      <c r="P403" s="190">
        <f>O403*H403</f>
        <v>0</v>
      </c>
      <c r="Q403" s="190">
        <v>0.75</v>
      </c>
      <c r="R403" s="190">
        <f>Q403*H403</f>
        <v>3.75</v>
      </c>
      <c r="S403" s="190">
        <v>0</v>
      </c>
      <c r="T403" s="191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2" t="s">
        <v>217</v>
      </c>
      <c r="AT403" s="192" t="s">
        <v>483</v>
      </c>
      <c r="AU403" s="192" t="s">
        <v>82</v>
      </c>
      <c r="AY403" s="19" t="s">
        <v>157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9" t="s">
        <v>164</v>
      </c>
      <c r="BK403" s="193">
        <f>ROUND(I403*H403,2)</f>
        <v>0</v>
      </c>
      <c r="BL403" s="19" t="s">
        <v>164</v>
      </c>
      <c r="BM403" s="192" t="s">
        <v>520</v>
      </c>
    </row>
    <row r="404" spans="1:47" s="2" customFormat="1" ht="11.25">
      <c r="A404" s="36"/>
      <c r="B404" s="37"/>
      <c r="C404" s="38"/>
      <c r="D404" s="194" t="s">
        <v>166</v>
      </c>
      <c r="E404" s="38"/>
      <c r="F404" s="195" t="s">
        <v>519</v>
      </c>
      <c r="G404" s="38"/>
      <c r="H404" s="38"/>
      <c r="I404" s="196"/>
      <c r="J404" s="38"/>
      <c r="K404" s="38"/>
      <c r="L404" s="41"/>
      <c r="M404" s="197"/>
      <c r="N404" s="198"/>
      <c r="O404" s="67"/>
      <c r="P404" s="67"/>
      <c r="Q404" s="67"/>
      <c r="R404" s="67"/>
      <c r="S404" s="67"/>
      <c r="T404" s="68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166</v>
      </c>
      <c r="AU404" s="19" t="s">
        <v>82</v>
      </c>
    </row>
    <row r="405" spans="2:51" s="13" customFormat="1" ht="11.25">
      <c r="B405" s="201"/>
      <c r="C405" s="202"/>
      <c r="D405" s="194" t="s">
        <v>170</v>
      </c>
      <c r="E405" s="203" t="s">
        <v>28</v>
      </c>
      <c r="F405" s="204" t="s">
        <v>521</v>
      </c>
      <c r="G405" s="202"/>
      <c r="H405" s="203" t="s">
        <v>28</v>
      </c>
      <c r="I405" s="205"/>
      <c r="J405" s="202"/>
      <c r="K405" s="202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170</v>
      </c>
      <c r="AU405" s="210" t="s">
        <v>82</v>
      </c>
      <c r="AV405" s="13" t="s">
        <v>80</v>
      </c>
      <c r="AW405" s="13" t="s">
        <v>34</v>
      </c>
      <c r="AX405" s="13" t="s">
        <v>73</v>
      </c>
      <c r="AY405" s="210" t="s">
        <v>157</v>
      </c>
    </row>
    <row r="406" spans="2:51" s="14" customFormat="1" ht="11.25">
      <c r="B406" s="211"/>
      <c r="C406" s="212"/>
      <c r="D406" s="194" t="s">
        <v>170</v>
      </c>
      <c r="E406" s="213" t="s">
        <v>28</v>
      </c>
      <c r="F406" s="214" t="s">
        <v>195</v>
      </c>
      <c r="G406" s="212"/>
      <c r="H406" s="215">
        <v>5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170</v>
      </c>
      <c r="AU406" s="221" t="s">
        <v>82</v>
      </c>
      <c r="AV406" s="14" t="s">
        <v>82</v>
      </c>
      <c r="AW406" s="14" t="s">
        <v>34</v>
      </c>
      <c r="AX406" s="14" t="s">
        <v>80</v>
      </c>
      <c r="AY406" s="221" t="s">
        <v>157</v>
      </c>
    </row>
    <row r="407" spans="2:63" s="12" customFormat="1" ht="22.9" customHeight="1">
      <c r="B407" s="165"/>
      <c r="C407" s="166"/>
      <c r="D407" s="167" t="s">
        <v>72</v>
      </c>
      <c r="E407" s="179" t="s">
        <v>183</v>
      </c>
      <c r="F407" s="179" t="s">
        <v>522</v>
      </c>
      <c r="G407" s="166"/>
      <c r="H407" s="166"/>
      <c r="I407" s="169"/>
      <c r="J407" s="180">
        <f>BK407</f>
        <v>0</v>
      </c>
      <c r="K407" s="166"/>
      <c r="L407" s="171"/>
      <c r="M407" s="172"/>
      <c r="N407" s="173"/>
      <c r="O407" s="173"/>
      <c r="P407" s="174">
        <f>SUM(P408:P421)</f>
        <v>0</v>
      </c>
      <c r="Q407" s="173"/>
      <c r="R407" s="174">
        <f>SUM(R408:R421)</f>
        <v>2.5388928</v>
      </c>
      <c r="S407" s="173"/>
      <c r="T407" s="175">
        <f>SUM(T408:T421)</f>
        <v>4.752000000000001</v>
      </c>
      <c r="AR407" s="176" t="s">
        <v>80</v>
      </c>
      <c r="AT407" s="177" t="s">
        <v>72</v>
      </c>
      <c r="AU407" s="177" t="s">
        <v>80</v>
      </c>
      <c r="AY407" s="176" t="s">
        <v>157</v>
      </c>
      <c r="BK407" s="178">
        <f>SUM(BK408:BK421)</f>
        <v>0</v>
      </c>
    </row>
    <row r="408" spans="1:65" s="2" customFormat="1" ht="16.5" customHeight="1">
      <c r="A408" s="36"/>
      <c r="B408" s="37"/>
      <c r="C408" s="181" t="s">
        <v>523</v>
      </c>
      <c r="D408" s="181" t="s">
        <v>159</v>
      </c>
      <c r="E408" s="182" t="s">
        <v>524</v>
      </c>
      <c r="F408" s="183" t="s">
        <v>525</v>
      </c>
      <c r="G408" s="184" t="s">
        <v>246</v>
      </c>
      <c r="H408" s="185">
        <v>2.16</v>
      </c>
      <c r="I408" s="186"/>
      <c r="J408" s="187">
        <f>ROUND(I408*H408,2)</f>
        <v>0</v>
      </c>
      <c r="K408" s="183" t="s">
        <v>163</v>
      </c>
      <c r="L408" s="41"/>
      <c r="M408" s="188" t="s">
        <v>28</v>
      </c>
      <c r="N408" s="189" t="s">
        <v>46</v>
      </c>
      <c r="O408" s="67"/>
      <c r="P408" s="190">
        <f>O408*H408</f>
        <v>0</v>
      </c>
      <c r="Q408" s="190">
        <v>0</v>
      </c>
      <c r="R408" s="190">
        <f>Q408*H408</f>
        <v>0</v>
      </c>
      <c r="S408" s="190">
        <v>2.2</v>
      </c>
      <c r="T408" s="191">
        <f>S408*H408</f>
        <v>4.752000000000001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2" t="s">
        <v>164</v>
      </c>
      <c r="AT408" s="192" t="s">
        <v>159</v>
      </c>
      <c r="AU408" s="192" t="s">
        <v>82</v>
      </c>
      <c r="AY408" s="19" t="s">
        <v>157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9" t="s">
        <v>164</v>
      </c>
      <c r="BK408" s="193">
        <f>ROUND(I408*H408,2)</f>
        <v>0</v>
      </c>
      <c r="BL408" s="19" t="s">
        <v>164</v>
      </c>
      <c r="BM408" s="192" t="s">
        <v>526</v>
      </c>
    </row>
    <row r="409" spans="1:47" s="2" customFormat="1" ht="11.25">
      <c r="A409" s="36"/>
      <c r="B409" s="37"/>
      <c r="C409" s="38"/>
      <c r="D409" s="194" t="s">
        <v>166</v>
      </c>
      <c r="E409" s="38"/>
      <c r="F409" s="195" t="s">
        <v>527</v>
      </c>
      <c r="G409" s="38"/>
      <c r="H409" s="38"/>
      <c r="I409" s="196"/>
      <c r="J409" s="38"/>
      <c r="K409" s="38"/>
      <c r="L409" s="41"/>
      <c r="M409" s="197"/>
      <c r="N409" s="198"/>
      <c r="O409" s="67"/>
      <c r="P409" s="67"/>
      <c r="Q409" s="67"/>
      <c r="R409" s="67"/>
      <c r="S409" s="67"/>
      <c r="T409" s="68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166</v>
      </c>
      <c r="AU409" s="19" t="s">
        <v>82</v>
      </c>
    </row>
    <row r="410" spans="1:47" s="2" customFormat="1" ht="11.25">
      <c r="A410" s="36"/>
      <c r="B410" s="37"/>
      <c r="C410" s="38"/>
      <c r="D410" s="199" t="s">
        <v>168</v>
      </c>
      <c r="E410" s="38"/>
      <c r="F410" s="200" t="s">
        <v>528</v>
      </c>
      <c r="G410" s="38"/>
      <c r="H410" s="38"/>
      <c r="I410" s="196"/>
      <c r="J410" s="38"/>
      <c r="K410" s="38"/>
      <c r="L410" s="41"/>
      <c r="M410" s="197"/>
      <c r="N410" s="198"/>
      <c r="O410" s="67"/>
      <c r="P410" s="67"/>
      <c r="Q410" s="67"/>
      <c r="R410" s="67"/>
      <c r="S410" s="67"/>
      <c r="T410" s="68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168</v>
      </c>
      <c r="AU410" s="19" t="s">
        <v>82</v>
      </c>
    </row>
    <row r="411" spans="2:51" s="13" customFormat="1" ht="11.25">
      <c r="B411" s="201"/>
      <c r="C411" s="202"/>
      <c r="D411" s="194" t="s">
        <v>170</v>
      </c>
      <c r="E411" s="203" t="s">
        <v>28</v>
      </c>
      <c r="F411" s="204" t="s">
        <v>467</v>
      </c>
      <c r="G411" s="202"/>
      <c r="H411" s="203" t="s">
        <v>28</v>
      </c>
      <c r="I411" s="205"/>
      <c r="J411" s="202"/>
      <c r="K411" s="202"/>
      <c r="L411" s="206"/>
      <c r="M411" s="207"/>
      <c r="N411" s="208"/>
      <c r="O411" s="208"/>
      <c r="P411" s="208"/>
      <c r="Q411" s="208"/>
      <c r="R411" s="208"/>
      <c r="S411" s="208"/>
      <c r="T411" s="209"/>
      <c r="AT411" s="210" t="s">
        <v>170</v>
      </c>
      <c r="AU411" s="210" t="s">
        <v>82</v>
      </c>
      <c r="AV411" s="13" t="s">
        <v>80</v>
      </c>
      <c r="AW411" s="13" t="s">
        <v>34</v>
      </c>
      <c r="AX411" s="13" t="s">
        <v>73</v>
      </c>
      <c r="AY411" s="210" t="s">
        <v>157</v>
      </c>
    </row>
    <row r="412" spans="2:51" s="13" customFormat="1" ht="11.25">
      <c r="B412" s="201"/>
      <c r="C412" s="202"/>
      <c r="D412" s="194" t="s">
        <v>170</v>
      </c>
      <c r="E412" s="203" t="s">
        <v>28</v>
      </c>
      <c r="F412" s="204" t="s">
        <v>529</v>
      </c>
      <c r="G412" s="202"/>
      <c r="H412" s="203" t="s">
        <v>28</v>
      </c>
      <c r="I412" s="205"/>
      <c r="J412" s="202"/>
      <c r="K412" s="202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170</v>
      </c>
      <c r="AU412" s="210" t="s">
        <v>82</v>
      </c>
      <c r="AV412" s="13" t="s">
        <v>80</v>
      </c>
      <c r="AW412" s="13" t="s">
        <v>34</v>
      </c>
      <c r="AX412" s="13" t="s">
        <v>73</v>
      </c>
      <c r="AY412" s="210" t="s">
        <v>157</v>
      </c>
    </row>
    <row r="413" spans="2:51" s="14" customFormat="1" ht="11.25">
      <c r="B413" s="211"/>
      <c r="C413" s="212"/>
      <c r="D413" s="194" t="s">
        <v>170</v>
      </c>
      <c r="E413" s="213" t="s">
        <v>28</v>
      </c>
      <c r="F413" s="214" t="s">
        <v>530</v>
      </c>
      <c r="G413" s="212"/>
      <c r="H413" s="215">
        <v>1.08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170</v>
      </c>
      <c r="AU413" s="221" t="s">
        <v>82</v>
      </c>
      <c r="AV413" s="14" t="s">
        <v>82</v>
      </c>
      <c r="AW413" s="14" t="s">
        <v>34</v>
      </c>
      <c r="AX413" s="14" t="s">
        <v>73</v>
      </c>
      <c r="AY413" s="221" t="s">
        <v>157</v>
      </c>
    </row>
    <row r="414" spans="2:51" s="13" customFormat="1" ht="11.25">
      <c r="B414" s="201"/>
      <c r="C414" s="202"/>
      <c r="D414" s="194" t="s">
        <v>170</v>
      </c>
      <c r="E414" s="203" t="s">
        <v>28</v>
      </c>
      <c r="F414" s="204" t="s">
        <v>531</v>
      </c>
      <c r="G414" s="202"/>
      <c r="H414" s="203" t="s">
        <v>28</v>
      </c>
      <c r="I414" s="205"/>
      <c r="J414" s="202"/>
      <c r="K414" s="202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170</v>
      </c>
      <c r="AU414" s="210" t="s">
        <v>82</v>
      </c>
      <c r="AV414" s="13" t="s">
        <v>80</v>
      </c>
      <c r="AW414" s="13" t="s">
        <v>34</v>
      </c>
      <c r="AX414" s="13" t="s">
        <v>73</v>
      </c>
      <c r="AY414" s="210" t="s">
        <v>157</v>
      </c>
    </row>
    <row r="415" spans="2:51" s="14" customFormat="1" ht="11.25">
      <c r="B415" s="211"/>
      <c r="C415" s="212"/>
      <c r="D415" s="194" t="s">
        <v>170</v>
      </c>
      <c r="E415" s="213" t="s">
        <v>28</v>
      </c>
      <c r="F415" s="214" t="s">
        <v>530</v>
      </c>
      <c r="G415" s="212"/>
      <c r="H415" s="215">
        <v>1.08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170</v>
      </c>
      <c r="AU415" s="221" t="s">
        <v>82</v>
      </c>
      <c r="AV415" s="14" t="s">
        <v>82</v>
      </c>
      <c r="AW415" s="14" t="s">
        <v>34</v>
      </c>
      <c r="AX415" s="14" t="s">
        <v>73</v>
      </c>
      <c r="AY415" s="221" t="s">
        <v>157</v>
      </c>
    </row>
    <row r="416" spans="2:51" s="15" customFormat="1" ht="11.25">
      <c r="B416" s="222"/>
      <c r="C416" s="223"/>
      <c r="D416" s="194" t="s">
        <v>170</v>
      </c>
      <c r="E416" s="224" t="s">
        <v>28</v>
      </c>
      <c r="F416" s="225" t="s">
        <v>182</v>
      </c>
      <c r="G416" s="223"/>
      <c r="H416" s="226">
        <v>2.16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170</v>
      </c>
      <c r="AU416" s="232" t="s">
        <v>82</v>
      </c>
      <c r="AV416" s="15" t="s">
        <v>164</v>
      </c>
      <c r="AW416" s="15" t="s">
        <v>34</v>
      </c>
      <c r="AX416" s="15" t="s">
        <v>80</v>
      </c>
      <c r="AY416" s="232" t="s">
        <v>157</v>
      </c>
    </row>
    <row r="417" spans="1:65" s="2" customFormat="1" ht="16.5" customHeight="1">
      <c r="A417" s="36"/>
      <c r="B417" s="37"/>
      <c r="C417" s="181" t="s">
        <v>532</v>
      </c>
      <c r="D417" s="181" t="s">
        <v>159</v>
      </c>
      <c r="E417" s="182" t="s">
        <v>533</v>
      </c>
      <c r="F417" s="183" t="s">
        <v>534</v>
      </c>
      <c r="G417" s="184" t="s">
        <v>246</v>
      </c>
      <c r="H417" s="185">
        <v>0.96</v>
      </c>
      <c r="I417" s="186"/>
      <c r="J417" s="187">
        <f>ROUND(I417*H417,2)</f>
        <v>0</v>
      </c>
      <c r="K417" s="183" t="s">
        <v>163</v>
      </c>
      <c r="L417" s="41"/>
      <c r="M417" s="188" t="s">
        <v>28</v>
      </c>
      <c r="N417" s="189" t="s">
        <v>46</v>
      </c>
      <c r="O417" s="67"/>
      <c r="P417" s="190">
        <f>O417*H417</f>
        <v>0</v>
      </c>
      <c r="Q417" s="190">
        <v>2.64468</v>
      </c>
      <c r="R417" s="190">
        <f>Q417*H417</f>
        <v>2.5388928</v>
      </c>
      <c r="S417" s="190">
        <v>0</v>
      </c>
      <c r="T417" s="191">
        <f>S417*H417</f>
        <v>0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192" t="s">
        <v>164</v>
      </c>
      <c r="AT417" s="192" t="s">
        <v>159</v>
      </c>
      <c r="AU417" s="192" t="s">
        <v>82</v>
      </c>
      <c r="AY417" s="19" t="s">
        <v>157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9" t="s">
        <v>164</v>
      </c>
      <c r="BK417" s="193">
        <f>ROUND(I417*H417,2)</f>
        <v>0</v>
      </c>
      <c r="BL417" s="19" t="s">
        <v>164</v>
      </c>
      <c r="BM417" s="192" t="s">
        <v>535</v>
      </c>
    </row>
    <row r="418" spans="1:47" s="2" customFormat="1" ht="11.25">
      <c r="A418" s="36"/>
      <c r="B418" s="37"/>
      <c r="C418" s="38"/>
      <c r="D418" s="194" t="s">
        <v>166</v>
      </c>
      <c r="E418" s="38"/>
      <c r="F418" s="195" t="s">
        <v>534</v>
      </c>
      <c r="G418" s="38"/>
      <c r="H418" s="38"/>
      <c r="I418" s="196"/>
      <c r="J418" s="38"/>
      <c r="K418" s="38"/>
      <c r="L418" s="41"/>
      <c r="M418" s="197"/>
      <c r="N418" s="198"/>
      <c r="O418" s="67"/>
      <c r="P418" s="67"/>
      <c r="Q418" s="67"/>
      <c r="R418" s="67"/>
      <c r="S418" s="67"/>
      <c r="T418" s="68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T418" s="19" t="s">
        <v>166</v>
      </c>
      <c r="AU418" s="19" t="s">
        <v>82</v>
      </c>
    </row>
    <row r="419" spans="1:47" s="2" customFormat="1" ht="11.25">
      <c r="A419" s="36"/>
      <c r="B419" s="37"/>
      <c r="C419" s="38"/>
      <c r="D419" s="199" t="s">
        <v>168</v>
      </c>
      <c r="E419" s="38"/>
      <c r="F419" s="200" t="s">
        <v>536</v>
      </c>
      <c r="G419" s="38"/>
      <c r="H419" s="38"/>
      <c r="I419" s="196"/>
      <c r="J419" s="38"/>
      <c r="K419" s="38"/>
      <c r="L419" s="41"/>
      <c r="M419" s="197"/>
      <c r="N419" s="198"/>
      <c r="O419" s="67"/>
      <c r="P419" s="67"/>
      <c r="Q419" s="67"/>
      <c r="R419" s="67"/>
      <c r="S419" s="67"/>
      <c r="T419" s="68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168</v>
      </c>
      <c r="AU419" s="19" t="s">
        <v>82</v>
      </c>
    </row>
    <row r="420" spans="2:51" s="13" customFormat="1" ht="11.25">
      <c r="B420" s="201"/>
      <c r="C420" s="202"/>
      <c r="D420" s="194" t="s">
        <v>170</v>
      </c>
      <c r="E420" s="203" t="s">
        <v>28</v>
      </c>
      <c r="F420" s="204" t="s">
        <v>537</v>
      </c>
      <c r="G420" s="202"/>
      <c r="H420" s="203" t="s">
        <v>28</v>
      </c>
      <c r="I420" s="205"/>
      <c r="J420" s="202"/>
      <c r="K420" s="202"/>
      <c r="L420" s="206"/>
      <c r="M420" s="207"/>
      <c r="N420" s="208"/>
      <c r="O420" s="208"/>
      <c r="P420" s="208"/>
      <c r="Q420" s="208"/>
      <c r="R420" s="208"/>
      <c r="S420" s="208"/>
      <c r="T420" s="209"/>
      <c r="AT420" s="210" t="s">
        <v>170</v>
      </c>
      <c r="AU420" s="210" t="s">
        <v>82</v>
      </c>
      <c r="AV420" s="13" t="s">
        <v>80</v>
      </c>
      <c r="AW420" s="13" t="s">
        <v>34</v>
      </c>
      <c r="AX420" s="13" t="s">
        <v>73</v>
      </c>
      <c r="AY420" s="210" t="s">
        <v>157</v>
      </c>
    </row>
    <row r="421" spans="2:51" s="14" customFormat="1" ht="11.25">
      <c r="B421" s="211"/>
      <c r="C421" s="212"/>
      <c r="D421" s="194" t="s">
        <v>170</v>
      </c>
      <c r="E421" s="213" t="s">
        <v>28</v>
      </c>
      <c r="F421" s="214" t="s">
        <v>538</v>
      </c>
      <c r="G421" s="212"/>
      <c r="H421" s="215">
        <v>0.96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170</v>
      </c>
      <c r="AU421" s="221" t="s">
        <v>82</v>
      </c>
      <c r="AV421" s="14" t="s">
        <v>82</v>
      </c>
      <c r="AW421" s="14" t="s">
        <v>34</v>
      </c>
      <c r="AX421" s="14" t="s">
        <v>80</v>
      </c>
      <c r="AY421" s="221" t="s">
        <v>157</v>
      </c>
    </row>
    <row r="422" spans="2:63" s="12" customFormat="1" ht="22.9" customHeight="1">
      <c r="B422" s="165"/>
      <c r="C422" s="166"/>
      <c r="D422" s="167" t="s">
        <v>72</v>
      </c>
      <c r="E422" s="179" t="s">
        <v>164</v>
      </c>
      <c r="F422" s="179" t="s">
        <v>539</v>
      </c>
      <c r="G422" s="166"/>
      <c r="H422" s="166"/>
      <c r="I422" s="169"/>
      <c r="J422" s="180">
        <f>BK422</f>
        <v>0</v>
      </c>
      <c r="K422" s="166"/>
      <c r="L422" s="171"/>
      <c r="M422" s="172"/>
      <c r="N422" s="173"/>
      <c r="O422" s="173"/>
      <c r="P422" s="174">
        <f>SUM(P423:P432)</f>
        <v>0</v>
      </c>
      <c r="Q422" s="173"/>
      <c r="R422" s="174">
        <f>SUM(R423:R432)</f>
        <v>0.011376</v>
      </c>
      <c r="S422" s="173"/>
      <c r="T422" s="175">
        <f>SUM(T423:T432)</f>
        <v>0</v>
      </c>
      <c r="AR422" s="176" t="s">
        <v>80</v>
      </c>
      <c r="AT422" s="177" t="s">
        <v>72</v>
      </c>
      <c r="AU422" s="177" t="s">
        <v>80</v>
      </c>
      <c r="AY422" s="176" t="s">
        <v>157</v>
      </c>
      <c r="BK422" s="178">
        <f>SUM(BK423:BK432)</f>
        <v>0</v>
      </c>
    </row>
    <row r="423" spans="1:65" s="2" customFormat="1" ht="16.5" customHeight="1">
      <c r="A423" s="36"/>
      <c r="B423" s="37"/>
      <c r="C423" s="181" t="s">
        <v>540</v>
      </c>
      <c r="D423" s="181" t="s">
        <v>159</v>
      </c>
      <c r="E423" s="182" t="s">
        <v>541</v>
      </c>
      <c r="F423" s="183" t="s">
        <v>542</v>
      </c>
      <c r="G423" s="184" t="s">
        <v>246</v>
      </c>
      <c r="H423" s="185">
        <v>1.08</v>
      </c>
      <c r="I423" s="186"/>
      <c r="J423" s="187">
        <f>ROUND(I423*H423,2)</f>
        <v>0</v>
      </c>
      <c r="K423" s="183" t="s">
        <v>163</v>
      </c>
      <c r="L423" s="41"/>
      <c r="M423" s="188" t="s">
        <v>28</v>
      </c>
      <c r="N423" s="189" t="s">
        <v>46</v>
      </c>
      <c r="O423" s="67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2" t="s">
        <v>164</v>
      </c>
      <c r="AT423" s="192" t="s">
        <v>159</v>
      </c>
      <c r="AU423" s="192" t="s">
        <v>82</v>
      </c>
      <c r="AY423" s="19" t="s">
        <v>157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19" t="s">
        <v>164</v>
      </c>
      <c r="BK423" s="193">
        <f>ROUND(I423*H423,2)</f>
        <v>0</v>
      </c>
      <c r="BL423" s="19" t="s">
        <v>164</v>
      </c>
      <c r="BM423" s="192" t="s">
        <v>543</v>
      </c>
    </row>
    <row r="424" spans="1:47" s="2" customFormat="1" ht="11.25">
      <c r="A424" s="36"/>
      <c r="B424" s="37"/>
      <c r="C424" s="38"/>
      <c r="D424" s="194" t="s">
        <v>166</v>
      </c>
      <c r="E424" s="38"/>
      <c r="F424" s="195" t="s">
        <v>544</v>
      </c>
      <c r="G424" s="38"/>
      <c r="H424" s="38"/>
      <c r="I424" s="196"/>
      <c r="J424" s="38"/>
      <c r="K424" s="38"/>
      <c r="L424" s="41"/>
      <c r="M424" s="197"/>
      <c r="N424" s="198"/>
      <c r="O424" s="67"/>
      <c r="P424" s="67"/>
      <c r="Q424" s="67"/>
      <c r="R424" s="67"/>
      <c r="S424" s="67"/>
      <c r="T424" s="68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166</v>
      </c>
      <c r="AU424" s="19" t="s">
        <v>82</v>
      </c>
    </row>
    <row r="425" spans="1:47" s="2" customFormat="1" ht="11.25">
      <c r="A425" s="36"/>
      <c r="B425" s="37"/>
      <c r="C425" s="38"/>
      <c r="D425" s="199" t="s">
        <v>168</v>
      </c>
      <c r="E425" s="38"/>
      <c r="F425" s="200" t="s">
        <v>545</v>
      </c>
      <c r="G425" s="38"/>
      <c r="H425" s="38"/>
      <c r="I425" s="196"/>
      <c r="J425" s="38"/>
      <c r="K425" s="38"/>
      <c r="L425" s="41"/>
      <c r="M425" s="197"/>
      <c r="N425" s="198"/>
      <c r="O425" s="67"/>
      <c r="P425" s="67"/>
      <c r="Q425" s="67"/>
      <c r="R425" s="67"/>
      <c r="S425" s="67"/>
      <c r="T425" s="68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168</v>
      </c>
      <c r="AU425" s="19" t="s">
        <v>82</v>
      </c>
    </row>
    <row r="426" spans="2:51" s="13" customFormat="1" ht="22.5">
      <c r="B426" s="201"/>
      <c r="C426" s="202"/>
      <c r="D426" s="194" t="s">
        <v>170</v>
      </c>
      <c r="E426" s="203" t="s">
        <v>28</v>
      </c>
      <c r="F426" s="204" t="s">
        <v>546</v>
      </c>
      <c r="G426" s="202"/>
      <c r="H426" s="203" t="s">
        <v>28</v>
      </c>
      <c r="I426" s="205"/>
      <c r="J426" s="202"/>
      <c r="K426" s="202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170</v>
      </c>
      <c r="AU426" s="210" t="s">
        <v>82</v>
      </c>
      <c r="AV426" s="13" t="s">
        <v>80</v>
      </c>
      <c r="AW426" s="13" t="s">
        <v>34</v>
      </c>
      <c r="AX426" s="13" t="s">
        <v>73</v>
      </c>
      <c r="AY426" s="210" t="s">
        <v>157</v>
      </c>
    </row>
    <row r="427" spans="2:51" s="14" customFormat="1" ht="11.25">
      <c r="B427" s="211"/>
      <c r="C427" s="212"/>
      <c r="D427" s="194" t="s">
        <v>170</v>
      </c>
      <c r="E427" s="213" t="s">
        <v>28</v>
      </c>
      <c r="F427" s="214" t="s">
        <v>530</v>
      </c>
      <c r="G427" s="212"/>
      <c r="H427" s="215">
        <v>1.08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170</v>
      </c>
      <c r="AU427" s="221" t="s">
        <v>82</v>
      </c>
      <c r="AV427" s="14" t="s">
        <v>82</v>
      </c>
      <c r="AW427" s="14" t="s">
        <v>34</v>
      </c>
      <c r="AX427" s="14" t="s">
        <v>80</v>
      </c>
      <c r="AY427" s="221" t="s">
        <v>157</v>
      </c>
    </row>
    <row r="428" spans="1:65" s="2" customFormat="1" ht="16.5" customHeight="1">
      <c r="A428" s="36"/>
      <c r="B428" s="37"/>
      <c r="C428" s="181" t="s">
        <v>547</v>
      </c>
      <c r="D428" s="181" t="s">
        <v>159</v>
      </c>
      <c r="E428" s="182" t="s">
        <v>548</v>
      </c>
      <c r="F428" s="183" t="s">
        <v>549</v>
      </c>
      <c r="G428" s="184" t="s">
        <v>162</v>
      </c>
      <c r="H428" s="185">
        <v>1.8</v>
      </c>
      <c r="I428" s="186"/>
      <c r="J428" s="187">
        <f>ROUND(I428*H428,2)</f>
        <v>0</v>
      </c>
      <c r="K428" s="183" t="s">
        <v>163</v>
      </c>
      <c r="L428" s="41"/>
      <c r="M428" s="188" t="s">
        <v>28</v>
      </c>
      <c r="N428" s="189" t="s">
        <v>46</v>
      </c>
      <c r="O428" s="67"/>
      <c r="P428" s="190">
        <f>O428*H428</f>
        <v>0</v>
      </c>
      <c r="Q428" s="190">
        <v>0.00632</v>
      </c>
      <c r="R428" s="190">
        <f>Q428*H428</f>
        <v>0.011376</v>
      </c>
      <c r="S428" s="190">
        <v>0</v>
      </c>
      <c r="T428" s="191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2" t="s">
        <v>164</v>
      </c>
      <c r="AT428" s="192" t="s">
        <v>159</v>
      </c>
      <c r="AU428" s="192" t="s">
        <v>82</v>
      </c>
      <c r="AY428" s="19" t="s">
        <v>157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164</v>
      </c>
      <c r="BK428" s="193">
        <f>ROUND(I428*H428,2)</f>
        <v>0</v>
      </c>
      <c r="BL428" s="19" t="s">
        <v>164</v>
      </c>
      <c r="BM428" s="192" t="s">
        <v>550</v>
      </c>
    </row>
    <row r="429" spans="1:47" s="2" customFormat="1" ht="11.25">
      <c r="A429" s="36"/>
      <c r="B429" s="37"/>
      <c r="C429" s="38"/>
      <c r="D429" s="194" t="s">
        <v>166</v>
      </c>
      <c r="E429" s="38"/>
      <c r="F429" s="195" t="s">
        <v>551</v>
      </c>
      <c r="G429" s="38"/>
      <c r="H429" s="38"/>
      <c r="I429" s="196"/>
      <c r="J429" s="38"/>
      <c r="K429" s="38"/>
      <c r="L429" s="41"/>
      <c r="M429" s="197"/>
      <c r="N429" s="198"/>
      <c r="O429" s="67"/>
      <c r="P429" s="67"/>
      <c r="Q429" s="67"/>
      <c r="R429" s="67"/>
      <c r="S429" s="67"/>
      <c r="T429" s="68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166</v>
      </c>
      <c r="AU429" s="19" t="s">
        <v>82</v>
      </c>
    </row>
    <row r="430" spans="1:47" s="2" customFormat="1" ht="11.25">
      <c r="A430" s="36"/>
      <c r="B430" s="37"/>
      <c r="C430" s="38"/>
      <c r="D430" s="199" t="s">
        <v>168</v>
      </c>
      <c r="E430" s="38"/>
      <c r="F430" s="200" t="s">
        <v>552</v>
      </c>
      <c r="G430" s="38"/>
      <c r="H430" s="38"/>
      <c r="I430" s="196"/>
      <c r="J430" s="38"/>
      <c r="K430" s="38"/>
      <c r="L430" s="41"/>
      <c r="M430" s="197"/>
      <c r="N430" s="198"/>
      <c r="O430" s="67"/>
      <c r="P430" s="67"/>
      <c r="Q430" s="67"/>
      <c r="R430" s="67"/>
      <c r="S430" s="67"/>
      <c r="T430" s="68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168</v>
      </c>
      <c r="AU430" s="19" t="s">
        <v>82</v>
      </c>
    </row>
    <row r="431" spans="2:51" s="13" customFormat="1" ht="11.25">
      <c r="B431" s="201"/>
      <c r="C431" s="202"/>
      <c r="D431" s="194" t="s">
        <v>170</v>
      </c>
      <c r="E431" s="203" t="s">
        <v>28</v>
      </c>
      <c r="F431" s="204" t="s">
        <v>553</v>
      </c>
      <c r="G431" s="202"/>
      <c r="H431" s="203" t="s">
        <v>28</v>
      </c>
      <c r="I431" s="205"/>
      <c r="J431" s="202"/>
      <c r="K431" s="202"/>
      <c r="L431" s="206"/>
      <c r="M431" s="207"/>
      <c r="N431" s="208"/>
      <c r="O431" s="208"/>
      <c r="P431" s="208"/>
      <c r="Q431" s="208"/>
      <c r="R431" s="208"/>
      <c r="S431" s="208"/>
      <c r="T431" s="209"/>
      <c r="AT431" s="210" t="s">
        <v>170</v>
      </c>
      <c r="AU431" s="210" t="s">
        <v>82</v>
      </c>
      <c r="AV431" s="13" t="s">
        <v>80</v>
      </c>
      <c r="AW431" s="13" t="s">
        <v>34</v>
      </c>
      <c r="AX431" s="13" t="s">
        <v>73</v>
      </c>
      <c r="AY431" s="210" t="s">
        <v>157</v>
      </c>
    </row>
    <row r="432" spans="2:51" s="14" customFormat="1" ht="11.25">
      <c r="B432" s="211"/>
      <c r="C432" s="212"/>
      <c r="D432" s="194" t="s">
        <v>170</v>
      </c>
      <c r="E432" s="213" t="s">
        <v>28</v>
      </c>
      <c r="F432" s="214" t="s">
        <v>554</v>
      </c>
      <c r="G432" s="212"/>
      <c r="H432" s="215">
        <v>1.8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170</v>
      </c>
      <c r="AU432" s="221" t="s">
        <v>82</v>
      </c>
      <c r="AV432" s="14" t="s">
        <v>82</v>
      </c>
      <c r="AW432" s="14" t="s">
        <v>34</v>
      </c>
      <c r="AX432" s="14" t="s">
        <v>80</v>
      </c>
      <c r="AY432" s="221" t="s">
        <v>157</v>
      </c>
    </row>
    <row r="433" spans="2:63" s="12" customFormat="1" ht="22.9" customHeight="1">
      <c r="B433" s="165"/>
      <c r="C433" s="166"/>
      <c r="D433" s="167" t="s">
        <v>72</v>
      </c>
      <c r="E433" s="179" t="s">
        <v>217</v>
      </c>
      <c r="F433" s="179" t="s">
        <v>555</v>
      </c>
      <c r="G433" s="166"/>
      <c r="H433" s="166"/>
      <c r="I433" s="169"/>
      <c r="J433" s="180">
        <f>BK433</f>
        <v>0</v>
      </c>
      <c r="K433" s="166"/>
      <c r="L433" s="171"/>
      <c r="M433" s="172"/>
      <c r="N433" s="173"/>
      <c r="O433" s="173"/>
      <c r="P433" s="174">
        <f>SUM(P434:P457)</f>
        <v>0</v>
      </c>
      <c r="Q433" s="173"/>
      <c r="R433" s="174">
        <f>SUM(R434:R457)</f>
        <v>0.0365075</v>
      </c>
      <c r="S433" s="173"/>
      <c r="T433" s="175">
        <f>SUM(T434:T457)</f>
        <v>0</v>
      </c>
      <c r="AR433" s="176" t="s">
        <v>80</v>
      </c>
      <c r="AT433" s="177" t="s">
        <v>72</v>
      </c>
      <c r="AU433" s="177" t="s">
        <v>80</v>
      </c>
      <c r="AY433" s="176" t="s">
        <v>157</v>
      </c>
      <c r="BK433" s="178">
        <f>SUM(BK434:BK457)</f>
        <v>0</v>
      </c>
    </row>
    <row r="434" spans="1:65" s="2" customFormat="1" ht="24.2" customHeight="1">
      <c r="A434" s="36"/>
      <c r="B434" s="37"/>
      <c r="C434" s="181" t="s">
        <v>556</v>
      </c>
      <c r="D434" s="181" t="s">
        <v>159</v>
      </c>
      <c r="E434" s="182" t="s">
        <v>557</v>
      </c>
      <c r="F434" s="183" t="s">
        <v>558</v>
      </c>
      <c r="G434" s="184" t="s">
        <v>227</v>
      </c>
      <c r="H434" s="185">
        <v>2</v>
      </c>
      <c r="I434" s="186"/>
      <c r="J434" s="187">
        <f>ROUND(I434*H434,2)</f>
        <v>0</v>
      </c>
      <c r="K434" s="183" t="s">
        <v>163</v>
      </c>
      <c r="L434" s="41"/>
      <c r="M434" s="188" t="s">
        <v>28</v>
      </c>
      <c r="N434" s="189" t="s">
        <v>46</v>
      </c>
      <c r="O434" s="67"/>
      <c r="P434" s="190">
        <f>O434*H434</f>
        <v>0</v>
      </c>
      <c r="Q434" s="190">
        <v>0.00399</v>
      </c>
      <c r="R434" s="190">
        <f>Q434*H434</f>
        <v>0.00798</v>
      </c>
      <c r="S434" s="190">
        <v>0</v>
      </c>
      <c r="T434" s="191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2" t="s">
        <v>164</v>
      </c>
      <c r="AT434" s="192" t="s">
        <v>159</v>
      </c>
      <c r="AU434" s="192" t="s">
        <v>82</v>
      </c>
      <c r="AY434" s="19" t="s">
        <v>157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164</v>
      </c>
      <c r="BK434" s="193">
        <f>ROUND(I434*H434,2)</f>
        <v>0</v>
      </c>
      <c r="BL434" s="19" t="s">
        <v>164</v>
      </c>
      <c r="BM434" s="192" t="s">
        <v>559</v>
      </c>
    </row>
    <row r="435" spans="1:47" s="2" customFormat="1" ht="19.5">
      <c r="A435" s="36"/>
      <c r="B435" s="37"/>
      <c r="C435" s="38"/>
      <c r="D435" s="194" t="s">
        <v>166</v>
      </c>
      <c r="E435" s="38"/>
      <c r="F435" s="195" t="s">
        <v>560</v>
      </c>
      <c r="G435" s="38"/>
      <c r="H435" s="38"/>
      <c r="I435" s="196"/>
      <c r="J435" s="38"/>
      <c r="K435" s="38"/>
      <c r="L435" s="41"/>
      <c r="M435" s="197"/>
      <c r="N435" s="198"/>
      <c r="O435" s="67"/>
      <c r="P435" s="67"/>
      <c r="Q435" s="67"/>
      <c r="R435" s="67"/>
      <c r="S435" s="67"/>
      <c r="T435" s="68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166</v>
      </c>
      <c r="AU435" s="19" t="s">
        <v>82</v>
      </c>
    </row>
    <row r="436" spans="1:47" s="2" customFormat="1" ht="11.25">
      <c r="A436" s="36"/>
      <c r="B436" s="37"/>
      <c r="C436" s="38"/>
      <c r="D436" s="199" t="s">
        <v>168</v>
      </c>
      <c r="E436" s="38"/>
      <c r="F436" s="200" t="s">
        <v>561</v>
      </c>
      <c r="G436" s="38"/>
      <c r="H436" s="38"/>
      <c r="I436" s="196"/>
      <c r="J436" s="38"/>
      <c r="K436" s="38"/>
      <c r="L436" s="41"/>
      <c r="M436" s="197"/>
      <c r="N436" s="198"/>
      <c r="O436" s="67"/>
      <c r="P436" s="67"/>
      <c r="Q436" s="67"/>
      <c r="R436" s="67"/>
      <c r="S436" s="67"/>
      <c r="T436" s="68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168</v>
      </c>
      <c r="AU436" s="19" t="s">
        <v>82</v>
      </c>
    </row>
    <row r="437" spans="2:51" s="13" customFormat="1" ht="11.25">
      <c r="B437" s="201"/>
      <c r="C437" s="202"/>
      <c r="D437" s="194" t="s">
        <v>170</v>
      </c>
      <c r="E437" s="203" t="s">
        <v>28</v>
      </c>
      <c r="F437" s="204" t="s">
        <v>562</v>
      </c>
      <c r="G437" s="202"/>
      <c r="H437" s="203" t="s">
        <v>28</v>
      </c>
      <c r="I437" s="205"/>
      <c r="J437" s="202"/>
      <c r="K437" s="202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170</v>
      </c>
      <c r="AU437" s="210" t="s">
        <v>82</v>
      </c>
      <c r="AV437" s="13" t="s">
        <v>80</v>
      </c>
      <c r="AW437" s="13" t="s">
        <v>34</v>
      </c>
      <c r="AX437" s="13" t="s">
        <v>73</v>
      </c>
      <c r="AY437" s="210" t="s">
        <v>157</v>
      </c>
    </row>
    <row r="438" spans="2:51" s="14" customFormat="1" ht="11.25">
      <c r="B438" s="211"/>
      <c r="C438" s="212"/>
      <c r="D438" s="194" t="s">
        <v>170</v>
      </c>
      <c r="E438" s="213" t="s">
        <v>28</v>
      </c>
      <c r="F438" s="214" t="s">
        <v>284</v>
      </c>
      <c r="G438" s="212"/>
      <c r="H438" s="215">
        <v>2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170</v>
      </c>
      <c r="AU438" s="221" t="s">
        <v>82</v>
      </c>
      <c r="AV438" s="14" t="s">
        <v>82</v>
      </c>
      <c r="AW438" s="14" t="s">
        <v>34</v>
      </c>
      <c r="AX438" s="14" t="s">
        <v>80</v>
      </c>
      <c r="AY438" s="221" t="s">
        <v>157</v>
      </c>
    </row>
    <row r="439" spans="1:65" s="2" customFormat="1" ht="16.5" customHeight="1">
      <c r="A439" s="36"/>
      <c r="B439" s="37"/>
      <c r="C439" s="181" t="s">
        <v>563</v>
      </c>
      <c r="D439" s="181" t="s">
        <v>159</v>
      </c>
      <c r="E439" s="182" t="s">
        <v>564</v>
      </c>
      <c r="F439" s="183" t="s">
        <v>565</v>
      </c>
      <c r="G439" s="184" t="s">
        <v>227</v>
      </c>
      <c r="H439" s="185">
        <v>4</v>
      </c>
      <c r="I439" s="186"/>
      <c r="J439" s="187">
        <f>ROUND(I439*H439,2)</f>
        <v>0</v>
      </c>
      <c r="K439" s="183" t="s">
        <v>28</v>
      </c>
      <c r="L439" s="41"/>
      <c r="M439" s="188" t="s">
        <v>28</v>
      </c>
      <c r="N439" s="189" t="s">
        <v>46</v>
      </c>
      <c r="O439" s="67"/>
      <c r="P439" s="190">
        <f>O439*H439</f>
        <v>0</v>
      </c>
      <c r="Q439" s="190">
        <v>0.00374</v>
      </c>
      <c r="R439" s="190">
        <f>Q439*H439</f>
        <v>0.01496</v>
      </c>
      <c r="S439" s="190">
        <v>0</v>
      </c>
      <c r="T439" s="191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2" t="s">
        <v>164</v>
      </c>
      <c r="AT439" s="192" t="s">
        <v>159</v>
      </c>
      <c r="AU439" s="192" t="s">
        <v>82</v>
      </c>
      <c r="AY439" s="19" t="s">
        <v>157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9" t="s">
        <v>164</v>
      </c>
      <c r="BK439" s="193">
        <f>ROUND(I439*H439,2)</f>
        <v>0</v>
      </c>
      <c r="BL439" s="19" t="s">
        <v>164</v>
      </c>
      <c r="BM439" s="192" t="s">
        <v>566</v>
      </c>
    </row>
    <row r="440" spans="1:47" s="2" customFormat="1" ht="11.25">
      <c r="A440" s="36"/>
      <c r="B440" s="37"/>
      <c r="C440" s="38"/>
      <c r="D440" s="194" t="s">
        <v>166</v>
      </c>
      <c r="E440" s="38"/>
      <c r="F440" s="195" t="s">
        <v>567</v>
      </c>
      <c r="G440" s="38"/>
      <c r="H440" s="38"/>
      <c r="I440" s="196"/>
      <c r="J440" s="38"/>
      <c r="K440" s="38"/>
      <c r="L440" s="41"/>
      <c r="M440" s="197"/>
      <c r="N440" s="198"/>
      <c r="O440" s="67"/>
      <c r="P440" s="67"/>
      <c r="Q440" s="67"/>
      <c r="R440" s="67"/>
      <c r="S440" s="67"/>
      <c r="T440" s="68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166</v>
      </c>
      <c r="AU440" s="19" t="s">
        <v>82</v>
      </c>
    </row>
    <row r="441" spans="2:51" s="13" customFormat="1" ht="11.25">
      <c r="B441" s="201"/>
      <c r="C441" s="202"/>
      <c r="D441" s="194" t="s">
        <v>170</v>
      </c>
      <c r="E441" s="203" t="s">
        <v>28</v>
      </c>
      <c r="F441" s="204" t="s">
        <v>568</v>
      </c>
      <c r="G441" s="202"/>
      <c r="H441" s="203" t="s">
        <v>28</v>
      </c>
      <c r="I441" s="205"/>
      <c r="J441" s="202"/>
      <c r="K441" s="202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170</v>
      </c>
      <c r="AU441" s="210" t="s">
        <v>82</v>
      </c>
      <c r="AV441" s="13" t="s">
        <v>80</v>
      </c>
      <c r="AW441" s="13" t="s">
        <v>34</v>
      </c>
      <c r="AX441" s="13" t="s">
        <v>73</v>
      </c>
      <c r="AY441" s="210" t="s">
        <v>157</v>
      </c>
    </row>
    <row r="442" spans="2:51" s="13" customFormat="1" ht="11.25">
      <c r="B442" s="201"/>
      <c r="C442" s="202"/>
      <c r="D442" s="194" t="s">
        <v>170</v>
      </c>
      <c r="E442" s="203" t="s">
        <v>28</v>
      </c>
      <c r="F442" s="204" t="s">
        <v>569</v>
      </c>
      <c r="G442" s="202"/>
      <c r="H442" s="203" t="s">
        <v>28</v>
      </c>
      <c r="I442" s="205"/>
      <c r="J442" s="202"/>
      <c r="K442" s="202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170</v>
      </c>
      <c r="AU442" s="210" t="s">
        <v>82</v>
      </c>
      <c r="AV442" s="13" t="s">
        <v>80</v>
      </c>
      <c r="AW442" s="13" t="s">
        <v>34</v>
      </c>
      <c r="AX442" s="13" t="s">
        <v>73</v>
      </c>
      <c r="AY442" s="210" t="s">
        <v>157</v>
      </c>
    </row>
    <row r="443" spans="2:51" s="14" customFormat="1" ht="11.25">
      <c r="B443" s="211"/>
      <c r="C443" s="212"/>
      <c r="D443" s="194" t="s">
        <v>170</v>
      </c>
      <c r="E443" s="213" t="s">
        <v>28</v>
      </c>
      <c r="F443" s="214" t="s">
        <v>284</v>
      </c>
      <c r="G443" s="212"/>
      <c r="H443" s="215">
        <v>2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170</v>
      </c>
      <c r="AU443" s="221" t="s">
        <v>82</v>
      </c>
      <c r="AV443" s="14" t="s">
        <v>82</v>
      </c>
      <c r="AW443" s="14" t="s">
        <v>34</v>
      </c>
      <c r="AX443" s="14" t="s">
        <v>73</v>
      </c>
      <c r="AY443" s="221" t="s">
        <v>157</v>
      </c>
    </row>
    <row r="444" spans="2:51" s="13" customFormat="1" ht="11.25">
      <c r="B444" s="201"/>
      <c r="C444" s="202"/>
      <c r="D444" s="194" t="s">
        <v>170</v>
      </c>
      <c r="E444" s="203" t="s">
        <v>28</v>
      </c>
      <c r="F444" s="204" t="s">
        <v>570</v>
      </c>
      <c r="G444" s="202"/>
      <c r="H444" s="203" t="s">
        <v>28</v>
      </c>
      <c r="I444" s="205"/>
      <c r="J444" s="202"/>
      <c r="K444" s="202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170</v>
      </c>
      <c r="AU444" s="210" t="s">
        <v>82</v>
      </c>
      <c r="AV444" s="13" t="s">
        <v>80</v>
      </c>
      <c r="AW444" s="13" t="s">
        <v>34</v>
      </c>
      <c r="AX444" s="13" t="s">
        <v>73</v>
      </c>
      <c r="AY444" s="210" t="s">
        <v>157</v>
      </c>
    </row>
    <row r="445" spans="2:51" s="14" customFormat="1" ht="11.25">
      <c r="B445" s="211"/>
      <c r="C445" s="212"/>
      <c r="D445" s="194" t="s">
        <v>170</v>
      </c>
      <c r="E445" s="213" t="s">
        <v>28</v>
      </c>
      <c r="F445" s="214" t="s">
        <v>284</v>
      </c>
      <c r="G445" s="212"/>
      <c r="H445" s="215">
        <v>2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170</v>
      </c>
      <c r="AU445" s="221" t="s">
        <v>82</v>
      </c>
      <c r="AV445" s="14" t="s">
        <v>82</v>
      </c>
      <c r="AW445" s="14" t="s">
        <v>34</v>
      </c>
      <c r="AX445" s="14" t="s">
        <v>73</v>
      </c>
      <c r="AY445" s="221" t="s">
        <v>157</v>
      </c>
    </row>
    <row r="446" spans="2:51" s="15" customFormat="1" ht="11.25">
      <c r="B446" s="222"/>
      <c r="C446" s="223"/>
      <c r="D446" s="194" t="s">
        <v>170</v>
      </c>
      <c r="E446" s="224" t="s">
        <v>28</v>
      </c>
      <c r="F446" s="225" t="s">
        <v>182</v>
      </c>
      <c r="G446" s="223"/>
      <c r="H446" s="226">
        <v>4</v>
      </c>
      <c r="I446" s="227"/>
      <c r="J446" s="223"/>
      <c r="K446" s="223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170</v>
      </c>
      <c r="AU446" s="232" t="s">
        <v>82</v>
      </c>
      <c r="AV446" s="15" t="s">
        <v>164</v>
      </c>
      <c r="AW446" s="15" t="s">
        <v>34</v>
      </c>
      <c r="AX446" s="15" t="s">
        <v>80</v>
      </c>
      <c r="AY446" s="232" t="s">
        <v>157</v>
      </c>
    </row>
    <row r="447" spans="1:65" s="2" customFormat="1" ht="16.5" customHeight="1">
      <c r="A447" s="36"/>
      <c r="B447" s="37"/>
      <c r="C447" s="181" t="s">
        <v>571</v>
      </c>
      <c r="D447" s="181" t="s">
        <v>159</v>
      </c>
      <c r="E447" s="182" t="s">
        <v>572</v>
      </c>
      <c r="F447" s="183" t="s">
        <v>573</v>
      </c>
      <c r="G447" s="184" t="s">
        <v>246</v>
      </c>
      <c r="H447" s="185">
        <v>0.338</v>
      </c>
      <c r="I447" s="186"/>
      <c r="J447" s="187">
        <f>ROUND(I447*H447,2)</f>
        <v>0</v>
      </c>
      <c r="K447" s="183" t="s">
        <v>163</v>
      </c>
      <c r="L447" s="41"/>
      <c r="M447" s="188" t="s">
        <v>28</v>
      </c>
      <c r="N447" s="189" t="s">
        <v>46</v>
      </c>
      <c r="O447" s="67"/>
      <c r="P447" s="190">
        <f>O447*H447</f>
        <v>0</v>
      </c>
      <c r="Q447" s="190">
        <v>0</v>
      </c>
      <c r="R447" s="190">
        <f>Q447*H447</f>
        <v>0</v>
      </c>
      <c r="S447" s="190">
        <v>0</v>
      </c>
      <c r="T447" s="191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2" t="s">
        <v>164</v>
      </c>
      <c r="AT447" s="192" t="s">
        <v>159</v>
      </c>
      <c r="AU447" s="192" t="s">
        <v>82</v>
      </c>
      <c r="AY447" s="19" t="s">
        <v>157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9" t="s">
        <v>164</v>
      </c>
      <c r="BK447" s="193">
        <f>ROUND(I447*H447,2)</f>
        <v>0</v>
      </c>
      <c r="BL447" s="19" t="s">
        <v>164</v>
      </c>
      <c r="BM447" s="192" t="s">
        <v>574</v>
      </c>
    </row>
    <row r="448" spans="1:47" s="2" customFormat="1" ht="11.25">
      <c r="A448" s="36"/>
      <c r="B448" s="37"/>
      <c r="C448" s="38"/>
      <c r="D448" s="194" t="s">
        <v>166</v>
      </c>
      <c r="E448" s="38"/>
      <c r="F448" s="195" t="s">
        <v>575</v>
      </c>
      <c r="G448" s="38"/>
      <c r="H448" s="38"/>
      <c r="I448" s="196"/>
      <c r="J448" s="38"/>
      <c r="K448" s="38"/>
      <c r="L448" s="41"/>
      <c r="M448" s="197"/>
      <c r="N448" s="198"/>
      <c r="O448" s="67"/>
      <c r="P448" s="67"/>
      <c r="Q448" s="67"/>
      <c r="R448" s="67"/>
      <c r="S448" s="67"/>
      <c r="T448" s="68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166</v>
      </c>
      <c r="AU448" s="19" t="s">
        <v>82</v>
      </c>
    </row>
    <row r="449" spans="1:47" s="2" customFormat="1" ht="11.25">
      <c r="A449" s="36"/>
      <c r="B449" s="37"/>
      <c r="C449" s="38"/>
      <c r="D449" s="199" t="s">
        <v>168</v>
      </c>
      <c r="E449" s="38"/>
      <c r="F449" s="200" t="s">
        <v>576</v>
      </c>
      <c r="G449" s="38"/>
      <c r="H449" s="38"/>
      <c r="I449" s="196"/>
      <c r="J449" s="38"/>
      <c r="K449" s="38"/>
      <c r="L449" s="41"/>
      <c r="M449" s="197"/>
      <c r="N449" s="198"/>
      <c r="O449" s="67"/>
      <c r="P449" s="67"/>
      <c r="Q449" s="67"/>
      <c r="R449" s="67"/>
      <c r="S449" s="67"/>
      <c r="T449" s="68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168</v>
      </c>
      <c r="AU449" s="19" t="s">
        <v>82</v>
      </c>
    </row>
    <row r="450" spans="2:51" s="13" customFormat="1" ht="11.25">
      <c r="B450" s="201"/>
      <c r="C450" s="202"/>
      <c r="D450" s="194" t="s">
        <v>170</v>
      </c>
      <c r="E450" s="203" t="s">
        <v>28</v>
      </c>
      <c r="F450" s="204" t="s">
        <v>577</v>
      </c>
      <c r="G450" s="202"/>
      <c r="H450" s="203" t="s">
        <v>28</v>
      </c>
      <c r="I450" s="205"/>
      <c r="J450" s="202"/>
      <c r="K450" s="202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170</v>
      </c>
      <c r="AU450" s="210" t="s">
        <v>82</v>
      </c>
      <c r="AV450" s="13" t="s">
        <v>80</v>
      </c>
      <c r="AW450" s="13" t="s">
        <v>34</v>
      </c>
      <c r="AX450" s="13" t="s">
        <v>73</v>
      </c>
      <c r="AY450" s="210" t="s">
        <v>157</v>
      </c>
    </row>
    <row r="451" spans="2:51" s="13" customFormat="1" ht="22.5">
      <c r="B451" s="201"/>
      <c r="C451" s="202"/>
      <c r="D451" s="194" t="s">
        <v>170</v>
      </c>
      <c r="E451" s="203" t="s">
        <v>28</v>
      </c>
      <c r="F451" s="204" t="s">
        <v>578</v>
      </c>
      <c r="G451" s="202"/>
      <c r="H451" s="203" t="s">
        <v>28</v>
      </c>
      <c r="I451" s="205"/>
      <c r="J451" s="202"/>
      <c r="K451" s="202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170</v>
      </c>
      <c r="AU451" s="210" t="s">
        <v>82</v>
      </c>
      <c r="AV451" s="13" t="s">
        <v>80</v>
      </c>
      <c r="AW451" s="13" t="s">
        <v>34</v>
      </c>
      <c r="AX451" s="13" t="s">
        <v>73</v>
      </c>
      <c r="AY451" s="210" t="s">
        <v>157</v>
      </c>
    </row>
    <row r="452" spans="2:51" s="14" customFormat="1" ht="11.25">
      <c r="B452" s="211"/>
      <c r="C452" s="212"/>
      <c r="D452" s="194" t="s">
        <v>170</v>
      </c>
      <c r="E452" s="213" t="s">
        <v>28</v>
      </c>
      <c r="F452" s="214" t="s">
        <v>579</v>
      </c>
      <c r="G452" s="212"/>
      <c r="H452" s="215">
        <v>0.338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170</v>
      </c>
      <c r="AU452" s="221" t="s">
        <v>82</v>
      </c>
      <c r="AV452" s="14" t="s">
        <v>82</v>
      </c>
      <c r="AW452" s="14" t="s">
        <v>34</v>
      </c>
      <c r="AX452" s="14" t="s">
        <v>80</v>
      </c>
      <c r="AY452" s="221" t="s">
        <v>157</v>
      </c>
    </row>
    <row r="453" spans="1:65" s="2" customFormat="1" ht="16.5" customHeight="1">
      <c r="A453" s="36"/>
      <c r="B453" s="37"/>
      <c r="C453" s="181" t="s">
        <v>580</v>
      </c>
      <c r="D453" s="181" t="s">
        <v>159</v>
      </c>
      <c r="E453" s="182" t="s">
        <v>581</v>
      </c>
      <c r="F453" s="183" t="s">
        <v>582</v>
      </c>
      <c r="G453" s="184" t="s">
        <v>162</v>
      </c>
      <c r="H453" s="185">
        <v>3.375</v>
      </c>
      <c r="I453" s="186"/>
      <c r="J453" s="187">
        <f>ROUND(I453*H453,2)</f>
        <v>0</v>
      </c>
      <c r="K453" s="183" t="s">
        <v>163</v>
      </c>
      <c r="L453" s="41"/>
      <c r="M453" s="188" t="s">
        <v>28</v>
      </c>
      <c r="N453" s="189" t="s">
        <v>46</v>
      </c>
      <c r="O453" s="67"/>
      <c r="P453" s="190">
        <f>O453*H453</f>
        <v>0</v>
      </c>
      <c r="Q453" s="190">
        <v>0.00402</v>
      </c>
      <c r="R453" s="190">
        <f>Q453*H453</f>
        <v>0.0135675</v>
      </c>
      <c r="S453" s="190">
        <v>0</v>
      </c>
      <c r="T453" s="191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2" t="s">
        <v>164</v>
      </c>
      <c r="AT453" s="192" t="s">
        <v>159</v>
      </c>
      <c r="AU453" s="192" t="s">
        <v>82</v>
      </c>
      <c r="AY453" s="19" t="s">
        <v>157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9" t="s">
        <v>164</v>
      </c>
      <c r="BK453" s="193">
        <f>ROUND(I453*H453,2)</f>
        <v>0</v>
      </c>
      <c r="BL453" s="19" t="s">
        <v>164</v>
      </c>
      <c r="BM453" s="192" t="s">
        <v>583</v>
      </c>
    </row>
    <row r="454" spans="1:47" s="2" customFormat="1" ht="11.25">
      <c r="A454" s="36"/>
      <c r="B454" s="37"/>
      <c r="C454" s="38"/>
      <c r="D454" s="194" t="s">
        <v>166</v>
      </c>
      <c r="E454" s="38"/>
      <c r="F454" s="195" t="s">
        <v>584</v>
      </c>
      <c r="G454" s="38"/>
      <c r="H454" s="38"/>
      <c r="I454" s="196"/>
      <c r="J454" s="38"/>
      <c r="K454" s="38"/>
      <c r="L454" s="41"/>
      <c r="M454" s="197"/>
      <c r="N454" s="198"/>
      <c r="O454" s="67"/>
      <c r="P454" s="67"/>
      <c r="Q454" s="67"/>
      <c r="R454" s="67"/>
      <c r="S454" s="67"/>
      <c r="T454" s="68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166</v>
      </c>
      <c r="AU454" s="19" t="s">
        <v>82</v>
      </c>
    </row>
    <row r="455" spans="1:47" s="2" customFormat="1" ht="11.25">
      <c r="A455" s="36"/>
      <c r="B455" s="37"/>
      <c r="C455" s="38"/>
      <c r="D455" s="199" t="s">
        <v>168</v>
      </c>
      <c r="E455" s="38"/>
      <c r="F455" s="200" t="s">
        <v>585</v>
      </c>
      <c r="G455" s="38"/>
      <c r="H455" s="38"/>
      <c r="I455" s="196"/>
      <c r="J455" s="38"/>
      <c r="K455" s="38"/>
      <c r="L455" s="41"/>
      <c r="M455" s="197"/>
      <c r="N455" s="198"/>
      <c r="O455" s="67"/>
      <c r="P455" s="67"/>
      <c r="Q455" s="67"/>
      <c r="R455" s="67"/>
      <c r="S455" s="67"/>
      <c r="T455" s="68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168</v>
      </c>
      <c r="AU455" s="19" t="s">
        <v>82</v>
      </c>
    </row>
    <row r="456" spans="2:51" s="13" customFormat="1" ht="11.25">
      <c r="B456" s="201"/>
      <c r="C456" s="202"/>
      <c r="D456" s="194" t="s">
        <v>170</v>
      </c>
      <c r="E456" s="203" t="s">
        <v>28</v>
      </c>
      <c r="F456" s="204" t="s">
        <v>586</v>
      </c>
      <c r="G456" s="202"/>
      <c r="H456" s="203" t="s">
        <v>28</v>
      </c>
      <c r="I456" s="205"/>
      <c r="J456" s="202"/>
      <c r="K456" s="202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170</v>
      </c>
      <c r="AU456" s="210" t="s">
        <v>82</v>
      </c>
      <c r="AV456" s="13" t="s">
        <v>80</v>
      </c>
      <c r="AW456" s="13" t="s">
        <v>34</v>
      </c>
      <c r="AX456" s="13" t="s">
        <v>73</v>
      </c>
      <c r="AY456" s="210" t="s">
        <v>157</v>
      </c>
    </row>
    <row r="457" spans="2:51" s="14" customFormat="1" ht="11.25">
      <c r="B457" s="211"/>
      <c r="C457" s="212"/>
      <c r="D457" s="194" t="s">
        <v>170</v>
      </c>
      <c r="E457" s="213" t="s">
        <v>28</v>
      </c>
      <c r="F457" s="214" t="s">
        <v>587</v>
      </c>
      <c r="G457" s="212"/>
      <c r="H457" s="215">
        <v>3.375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170</v>
      </c>
      <c r="AU457" s="221" t="s">
        <v>82</v>
      </c>
      <c r="AV457" s="14" t="s">
        <v>82</v>
      </c>
      <c r="AW457" s="14" t="s">
        <v>34</v>
      </c>
      <c r="AX457" s="14" t="s">
        <v>80</v>
      </c>
      <c r="AY457" s="221" t="s">
        <v>157</v>
      </c>
    </row>
    <row r="458" spans="2:63" s="12" customFormat="1" ht="22.9" customHeight="1">
      <c r="B458" s="165"/>
      <c r="C458" s="166"/>
      <c r="D458" s="167" t="s">
        <v>72</v>
      </c>
      <c r="E458" s="179" t="s">
        <v>224</v>
      </c>
      <c r="F458" s="179" t="s">
        <v>588</v>
      </c>
      <c r="G458" s="166"/>
      <c r="H458" s="166"/>
      <c r="I458" s="169"/>
      <c r="J458" s="180">
        <f>BK458</f>
        <v>0</v>
      </c>
      <c r="K458" s="166"/>
      <c r="L458" s="171"/>
      <c r="M458" s="172"/>
      <c r="N458" s="173"/>
      <c r="O458" s="173"/>
      <c r="P458" s="174">
        <f>SUM(P459:P474)</f>
        <v>0</v>
      </c>
      <c r="Q458" s="173"/>
      <c r="R458" s="174">
        <f>SUM(R459:R474)</f>
        <v>0.0011</v>
      </c>
      <c r="S458" s="173"/>
      <c r="T458" s="175">
        <f>SUM(T459:T474)</f>
        <v>0</v>
      </c>
      <c r="AR458" s="176" t="s">
        <v>80</v>
      </c>
      <c r="AT458" s="177" t="s">
        <v>72</v>
      </c>
      <c r="AU458" s="177" t="s">
        <v>80</v>
      </c>
      <c r="AY458" s="176" t="s">
        <v>157</v>
      </c>
      <c r="BK458" s="178">
        <f>SUM(BK459:BK474)</f>
        <v>0</v>
      </c>
    </row>
    <row r="459" spans="1:65" s="2" customFormat="1" ht="16.5" customHeight="1">
      <c r="A459" s="36"/>
      <c r="B459" s="37"/>
      <c r="C459" s="181" t="s">
        <v>589</v>
      </c>
      <c r="D459" s="181" t="s">
        <v>159</v>
      </c>
      <c r="E459" s="182" t="s">
        <v>590</v>
      </c>
      <c r="F459" s="183" t="s">
        <v>591</v>
      </c>
      <c r="G459" s="184" t="s">
        <v>227</v>
      </c>
      <c r="H459" s="185">
        <v>10</v>
      </c>
      <c r="I459" s="186"/>
      <c r="J459" s="187">
        <f>ROUND(I459*H459,2)</f>
        <v>0</v>
      </c>
      <c r="K459" s="183" t="s">
        <v>163</v>
      </c>
      <c r="L459" s="41"/>
      <c r="M459" s="188" t="s">
        <v>28</v>
      </c>
      <c r="N459" s="189" t="s">
        <v>46</v>
      </c>
      <c r="O459" s="67"/>
      <c r="P459" s="190">
        <f>O459*H459</f>
        <v>0</v>
      </c>
      <c r="Q459" s="190">
        <v>0.00011</v>
      </c>
      <c r="R459" s="190">
        <f>Q459*H459</f>
        <v>0.0011</v>
      </c>
      <c r="S459" s="190">
        <v>0</v>
      </c>
      <c r="T459" s="191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2" t="s">
        <v>164</v>
      </c>
      <c r="AT459" s="192" t="s">
        <v>159</v>
      </c>
      <c r="AU459" s="192" t="s">
        <v>82</v>
      </c>
      <c r="AY459" s="19" t="s">
        <v>157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19" t="s">
        <v>164</v>
      </c>
      <c r="BK459" s="193">
        <f>ROUND(I459*H459,2)</f>
        <v>0</v>
      </c>
      <c r="BL459" s="19" t="s">
        <v>164</v>
      </c>
      <c r="BM459" s="192" t="s">
        <v>592</v>
      </c>
    </row>
    <row r="460" spans="1:47" s="2" customFormat="1" ht="11.25">
      <c r="A460" s="36"/>
      <c r="B460" s="37"/>
      <c r="C460" s="38"/>
      <c r="D460" s="194" t="s">
        <v>166</v>
      </c>
      <c r="E460" s="38"/>
      <c r="F460" s="195" t="s">
        <v>593</v>
      </c>
      <c r="G460" s="38"/>
      <c r="H460" s="38"/>
      <c r="I460" s="196"/>
      <c r="J460" s="38"/>
      <c r="K460" s="38"/>
      <c r="L460" s="41"/>
      <c r="M460" s="197"/>
      <c r="N460" s="198"/>
      <c r="O460" s="67"/>
      <c r="P460" s="67"/>
      <c r="Q460" s="67"/>
      <c r="R460" s="67"/>
      <c r="S460" s="67"/>
      <c r="T460" s="68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166</v>
      </c>
      <c r="AU460" s="19" t="s">
        <v>82</v>
      </c>
    </row>
    <row r="461" spans="1:47" s="2" customFormat="1" ht="11.25">
      <c r="A461" s="36"/>
      <c r="B461" s="37"/>
      <c r="C461" s="38"/>
      <c r="D461" s="199" t="s">
        <v>168</v>
      </c>
      <c r="E461" s="38"/>
      <c r="F461" s="200" t="s">
        <v>594</v>
      </c>
      <c r="G461" s="38"/>
      <c r="H461" s="38"/>
      <c r="I461" s="196"/>
      <c r="J461" s="38"/>
      <c r="K461" s="38"/>
      <c r="L461" s="41"/>
      <c r="M461" s="197"/>
      <c r="N461" s="198"/>
      <c r="O461" s="67"/>
      <c r="P461" s="67"/>
      <c r="Q461" s="67"/>
      <c r="R461" s="67"/>
      <c r="S461" s="67"/>
      <c r="T461" s="68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168</v>
      </c>
      <c r="AU461" s="19" t="s">
        <v>82</v>
      </c>
    </row>
    <row r="462" spans="2:51" s="13" customFormat="1" ht="11.25">
      <c r="B462" s="201"/>
      <c r="C462" s="202"/>
      <c r="D462" s="194" t="s">
        <v>170</v>
      </c>
      <c r="E462" s="203" t="s">
        <v>28</v>
      </c>
      <c r="F462" s="204" t="s">
        <v>595</v>
      </c>
      <c r="G462" s="202"/>
      <c r="H462" s="203" t="s">
        <v>28</v>
      </c>
      <c r="I462" s="205"/>
      <c r="J462" s="202"/>
      <c r="K462" s="202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170</v>
      </c>
      <c r="AU462" s="210" t="s">
        <v>82</v>
      </c>
      <c r="AV462" s="13" t="s">
        <v>80</v>
      </c>
      <c r="AW462" s="13" t="s">
        <v>34</v>
      </c>
      <c r="AX462" s="13" t="s">
        <v>73</v>
      </c>
      <c r="AY462" s="210" t="s">
        <v>157</v>
      </c>
    </row>
    <row r="463" spans="2:51" s="14" customFormat="1" ht="11.25">
      <c r="B463" s="211"/>
      <c r="C463" s="212"/>
      <c r="D463" s="194" t="s">
        <v>170</v>
      </c>
      <c r="E463" s="213" t="s">
        <v>28</v>
      </c>
      <c r="F463" s="214" t="s">
        <v>596</v>
      </c>
      <c r="G463" s="212"/>
      <c r="H463" s="215">
        <v>10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170</v>
      </c>
      <c r="AU463" s="221" t="s">
        <v>82</v>
      </c>
      <c r="AV463" s="14" t="s">
        <v>82</v>
      </c>
      <c r="AW463" s="14" t="s">
        <v>34</v>
      </c>
      <c r="AX463" s="14" t="s">
        <v>80</v>
      </c>
      <c r="AY463" s="221" t="s">
        <v>157</v>
      </c>
    </row>
    <row r="464" spans="1:65" s="2" customFormat="1" ht="16.5" customHeight="1">
      <c r="A464" s="36"/>
      <c r="B464" s="37"/>
      <c r="C464" s="181" t="s">
        <v>597</v>
      </c>
      <c r="D464" s="181" t="s">
        <v>159</v>
      </c>
      <c r="E464" s="182" t="s">
        <v>598</v>
      </c>
      <c r="F464" s="183" t="s">
        <v>599</v>
      </c>
      <c r="G464" s="184" t="s">
        <v>600</v>
      </c>
      <c r="H464" s="185">
        <v>3.51</v>
      </c>
      <c r="I464" s="186"/>
      <c r="J464" s="187">
        <f>ROUND(I464*H464,2)</f>
        <v>0</v>
      </c>
      <c r="K464" s="183" t="s">
        <v>28</v>
      </c>
      <c r="L464" s="41"/>
      <c r="M464" s="188" t="s">
        <v>28</v>
      </c>
      <c r="N464" s="189" t="s">
        <v>46</v>
      </c>
      <c r="O464" s="67"/>
      <c r="P464" s="190">
        <f>O464*H464</f>
        <v>0</v>
      </c>
      <c r="Q464" s="190">
        <v>0</v>
      </c>
      <c r="R464" s="190">
        <f>Q464*H464</f>
        <v>0</v>
      </c>
      <c r="S464" s="190">
        <v>0</v>
      </c>
      <c r="T464" s="191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2" t="s">
        <v>164</v>
      </c>
      <c r="AT464" s="192" t="s">
        <v>159</v>
      </c>
      <c r="AU464" s="192" t="s">
        <v>82</v>
      </c>
      <c r="AY464" s="19" t="s">
        <v>157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19" t="s">
        <v>164</v>
      </c>
      <c r="BK464" s="193">
        <f>ROUND(I464*H464,2)</f>
        <v>0</v>
      </c>
      <c r="BL464" s="19" t="s">
        <v>164</v>
      </c>
      <c r="BM464" s="192" t="s">
        <v>601</v>
      </c>
    </row>
    <row r="465" spans="1:47" s="2" customFormat="1" ht="11.25">
      <c r="A465" s="36"/>
      <c r="B465" s="37"/>
      <c r="C465" s="38"/>
      <c r="D465" s="194" t="s">
        <v>166</v>
      </c>
      <c r="E465" s="38"/>
      <c r="F465" s="195" t="s">
        <v>599</v>
      </c>
      <c r="G465" s="38"/>
      <c r="H465" s="38"/>
      <c r="I465" s="196"/>
      <c r="J465" s="38"/>
      <c r="K465" s="38"/>
      <c r="L465" s="41"/>
      <c r="M465" s="197"/>
      <c r="N465" s="198"/>
      <c r="O465" s="67"/>
      <c r="P465" s="67"/>
      <c r="Q465" s="67"/>
      <c r="R465" s="67"/>
      <c r="S465" s="67"/>
      <c r="T465" s="68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166</v>
      </c>
      <c r="AU465" s="19" t="s">
        <v>82</v>
      </c>
    </row>
    <row r="466" spans="2:51" s="13" customFormat="1" ht="11.25">
      <c r="B466" s="201"/>
      <c r="C466" s="202"/>
      <c r="D466" s="194" t="s">
        <v>170</v>
      </c>
      <c r="E466" s="203" t="s">
        <v>28</v>
      </c>
      <c r="F466" s="204" t="s">
        <v>602</v>
      </c>
      <c r="G466" s="202"/>
      <c r="H466" s="203" t="s">
        <v>28</v>
      </c>
      <c r="I466" s="205"/>
      <c r="J466" s="202"/>
      <c r="K466" s="202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170</v>
      </c>
      <c r="AU466" s="210" t="s">
        <v>82</v>
      </c>
      <c r="AV466" s="13" t="s">
        <v>80</v>
      </c>
      <c r="AW466" s="13" t="s">
        <v>34</v>
      </c>
      <c r="AX466" s="13" t="s">
        <v>73</v>
      </c>
      <c r="AY466" s="210" t="s">
        <v>157</v>
      </c>
    </row>
    <row r="467" spans="2:51" s="13" customFormat="1" ht="11.25">
      <c r="B467" s="201"/>
      <c r="C467" s="202"/>
      <c r="D467" s="194" t="s">
        <v>170</v>
      </c>
      <c r="E467" s="203" t="s">
        <v>28</v>
      </c>
      <c r="F467" s="204" t="s">
        <v>603</v>
      </c>
      <c r="G467" s="202"/>
      <c r="H467" s="203" t="s">
        <v>28</v>
      </c>
      <c r="I467" s="205"/>
      <c r="J467" s="202"/>
      <c r="K467" s="202"/>
      <c r="L467" s="206"/>
      <c r="M467" s="207"/>
      <c r="N467" s="208"/>
      <c r="O467" s="208"/>
      <c r="P467" s="208"/>
      <c r="Q467" s="208"/>
      <c r="R467" s="208"/>
      <c r="S467" s="208"/>
      <c r="T467" s="209"/>
      <c r="AT467" s="210" t="s">
        <v>170</v>
      </c>
      <c r="AU467" s="210" t="s">
        <v>82</v>
      </c>
      <c r="AV467" s="13" t="s">
        <v>80</v>
      </c>
      <c r="AW467" s="13" t="s">
        <v>34</v>
      </c>
      <c r="AX467" s="13" t="s">
        <v>73</v>
      </c>
      <c r="AY467" s="210" t="s">
        <v>157</v>
      </c>
    </row>
    <row r="468" spans="2:51" s="13" customFormat="1" ht="22.5">
      <c r="B468" s="201"/>
      <c r="C468" s="202"/>
      <c r="D468" s="194" t="s">
        <v>170</v>
      </c>
      <c r="E468" s="203" t="s">
        <v>28</v>
      </c>
      <c r="F468" s="204" t="s">
        <v>604</v>
      </c>
      <c r="G468" s="202"/>
      <c r="H468" s="203" t="s">
        <v>28</v>
      </c>
      <c r="I468" s="205"/>
      <c r="J468" s="202"/>
      <c r="K468" s="202"/>
      <c r="L468" s="206"/>
      <c r="M468" s="207"/>
      <c r="N468" s="208"/>
      <c r="O468" s="208"/>
      <c r="P468" s="208"/>
      <c r="Q468" s="208"/>
      <c r="R468" s="208"/>
      <c r="S468" s="208"/>
      <c r="T468" s="209"/>
      <c r="AT468" s="210" t="s">
        <v>170</v>
      </c>
      <c r="AU468" s="210" t="s">
        <v>82</v>
      </c>
      <c r="AV468" s="13" t="s">
        <v>80</v>
      </c>
      <c r="AW468" s="13" t="s">
        <v>34</v>
      </c>
      <c r="AX468" s="13" t="s">
        <v>73</v>
      </c>
      <c r="AY468" s="210" t="s">
        <v>157</v>
      </c>
    </row>
    <row r="469" spans="2:51" s="13" customFormat="1" ht="11.25">
      <c r="B469" s="201"/>
      <c r="C469" s="202"/>
      <c r="D469" s="194" t="s">
        <v>170</v>
      </c>
      <c r="E469" s="203" t="s">
        <v>28</v>
      </c>
      <c r="F469" s="204" t="s">
        <v>605</v>
      </c>
      <c r="G469" s="202"/>
      <c r="H469" s="203" t="s">
        <v>28</v>
      </c>
      <c r="I469" s="205"/>
      <c r="J469" s="202"/>
      <c r="K469" s="202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170</v>
      </c>
      <c r="AU469" s="210" t="s">
        <v>82</v>
      </c>
      <c r="AV469" s="13" t="s">
        <v>80</v>
      </c>
      <c r="AW469" s="13" t="s">
        <v>34</v>
      </c>
      <c r="AX469" s="13" t="s">
        <v>73</v>
      </c>
      <c r="AY469" s="210" t="s">
        <v>157</v>
      </c>
    </row>
    <row r="470" spans="2:51" s="13" customFormat="1" ht="11.25">
      <c r="B470" s="201"/>
      <c r="C470" s="202"/>
      <c r="D470" s="194" t="s">
        <v>170</v>
      </c>
      <c r="E470" s="203" t="s">
        <v>28</v>
      </c>
      <c r="F470" s="204" t="s">
        <v>606</v>
      </c>
      <c r="G470" s="202"/>
      <c r="H470" s="203" t="s">
        <v>28</v>
      </c>
      <c r="I470" s="205"/>
      <c r="J470" s="202"/>
      <c r="K470" s="202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170</v>
      </c>
      <c r="AU470" s="210" t="s">
        <v>82</v>
      </c>
      <c r="AV470" s="13" t="s">
        <v>80</v>
      </c>
      <c r="AW470" s="13" t="s">
        <v>34</v>
      </c>
      <c r="AX470" s="13" t="s">
        <v>73</v>
      </c>
      <c r="AY470" s="210" t="s">
        <v>157</v>
      </c>
    </row>
    <row r="471" spans="2:51" s="14" customFormat="1" ht="11.25">
      <c r="B471" s="211"/>
      <c r="C471" s="212"/>
      <c r="D471" s="194" t="s">
        <v>170</v>
      </c>
      <c r="E471" s="213" t="s">
        <v>28</v>
      </c>
      <c r="F471" s="214" t="s">
        <v>607</v>
      </c>
      <c r="G471" s="212"/>
      <c r="H471" s="215">
        <v>1.17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170</v>
      </c>
      <c r="AU471" s="221" t="s">
        <v>82</v>
      </c>
      <c r="AV471" s="14" t="s">
        <v>82</v>
      </c>
      <c r="AW471" s="14" t="s">
        <v>34</v>
      </c>
      <c r="AX471" s="14" t="s">
        <v>73</v>
      </c>
      <c r="AY471" s="221" t="s">
        <v>157</v>
      </c>
    </row>
    <row r="472" spans="2:51" s="13" customFormat="1" ht="11.25">
      <c r="B472" s="201"/>
      <c r="C472" s="202"/>
      <c r="D472" s="194" t="s">
        <v>170</v>
      </c>
      <c r="E472" s="203" t="s">
        <v>28</v>
      </c>
      <c r="F472" s="204" t="s">
        <v>608</v>
      </c>
      <c r="G472" s="202"/>
      <c r="H472" s="203" t="s">
        <v>28</v>
      </c>
      <c r="I472" s="205"/>
      <c r="J472" s="202"/>
      <c r="K472" s="202"/>
      <c r="L472" s="206"/>
      <c r="M472" s="207"/>
      <c r="N472" s="208"/>
      <c r="O472" s="208"/>
      <c r="P472" s="208"/>
      <c r="Q472" s="208"/>
      <c r="R472" s="208"/>
      <c r="S472" s="208"/>
      <c r="T472" s="209"/>
      <c r="AT472" s="210" t="s">
        <v>170</v>
      </c>
      <c r="AU472" s="210" t="s">
        <v>82</v>
      </c>
      <c r="AV472" s="13" t="s">
        <v>80</v>
      </c>
      <c r="AW472" s="13" t="s">
        <v>34</v>
      </c>
      <c r="AX472" s="13" t="s">
        <v>73</v>
      </c>
      <c r="AY472" s="210" t="s">
        <v>157</v>
      </c>
    </row>
    <row r="473" spans="2:51" s="14" customFormat="1" ht="11.25">
      <c r="B473" s="211"/>
      <c r="C473" s="212"/>
      <c r="D473" s="194" t="s">
        <v>170</v>
      </c>
      <c r="E473" s="213" t="s">
        <v>28</v>
      </c>
      <c r="F473" s="214" t="s">
        <v>609</v>
      </c>
      <c r="G473" s="212"/>
      <c r="H473" s="215">
        <v>2.34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170</v>
      </c>
      <c r="AU473" s="221" t="s">
        <v>82</v>
      </c>
      <c r="AV473" s="14" t="s">
        <v>82</v>
      </c>
      <c r="AW473" s="14" t="s">
        <v>34</v>
      </c>
      <c r="AX473" s="14" t="s">
        <v>73</v>
      </c>
      <c r="AY473" s="221" t="s">
        <v>157</v>
      </c>
    </row>
    <row r="474" spans="2:51" s="15" customFormat="1" ht="11.25">
      <c r="B474" s="222"/>
      <c r="C474" s="223"/>
      <c r="D474" s="194" t="s">
        <v>170</v>
      </c>
      <c r="E474" s="224" t="s">
        <v>28</v>
      </c>
      <c r="F474" s="225" t="s">
        <v>182</v>
      </c>
      <c r="G474" s="223"/>
      <c r="H474" s="226">
        <v>3.51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170</v>
      </c>
      <c r="AU474" s="232" t="s">
        <v>82</v>
      </c>
      <c r="AV474" s="15" t="s">
        <v>164</v>
      </c>
      <c r="AW474" s="15" t="s">
        <v>34</v>
      </c>
      <c r="AX474" s="15" t="s">
        <v>80</v>
      </c>
      <c r="AY474" s="232" t="s">
        <v>157</v>
      </c>
    </row>
    <row r="475" spans="2:63" s="12" customFormat="1" ht="22.9" customHeight="1">
      <c r="B475" s="165"/>
      <c r="C475" s="166"/>
      <c r="D475" s="167" t="s">
        <v>72</v>
      </c>
      <c r="E475" s="179" t="s">
        <v>610</v>
      </c>
      <c r="F475" s="179" t="s">
        <v>611</v>
      </c>
      <c r="G475" s="166"/>
      <c r="H475" s="166"/>
      <c r="I475" s="169"/>
      <c r="J475" s="180">
        <f>BK475</f>
        <v>0</v>
      </c>
      <c r="K475" s="166"/>
      <c r="L475" s="171"/>
      <c r="M475" s="172"/>
      <c r="N475" s="173"/>
      <c r="O475" s="173"/>
      <c r="P475" s="174">
        <f>SUM(P476:P503)</f>
        <v>0</v>
      </c>
      <c r="Q475" s="173"/>
      <c r="R475" s="174">
        <f>SUM(R476:R503)</f>
        <v>0</v>
      </c>
      <c r="S475" s="173"/>
      <c r="T475" s="175">
        <f>SUM(T476:T503)</f>
        <v>0</v>
      </c>
      <c r="AR475" s="176" t="s">
        <v>80</v>
      </c>
      <c r="AT475" s="177" t="s">
        <v>72</v>
      </c>
      <c r="AU475" s="177" t="s">
        <v>80</v>
      </c>
      <c r="AY475" s="176" t="s">
        <v>157</v>
      </c>
      <c r="BK475" s="178">
        <f>SUM(BK476:BK503)</f>
        <v>0</v>
      </c>
    </row>
    <row r="476" spans="1:65" s="2" customFormat="1" ht="16.5" customHeight="1">
      <c r="A476" s="36"/>
      <c r="B476" s="37"/>
      <c r="C476" s="181" t="s">
        <v>612</v>
      </c>
      <c r="D476" s="181" t="s">
        <v>159</v>
      </c>
      <c r="E476" s="182" t="s">
        <v>613</v>
      </c>
      <c r="F476" s="183" t="s">
        <v>614</v>
      </c>
      <c r="G476" s="184" t="s">
        <v>175</v>
      </c>
      <c r="H476" s="185">
        <v>2</v>
      </c>
      <c r="I476" s="186"/>
      <c r="J476" s="187">
        <f>ROUND(I476*H476,2)</f>
        <v>0</v>
      </c>
      <c r="K476" s="183" t="s">
        <v>28</v>
      </c>
      <c r="L476" s="41"/>
      <c r="M476" s="188" t="s">
        <v>28</v>
      </c>
      <c r="N476" s="189" t="s">
        <v>46</v>
      </c>
      <c r="O476" s="67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2" t="s">
        <v>164</v>
      </c>
      <c r="AT476" s="192" t="s">
        <v>159</v>
      </c>
      <c r="AU476" s="192" t="s">
        <v>82</v>
      </c>
      <c r="AY476" s="19" t="s">
        <v>157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9" t="s">
        <v>164</v>
      </c>
      <c r="BK476" s="193">
        <f>ROUND(I476*H476,2)</f>
        <v>0</v>
      </c>
      <c r="BL476" s="19" t="s">
        <v>164</v>
      </c>
      <c r="BM476" s="192" t="s">
        <v>615</v>
      </c>
    </row>
    <row r="477" spans="1:47" s="2" customFormat="1" ht="11.25">
      <c r="A477" s="36"/>
      <c r="B477" s="37"/>
      <c r="C477" s="38"/>
      <c r="D477" s="194" t="s">
        <v>166</v>
      </c>
      <c r="E477" s="38"/>
      <c r="F477" s="195" t="s">
        <v>616</v>
      </c>
      <c r="G477" s="38"/>
      <c r="H477" s="38"/>
      <c r="I477" s="196"/>
      <c r="J477" s="38"/>
      <c r="K477" s="38"/>
      <c r="L477" s="41"/>
      <c r="M477" s="197"/>
      <c r="N477" s="198"/>
      <c r="O477" s="67"/>
      <c r="P477" s="67"/>
      <c r="Q477" s="67"/>
      <c r="R477" s="67"/>
      <c r="S477" s="67"/>
      <c r="T477" s="68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166</v>
      </c>
      <c r="AU477" s="19" t="s">
        <v>82</v>
      </c>
    </row>
    <row r="478" spans="2:51" s="13" customFormat="1" ht="11.25">
      <c r="B478" s="201"/>
      <c r="C478" s="202"/>
      <c r="D478" s="194" t="s">
        <v>170</v>
      </c>
      <c r="E478" s="203" t="s">
        <v>28</v>
      </c>
      <c r="F478" s="204" t="s">
        <v>617</v>
      </c>
      <c r="G478" s="202"/>
      <c r="H478" s="203" t="s">
        <v>28</v>
      </c>
      <c r="I478" s="205"/>
      <c r="J478" s="202"/>
      <c r="K478" s="202"/>
      <c r="L478" s="206"/>
      <c r="M478" s="207"/>
      <c r="N478" s="208"/>
      <c r="O478" s="208"/>
      <c r="P478" s="208"/>
      <c r="Q478" s="208"/>
      <c r="R478" s="208"/>
      <c r="S478" s="208"/>
      <c r="T478" s="209"/>
      <c r="AT478" s="210" t="s">
        <v>170</v>
      </c>
      <c r="AU478" s="210" t="s">
        <v>82</v>
      </c>
      <c r="AV478" s="13" t="s">
        <v>80</v>
      </c>
      <c r="AW478" s="13" t="s">
        <v>34</v>
      </c>
      <c r="AX478" s="13" t="s">
        <v>73</v>
      </c>
      <c r="AY478" s="210" t="s">
        <v>157</v>
      </c>
    </row>
    <row r="479" spans="2:51" s="14" customFormat="1" ht="11.25">
      <c r="B479" s="211"/>
      <c r="C479" s="212"/>
      <c r="D479" s="194" t="s">
        <v>170</v>
      </c>
      <c r="E479" s="213" t="s">
        <v>28</v>
      </c>
      <c r="F479" s="214" t="s">
        <v>82</v>
      </c>
      <c r="G479" s="212"/>
      <c r="H479" s="215">
        <v>2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170</v>
      </c>
      <c r="AU479" s="221" t="s">
        <v>82</v>
      </c>
      <c r="AV479" s="14" t="s">
        <v>82</v>
      </c>
      <c r="AW479" s="14" t="s">
        <v>34</v>
      </c>
      <c r="AX479" s="14" t="s">
        <v>80</v>
      </c>
      <c r="AY479" s="221" t="s">
        <v>157</v>
      </c>
    </row>
    <row r="480" spans="1:65" s="2" customFormat="1" ht="16.5" customHeight="1">
      <c r="A480" s="36"/>
      <c r="B480" s="37"/>
      <c r="C480" s="181" t="s">
        <v>618</v>
      </c>
      <c r="D480" s="181" t="s">
        <v>159</v>
      </c>
      <c r="E480" s="182" t="s">
        <v>619</v>
      </c>
      <c r="F480" s="183" t="s">
        <v>620</v>
      </c>
      <c r="G480" s="184" t="s">
        <v>486</v>
      </c>
      <c r="H480" s="185">
        <v>14.395</v>
      </c>
      <c r="I480" s="186"/>
      <c r="J480" s="187">
        <f>ROUND(I480*H480,2)</f>
        <v>0</v>
      </c>
      <c r="K480" s="183" t="s">
        <v>28</v>
      </c>
      <c r="L480" s="41"/>
      <c r="M480" s="188" t="s">
        <v>28</v>
      </c>
      <c r="N480" s="189" t="s">
        <v>46</v>
      </c>
      <c r="O480" s="67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2" t="s">
        <v>164</v>
      </c>
      <c r="AT480" s="192" t="s">
        <v>159</v>
      </c>
      <c r="AU480" s="192" t="s">
        <v>82</v>
      </c>
      <c r="AY480" s="19" t="s">
        <v>157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9" t="s">
        <v>164</v>
      </c>
      <c r="BK480" s="193">
        <f>ROUND(I480*H480,2)</f>
        <v>0</v>
      </c>
      <c r="BL480" s="19" t="s">
        <v>164</v>
      </c>
      <c r="BM480" s="192" t="s">
        <v>621</v>
      </c>
    </row>
    <row r="481" spans="1:47" s="2" customFormat="1" ht="11.25">
      <c r="A481" s="36"/>
      <c r="B481" s="37"/>
      <c r="C481" s="38"/>
      <c r="D481" s="194" t="s">
        <v>166</v>
      </c>
      <c r="E481" s="38"/>
      <c r="F481" s="195" t="s">
        <v>622</v>
      </c>
      <c r="G481" s="38"/>
      <c r="H481" s="38"/>
      <c r="I481" s="196"/>
      <c r="J481" s="38"/>
      <c r="K481" s="38"/>
      <c r="L481" s="41"/>
      <c r="M481" s="197"/>
      <c r="N481" s="198"/>
      <c r="O481" s="67"/>
      <c r="P481" s="67"/>
      <c r="Q481" s="67"/>
      <c r="R481" s="67"/>
      <c r="S481" s="67"/>
      <c r="T481" s="68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166</v>
      </c>
      <c r="AU481" s="19" t="s">
        <v>82</v>
      </c>
    </row>
    <row r="482" spans="2:51" s="13" customFormat="1" ht="11.25">
      <c r="B482" s="201"/>
      <c r="C482" s="202"/>
      <c r="D482" s="194" t="s">
        <v>170</v>
      </c>
      <c r="E482" s="203" t="s">
        <v>28</v>
      </c>
      <c r="F482" s="204" t="s">
        <v>623</v>
      </c>
      <c r="G482" s="202"/>
      <c r="H482" s="203" t="s">
        <v>28</v>
      </c>
      <c r="I482" s="205"/>
      <c r="J482" s="202"/>
      <c r="K482" s="202"/>
      <c r="L482" s="206"/>
      <c r="M482" s="207"/>
      <c r="N482" s="208"/>
      <c r="O482" s="208"/>
      <c r="P482" s="208"/>
      <c r="Q482" s="208"/>
      <c r="R482" s="208"/>
      <c r="S482" s="208"/>
      <c r="T482" s="209"/>
      <c r="AT482" s="210" t="s">
        <v>170</v>
      </c>
      <c r="AU482" s="210" t="s">
        <v>82</v>
      </c>
      <c r="AV482" s="13" t="s">
        <v>80</v>
      </c>
      <c r="AW482" s="13" t="s">
        <v>34</v>
      </c>
      <c r="AX482" s="13" t="s">
        <v>73</v>
      </c>
      <c r="AY482" s="210" t="s">
        <v>157</v>
      </c>
    </row>
    <row r="483" spans="2:51" s="13" customFormat="1" ht="11.25">
      <c r="B483" s="201"/>
      <c r="C483" s="202"/>
      <c r="D483" s="194" t="s">
        <v>170</v>
      </c>
      <c r="E483" s="203" t="s">
        <v>28</v>
      </c>
      <c r="F483" s="204" t="s">
        <v>624</v>
      </c>
      <c r="G483" s="202"/>
      <c r="H483" s="203" t="s">
        <v>28</v>
      </c>
      <c r="I483" s="205"/>
      <c r="J483" s="202"/>
      <c r="K483" s="202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170</v>
      </c>
      <c r="AU483" s="210" t="s">
        <v>82</v>
      </c>
      <c r="AV483" s="13" t="s">
        <v>80</v>
      </c>
      <c r="AW483" s="13" t="s">
        <v>34</v>
      </c>
      <c r="AX483" s="13" t="s">
        <v>73</v>
      </c>
      <c r="AY483" s="210" t="s">
        <v>157</v>
      </c>
    </row>
    <row r="484" spans="2:51" s="14" customFormat="1" ht="11.25">
      <c r="B484" s="211"/>
      <c r="C484" s="212"/>
      <c r="D484" s="194" t="s">
        <v>170</v>
      </c>
      <c r="E484" s="213" t="s">
        <v>28</v>
      </c>
      <c r="F484" s="214" t="s">
        <v>625</v>
      </c>
      <c r="G484" s="212"/>
      <c r="H484" s="215">
        <v>8.663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170</v>
      </c>
      <c r="AU484" s="221" t="s">
        <v>82</v>
      </c>
      <c r="AV484" s="14" t="s">
        <v>82</v>
      </c>
      <c r="AW484" s="14" t="s">
        <v>34</v>
      </c>
      <c r="AX484" s="14" t="s">
        <v>73</v>
      </c>
      <c r="AY484" s="221" t="s">
        <v>157</v>
      </c>
    </row>
    <row r="485" spans="2:51" s="13" customFormat="1" ht="11.25">
      <c r="B485" s="201"/>
      <c r="C485" s="202"/>
      <c r="D485" s="194" t="s">
        <v>170</v>
      </c>
      <c r="E485" s="203" t="s">
        <v>28</v>
      </c>
      <c r="F485" s="204" t="s">
        <v>626</v>
      </c>
      <c r="G485" s="202"/>
      <c r="H485" s="203" t="s">
        <v>28</v>
      </c>
      <c r="I485" s="205"/>
      <c r="J485" s="202"/>
      <c r="K485" s="202"/>
      <c r="L485" s="206"/>
      <c r="M485" s="207"/>
      <c r="N485" s="208"/>
      <c r="O485" s="208"/>
      <c r="P485" s="208"/>
      <c r="Q485" s="208"/>
      <c r="R485" s="208"/>
      <c r="S485" s="208"/>
      <c r="T485" s="209"/>
      <c r="AT485" s="210" t="s">
        <v>170</v>
      </c>
      <c r="AU485" s="210" t="s">
        <v>82</v>
      </c>
      <c r="AV485" s="13" t="s">
        <v>80</v>
      </c>
      <c r="AW485" s="13" t="s">
        <v>34</v>
      </c>
      <c r="AX485" s="13" t="s">
        <v>73</v>
      </c>
      <c r="AY485" s="210" t="s">
        <v>157</v>
      </c>
    </row>
    <row r="486" spans="2:51" s="14" customFormat="1" ht="11.25">
      <c r="B486" s="211"/>
      <c r="C486" s="212"/>
      <c r="D486" s="194" t="s">
        <v>170</v>
      </c>
      <c r="E486" s="213" t="s">
        <v>28</v>
      </c>
      <c r="F486" s="214" t="s">
        <v>627</v>
      </c>
      <c r="G486" s="212"/>
      <c r="H486" s="215">
        <v>2.376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170</v>
      </c>
      <c r="AU486" s="221" t="s">
        <v>82</v>
      </c>
      <c r="AV486" s="14" t="s">
        <v>82</v>
      </c>
      <c r="AW486" s="14" t="s">
        <v>34</v>
      </c>
      <c r="AX486" s="14" t="s">
        <v>73</v>
      </c>
      <c r="AY486" s="221" t="s">
        <v>157</v>
      </c>
    </row>
    <row r="487" spans="2:51" s="13" customFormat="1" ht="11.25">
      <c r="B487" s="201"/>
      <c r="C487" s="202"/>
      <c r="D487" s="194" t="s">
        <v>170</v>
      </c>
      <c r="E487" s="203" t="s">
        <v>28</v>
      </c>
      <c r="F487" s="204" t="s">
        <v>628</v>
      </c>
      <c r="G487" s="202"/>
      <c r="H487" s="203" t="s">
        <v>28</v>
      </c>
      <c r="I487" s="205"/>
      <c r="J487" s="202"/>
      <c r="K487" s="202"/>
      <c r="L487" s="206"/>
      <c r="M487" s="207"/>
      <c r="N487" s="208"/>
      <c r="O487" s="208"/>
      <c r="P487" s="208"/>
      <c r="Q487" s="208"/>
      <c r="R487" s="208"/>
      <c r="S487" s="208"/>
      <c r="T487" s="209"/>
      <c r="AT487" s="210" t="s">
        <v>170</v>
      </c>
      <c r="AU487" s="210" t="s">
        <v>82</v>
      </c>
      <c r="AV487" s="13" t="s">
        <v>80</v>
      </c>
      <c r="AW487" s="13" t="s">
        <v>34</v>
      </c>
      <c r="AX487" s="13" t="s">
        <v>73</v>
      </c>
      <c r="AY487" s="210" t="s">
        <v>157</v>
      </c>
    </row>
    <row r="488" spans="2:51" s="14" customFormat="1" ht="11.25">
      <c r="B488" s="211"/>
      <c r="C488" s="212"/>
      <c r="D488" s="194" t="s">
        <v>170</v>
      </c>
      <c r="E488" s="213" t="s">
        <v>28</v>
      </c>
      <c r="F488" s="214" t="s">
        <v>629</v>
      </c>
      <c r="G488" s="212"/>
      <c r="H488" s="215">
        <v>0.98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170</v>
      </c>
      <c r="AU488" s="221" t="s">
        <v>82</v>
      </c>
      <c r="AV488" s="14" t="s">
        <v>82</v>
      </c>
      <c r="AW488" s="14" t="s">
        <v>34</v>
      </c>
      <c r="AX488" s="14" t="s">
        <v>73</v>
      </c>
      <c r="AY488" s="221" t="s">
        <v>157</v>
      </c>
    </row>
    <row r="489" spans="2:51" s="13" customFormat="1" ht="11.25">
      <c r="B489" s="201"/>
      <c r="C489" s="202"/>
      <c r="D489" s="194" t="s">
        <v>170</v>
      </c>
      <c r="E489" s="203" t="s">
        <v>28</v>
      </c>
      <c r="F489" s="204" t="s">
        <v>630</v>
      </c>
      <c r="G489" s="202"/>
      <c r="H489" s="203" t="s">
        <v>28</v>
      </c>
      <c r="I489" s="205"/>
      <c r="J489" s="202"/>
      <c r="K489" s="202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170</v>
      </c>
      <c r="AU489" s="210" t="s">
        <v>82</v>
      </c>
      <c r="AV489" s="13" t="s">
        <v>80</v>
      </c>
      <c r="AW489" s="13" t="s">
        <v>34</v>
      </c>
      <c r="AX489" s="13" t="s">
        <v>73</v>
      </c>
      <c r="AY489" s="210" t="s">
        <v>157</v>
      </c>
    </row>
    <row r="490" spans="2:51" s="14" customFormat="1" ht="11.25">
      <c r="B490" s="211"/>
      <c r="C490" s="212"/>
      <c r="D490" s="194" t="s">
        <v>170</v>
      </c>
      <c r="E490" s="213" t="s">
        <v>28</v>
      </c>
      <c r="F490" s="214" t="s">
        <v>627</v>
      </c>
      <c r="G490" s="212"/>
      <c r="H490" s="215">
        <v>2.376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170</v>
      </c>
      <c r="AU490" s="221" t="s">
        <v>82</v>
      </c>
      <c r="AV490" s="14" t="s">
        <v>82</v>
      </c>
      <c r="AW490" s="14" t="s">
        <v>34</v>
      </c>
      <c r="AX490" s="14" t="s">
        <v>73</v>
      </c>
      <c r="AY490" s="221" t="s">
        <v>157</v>
      </c>
    </row>
    <row r="491" spans="2:51" s="15" customFormat="1" ht="11.25">
      <c r="B491" s="222"/>
      <c r="C491" s="223"/>
      <c r="D491" s="194" t="s">
        <v>170</v>
      </c>
      <c r="E491" s="224" t="s">
        <v>28</v>
      </c>
      <c r="F491" s="225" t="s">
        <v>182</v>
      </c>
      <c r="G491" s="223"/>
      <c r="H491" s="226">
        <v>14.395</v>
      </c>
      <c r="I491" s="227"/>
      <c r="J491" s="223"/>
      <c r="K491" s="223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170</v>
      </c>
      <c r="AU491" s="232" t="s">
        <v>82</v>
      </c>
      <c r="AV491" s="15" t="s">
        <v>164</v>
      </c>
      <c r="AW491" s="15" t="s">
        <v>34</v>
      </c>
      <c r="AX491" s="15" t="s">
        <v>80</v>
      </c>
      <c r="AY491" s="232" t="s">
        <v>157</v>
      </c>
    </row>
    <row r="492" spans="1:65" s="2" customFormat="1" ht="16.5" customHeight="1">
      <c r="A492" s="36"/>
      <c r="B492" s="37"/>
      <c r="C492" s="181" t="s">
        <v>631</v>
      </c>
      <c r="D492" s="181" t="s">
        <v>159</v>
      </c>
      <c r="E492" s="182" t="s">
        <v>632</v>
      </c>
      <c r="F492" s="183" t="s">
        <v>633</v>
      </c>
      <c r="G492" s="184" t="s">
        <v>486</v>
      </c>
      <c r="H492" s="185">
        <v>3.75</v>
      </c>
      <c r="I492" s="186"/>
      <c r="J492" s="187">
        <f>ROUND(I492*H492,2)</f>
        <v>0</v>
      </c>
      <c r="K492" s="183" t="s">
        <v>28</v>
      </c>
      <c r="L492" s="41"/>
      <c r="M492" s="188" t="s">
        <v>28</v>
      </c>
      <c r="N492" s="189" t="s">
        <v>46</v>
      </c>
      <c r="O492" s="67"/>
      <c r="P492" s="190">
        <f>O492*H492</f>
        <v>0</v>
      </c>
      <c r="Q492" s="190">
        <v>0</v>
      </c>
      <c r="R492" s="190">
        <f>Q492*H492</f>
        <v>0</v>
      </c>
      <c r="S492" s="190">
        <v>0</v>
      </c>
      <c r="T492" s="191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2" t="s">
        <v>164</v>
      </c>
      <c r="AT492" s="192" t="s">
        <v>159</v>
      </c>
      <c r="AU492" s="192" t="s">
        <v>82</v>
      </c>
      <c r="AY492" s="19" t="s">
        <v>157</v>
      </c>
      <c r="BE492" s="193">
        <f>IF(N492="základní",J492,0)</f>
        <v>0</v>
      </c>
      <c r="BF492" s="193">
        <f>IF(N492="snížená",J492,0)</f>
        <v>0</v>
      </c>
      <c r="BG492" s="193">
        <f>IF(N492="zákl. přenesená",J492,0)</f>
        <v>0</v>
      </c>
      <c r="BH492" s="193">
        <f>IF(N492="sníž. přenesená",J492,0)</f>
        <v>0</v>
      </c>
      <c r="BI492" s="193">
        <f>IF(N492="nulová",J492,0)</f>
        <v>0</v>
      </c>
      <c r="BJ492" s="19" t="s">
        <v>164</v>
      </c>
      <c r="BK492" s="193">
        <f>ROUND(I492*H492,2)</f>
        <v>0</v>
      </c>
      <c r="BL492" s="19" t="s">
        <v>164</v>
      </c>
      <c r="BM492" s="192" t="s">
        <v>634</v>
      </c>
    </row>
    <row r="493" spans="1:47" s="2" customFormat="1" ht="11.25">
      <c r="A493" s="36"/>
      <c r="B493" s="37"/>
      <c r="C493" s="38"/>
      <c r="D493" s="194" t="s">
        <v>166</v>
      </c>
      <c r="E493" s="38"/>
      <c r="F493" s="195" t="s">
        <v>635</v>
      </c>
      <c r="G493" s="38"/>
      <c r="H493" s="38"/>
      <c r="I493" s="196"/>
      <c r="J493" s="38"/>
      <c r="K493" s="38"/>
      <c r="L493" s="41"/>
      <c r="M493" s="197"/>
      <c r="N493" s="198"/>
      <c r="O493" s="67"/>
      <c r="P493" s="67"/>
      <c r="Q493" s="67"/>
      <c r="R493" s="67"/>
      <c r="S493" s="67"/>
      <c r="T493" s="68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166</v>
      </c>
      <c r="AU493" s="19" t="s">
        <v>82</v>
      </c>
    </row>
    <row r="494" spans="2:51" s="13" customFormat="1" ht="11.25">
      <c r="B494" s="201"/>
      <c r="C494" s="202"/>
      <c r="D494" s="194" t="s">
        <v>170</v>
      </c>
      <c r="E494" s="203" t="s">
        <v>28</v>
      </c>
      <c r="F494" s="204" t="s">
        <v>636</v>
      </c>
      <c r="G494" s="202"/>
      <c r="H494" s="203" t="s">
        <v>28</v>
      </c>
      <c r="I494" s="205"/>
      <c r="J494" s="202"/>
      <c r="K494" s="202"/>
      <c r="L494" s="206"/>
      <c r="M494" s="207"/>
      <c r="N494" s="208"/>
      <c r="O494" s="208"/>
      <c r="P494" s="208"/>
      <c r="Q494" s="208"/>
      <c r="R494" s="208"/>
      <c r="S494" s="208"/>
      <c r="T494" s="209"/>
      <c r="AT494" s="210" t="s">
        <v>170</v>
      </c>
      <c r="AU494" s="210" t="s">
        <v>82</v>
      </c>
      <c r="AV494" s="13" t="s">
        <v>80</v>
      </c>
      <c r="AW494" s="13" t="s">
        <v>34</v>
      </c>
      <c r="AX494" s="13" t="s">
        <v>73</v>
      </c>
      <c r="AY494" s="210" t="s">
        <v>157</v>
      </c>
    </row>
    <row r="495" spans="2:51" s="14" customFormat="1" ht="11.25">
      <c r="B495" s="211"/>
      <c r="C495" s="212"/>
      <c r="D495" s="194" t="s">
        <v>170</v>
      </c>
      <c r="E495" s="213" t="s">
        <v>28</v>
      </c>
      <c r="F495" s="214" t="s">
        <v>637</v>
      </c>
      <c r="G495" s="212"/>
      <c r="H495" s="215">
        <v>3.75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170</v>
      </c>
      <c r="AU495" s="221" t="s">
        <v>82</v>
      </c>
      <c r="AV495" s="14" t="s">
        <v>82</v>
      </c>
      <c r="AW495" s="14" t="s">
        <v>34</v>
      </c>
      <c r="AX495" s="14" t="s">
        <v>80</v>
      </c>
      <c r="AY495" s="221" t="s">
        <v>157</v>
      </c>
    </row>
    <row r="496" spans="1:65" s="2" customFormat="1" ht="16.5" customHeight="1">
      <c r="A496" s="36"/>
      <c r="B496" s="37"/>
      <c r="C496" s="181" t="s">
        <v>638</v>
      </c>
      <c r="D496" s="181" t="s">
        <v>159</v>
      </c>
      <c r="E496" s="182" t="s">
        <v>639</v>
      </c>
      <c r="F496" s="183" t="s">
        <v>640</v>
      </c>
      <c r="G496" s="184" t="s">
        <v>486</v>
      </c>
      <c r="H496" s="185">
        <v>6.615</v>
      </c>
      <c r="I496" s="186"/>
      <c r="J496" s="187">
        <f>ROUND(I496*H496,2)</f>
        <v>0</v>
      </c>
      <c r="K496" s="183" t="s">
        <v>28</v>
      </c>
      <c r="L496" s="41"/>
      <c r="M496" s="188" t="s">
        <v>28</v>
      </c>
      <c r="N496" s="189" t="s">
        <v>46</v>
      </c>
      <c r="O496" s="67"/>
      <c r="P496" s="190">
        <f>O496*H496</f>
        <v>0</v>
      </c>
      <c r="Q496" s="190">
        <v>0</v>
      </c>
      <c r="R496" s="190">
        <f>Q496*H496</f>
        <v>0</v>
      </c>
      <c r="S496" s="190">
        <v>0</v>
      </c>
      <c r="T496" s="191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192" t="s">
        <v>164</v>
      </c>
      <c r="AT496" s="192" t="s">
        <v>159</v>
      </c>
      <c r="AU496" s="192" t="s">
        <v>82</v>
      </c>
      <c r="AY496" s="19" t="s">
        <v>157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19" t="s">
        <v>164</v>
      </c>
      <c r="BK496" s="193">
        <f>ROUND(I496*H496,2)</f>
        <v>0</v>
      </c>
      <c r="BL496" s="19" t="s">
        <v>164</v>
      </c>
      <c r="BM496" s="192" t="s">
        <v>641</v>
      </c>
    </row>
    <row r="497" spans="1:47" s="2" customFormat="1" ht="11.25">
      <c r="A497" s="36"/>
      <c r="B497" s="37"/>
      <c r="C497" s="38"/>
      <c r="D497" s="194" t="s">
        <v>166</v>
      </c>
      <c r="E497" s="38"/>
      <c r="F497" s="195" t="s">
        <v>642</v>
      </c>
      <c r="G497" s="38"/>
      <c r="H497" s="38"/>
      <c r="I497" s="196"/>
      <c r="J497" s="38"/>
      <c r="K497" s="38"/>
      <c r="L497" s="41"/>
      <c r="M497" s="197"/>
      <c r="N497" s="198"/>
      <c r="O497" s="67"/>
      <c r="P497" s="67"/>
      <c r="Q497" s="67"/>
      <c r="R497" s="67"/>
      <c r="S497" s="67"/>
      <c r="T497" s="68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166</v>
      </c>
      <c r="AU497" s="19" t="s">
        <v>82</v>
      </c>
    </row>
    <row r="498" spans="2:51" s="13" customFormat="1" ht="11.25">
      <c r="B498" s="201"/>
      <c r="C498" s="202"/>
      <c r="D498" s="194" t="s">
        <v>170</v>
      </c>
      <c r="E498" s="203" t="s">
        <v>28</v>
      </c>
      <c r="F498" s="204" t="s">
        <v>643</v>
      </c>
      <c r="G498" s="202"/>
      <c r="H498" s="203" t="s">
        <v>28</v>
      </c>
      <c r="I498" s="205"/>
      <c r="J498" s="202"/>
      <c r="K498" s="202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170</v>
      </c>
      <c r="AU498" s="210" t="s">
        <v>82</v>
      </c>
      <c r="AV498" s="13" t="s">
        <v>80</v>
      </c>
      <c r="AW498" s="13" t="s">
        <v>34</v>
      </c>
      <c r="AX498" s="13" t="s">
        <v>73</v>
      </c>
      <c r="AY498" s="210" t="s">
        <v>157</v>
      </c>
    </row>
    <row r="499" spans="2:51" s="14" customFormat="1" ht="11.25">
      <c r="B499" s="211"/>
      <c r="C499" s="212"/>
      <c r="D499" s="194" t="s">
        <v>170</v>
      </c>
      <c r="E499" s="213" t="s">
        <v>28</v>
      </c>
      <c r="F499" s="214" t="s">
        <v>644</v>
      </c>
      <c r="G499" s="212"/>
      <c r="H499" s="215">
        <v>6.615</v>
      </c>
      <c r="I499" s="216"/>
      <c r="J499" s="212"/>
      <c r="K499" s="212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170</v>
      </c>
      <c r="AU499" s="221" t="s">
        <v>82</v>
      </c>
      <c r="AV499" s="14" t="s">
        <v>82</v>
      </c>
      <c r="AW499" s="14" t="s">
        <v>34</v>
      </c>
      <c r="AX499" s="14" t="s">
        <v>80</v>
      </c>
      <c r="AY499" s="221" t="s">
        <v>157</v>
      </c>
    </row>
    <row r="500" spans="1:65" s="2" customFormat="1" ht="16.5" customHeight="1">
      <c r="A500" s="36"/>
      <c r="B500" s="37"/>
      <c r="C500" s="181" t="s">
        <v>645</v>
      </c>
      <c r="D500" s="181" t="s">
        <v>159</v>
      </c>
      <c r="E500" s="182" t="s">
        <v>646</v>
      </c>
      <c r="F500" s="183" t="s">
        <v>647</v>
      </c>
      <c r="G500" s="184" t="s">
        <v>486</v>
      </c>
      <c r="H500" s="185">
        <v>1.894</v>
      </c>
      <c r="I500" s="186"/>
      <c r="J500" s="187">
        <f>ROUND(I500*H500,2)</f>
        <v>0</v>
      </c>
      <c r="K500" s="183" t="s">
        <v>28</v>
      </c>
      <c r="L500" s="41"/>
      <c r="M500" s="188" t="s">
        <v>28</v>
      </c>
      <c r="N500" s="189" t="s">
        <v>46</v>
      </c>
      <c r="O500" s="67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2" t="s">
        <v>164</v>
      </c>
      <c r="AT500" s="192" t="s">
        <v>159</v>
      </c>
      <c r="AU500" s="192" t="s">
        <v>82</v>
      </c>
      <c r="AY500" s="19" t="s">
        <v>157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9" t="s">
        <v>164</v>
      </c>
      <c r="BK500" s="193">
        <f>ROUND(I500*H500,2)</f>
        <v>0</v>
      </c>
      <c r="BL500" s="19" t="s">
        <v>164</v>
      </c>
      <c r="BM500" s="192" t="s">
        <v>648</v>
      </c>
    </row>
    <row r="501" spans="1:47" s="2" customFormat="1" ht="11.25">
      <c r="A501" s="36"/>
      <c r="B501" s="37"/>
      <c r="C501" s="38"/>
      <c r="D501" s="194" t="s">
        <v>166</v>
      </c>
      <c r="E501" s="38"/>
      <c r="F501" s="195" t="s">
        <v>649</v>
      </c>
      <c r="G501" s="38"/>
      <c r="H501" s="38"/>
      <c r="I501" s="196"/>
      <c r="J501" s="38"/>
      <c r="K501" s="38"/>
      <c r="L501" s="41"/>
      <c r="M501" s="197"/>
      <c r="N501" s="198"/>
      <c r="O501" s="67"/>
      <c r="P501" s="67"/>
      <c r="Q501" s="67"/>
      <c r="R501" s="67"/>
      <c r="S501" s="67"/>
      <c r="T501" s="68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166</v>
      </c>
      <c r="AU501" s="19" t="s">
        <v>82</v>
      </c>
    </row>
    <row r="502" spans="2:51" s="13" customFormat="1" ht="11.25">
      <c r="B502" s="201"/>
      <c r="C502" s="202"/>
      <c r="D502" s="194" t="s">
        <v>170</v>
      </c>
      <c r="E502" s="203" t="s">
        <v>28</v>
      </c>
      <c r="F502" s="204" t="s">
        <v>650</v>
      </c>
      <c r="G502" s="202"/>
      <c r="H502" s="203" t="s">
        <v>28</v>
      </c>
      <c r="I502" s="205"/>
      <c r="J502" s="202"/>
      <c r="K502" s="202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170</v>
      </c>
      <c r="AU502" s="210" t="s">
        <v>82</v>
      </c>
      <c r="AV502" s="13" t="s">
        <v>80</v>
      </c>
      <c r="AW502" s="13" t="s">
        <v>34</v>
      </c>
      <c r="AX502" s="13" t="s">
        <v>73</v>
      </c>
      <c r="AY502" s="210" t="s">
        <v>157</v>
      </c>
    </row>
    <row r="503" spans="2:51" s="14" customFormat="1" ht="11.25">
      <c r="B503" s="211"/>
      <c r="C503" s="212"/>
      <c r="D503" s="194" t="s">
        <v>170</v>
      </c>
      <c r="E503" s="213" t="s">
        <v>28</v>
      </c>
      <c r="F503" s="214" t="s">
        <v>651</v>
      </c>
      <c r="G503" s="212"/>
      <c r="H503" s="215">
        <v>1.894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170</v>
      </c>
      <c r="AU503" s="221" t="s">
        <v>82</v>
      </c>
      <c r="AV503" s="14" t="s">
        <v>82</v>
      </c>
      <c r="AW503" s="14" t="s">
        <v>34</v>
      </c>
      <c r="AX503" s="14" t="s">
        <v>80</v>
      </c>
      <c r="AY503" s="221" t="s">
        <v>157</v>
      </c>
    </row>
    <row r="504" spans="2:63" s="12" customFormat="1" ht="22.9" customHeight="1">
      <c r="B504" s="165"/>
      <c r="C504" s="166"/>
      <c r="D504" s="167" t="s">
        <v>72</v>
      </c>
      <c r="E504" s="179" t="s">
        <v>652</v>
      </c>
      <c r="F504" s="179" t="s">
        <v>653</v>
      </c>
      <c r="G504" s="166"/>
      <c r="H504" s="166"/>
      <c r="I504" s="169"/>
      <c r="J504" s="180">
        <f>BK504</f>
        <v>0</v>
      </c>
      <c r="K504" s="166"/>
      <c r="L504" s="171"/>
      <c r="M504" s="172"/>
      <c r="N504" s="173"/>
      <c r="O504" s="173"/>
      <c r="P504" s="174">
        <f>SUM(P505:P507)</f>
        <v>0</v>
      </c>
      <c r="Q504" s="173"/>
      <c r="R504" s="174">
        <f>SUM(R505:R507)</f>
        <v>0</v>
      </c>
      <c r="S504" s="173"/>
      <c r="T504" s="175">
        <f>SUM(T505:T507)</f>
        <v>0</v>
      </c>
      <c r="AR504" s="176" t="s">
        <v>80</v>
      </c>
      <c r="AT504" s="177" t="s">
        <v>72</v>
      </c>
      <c r="AU504" s="177" t="s">
        <v>80</v>
      </c>
      <c r="AY504" s="176" t="s">
        <v>157</v>
      </c>
      <c r="BK504" s="178">
        <f>SUM(BK505:BK507)</f>
        <v>0</v>
      </c>
    </row>
    <row r="505" spans="1:65" s="2" customFormat="1" ht="16.5" customHeight="1">
      <c r="A505" s="36"/>
      <c r="B505" s="37"/>
      <c r="C505" s="181" t="s">
        <v>654</v>
      </c>
      <c r="D505" s="181" t="s">
        <v>159</v>
      </c>
      <c r="E505" s="182" t="s">
        <v>655</v>
      </c>
      <c r="F505" s="183" t="s">
        <v>656</v>
      </c>
      <c r="G505" s="184" t="s">
        <v>486</v>
      </c>
      <c r="H505" s="185">
        <v>181.318</v>
      </c>
      <c r="I505" s="186"/>
      <c r="J505" s="187">
        <f>ROUND(I505*H505,2)</f>
        <v>0</v>
      </c>
      <c r="K505" s="183" t="s">
        <v>163</v>
      </c>
      <c r="L505" s="41"/>
      <c r="M505" s="188" t="s">
        <v>28</v>
      </c>
      <c r="N505" s="189" t="s">
        <v>46</v>
      </c>
      <c r="O505" s="67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92" t="s">
        <v>164</v>
      </c>
      <c r="AT505" s="192" t="s">
        <v>159</v>
      </c>
      <c r="AU505" s="192" t="s">
        <v>82</v>
      </c>
      <c r="AY505" s="19" t="s">
        <v>157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9" t="s">
        <v>164</v>
      </c>
      <c r="BK505" s="193">
        <f>ROUND(I505*H505,2)</f>
        <v>0</v>
      </c>
      <c r="BL505" s="19" t="s">
        <v>164</v>
      </c>
      <c r="BM505" s="192" t="s">
        <v>657</v>
      </c>
    </row>
    <row r="506" spans="1:47" s="2" customFormat="1" ht="11.25">
      <c r="A506" s="36"/>
      <c r="B506" s="37"/>
      <c r="C506" s="38"/>
      <c r="D506" s="194" t="s">
        <v>166</v>
      </c>
      <c r="E506" s="38"/>
      <c r="F506" s="195" t="s">
        <v>658</v>
      </c>
      <c r="G506" s="38"/>
      <c r="H506" s="38"/>
      <c r="I506" s="196"/>
      <c r="J506" s="38"/>
      <c r="K506" s="38"/>
      <c r="L506" s="41"/>
      <c r="M506" s="197"/>
      <c r="N506" s="198"/>
      <c r="O506" s="67"/>
      <c r="P506" s="67"/>
      <c r="Q506" s="67"/>
      <c r="R506" s="67"/>
      <c r="S506" s="67"/>
      <c r="T506" s="68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166</v>
      </c>
      <c r="AU506" s="19" t="s">
        <v>82</v>
      </c>
    </row>
    <row r="507" spans="1:47" s="2" customFormat="1" ht="11.25">
      <c r="A507" s="36"/>
      <c r="B507" s="37"/>
      <c r="C507" s="38"/>
      <c r="D507" s="199" t="s">
        <v>168</v>
      </c>
      <c r="E507" s="38"/>
      <c r="F507" s="200" t="s">
        <v>659</v>
      </c>
      <c r="G507" s="38"/>
      <c r="H507" s="38"/>
      <c r="I507" s="196"/>
      <c r="J507" s="38"/>
      <c r="K507" s="38"/>
      <c r="L507" s="41"/>
      <c r="M507" s="197"/>
      <c r="N507" s="198"/>
      <c r="O507" s="67"/>
      <c r="P507" s="67"/>
      <c r="Q507" s="67"/>
      <c r="R507" s="67"/>
      <c r="S507" s="67"/>
      <c r="T507" s="68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168</v>
      </c>
      <c r="AU507" s="19" t="s">
        <v>82</v>
      </c>
    </row>
    <row r="508" spans="2:63" s="12" customFormat="1" ht="25.9" customHeight="1">
      <c r="B508" s="165"/>
      <c r="C508" s="166"/>
      <c r="D508" s="167" t="s">
        <v>72</v>
      </c>
      <c r="E508" s="168" t="s">
        <v>660</v>
      </c>
      <c r="F508" s="168" t="s">
        <v>661</v>
      </c>
      <c r="G508" s="166"/>
      <c r="H508" s="166"/>
      <c r="I508" s="169"/>
      <c r="J508" s="170">
        <f>BK508</f>
        <v>0</v>
      </c>
      <c r="K508" s="166"/>
      <c r="L508" s="171"/>
      <c r="M508" s="172"/>
      <c r="N508" s="173"/>
      <c r="O508" s="173"/>
      <c r="P508" s="174">
        <f>P509</f>
        <v>0</v>
      </c>
      <c r="Q508" s="173"/>
      <c r="R508" s="174">
        <f>R509</f>
        <v>2.07540564</v>
      </c>
      <c r="S508" s="173"/>
      <c r="T508" s="175">
        <f>T509</f>
        <v>1.893812</v>
      </c>
      <c r="AR508" s="176" t="s">
        <v>82</v>
      </c>
      <c r="AT508" s="177" t="s">
        <v>72</v>
      </c>
      <c r="AU508" s="177" t="s">
        <v>73</v>
      </c>
      <c r="AY508" s="176" t="s">
        <v>157</v>
      </c>
      <c r="BK508" s="178">
        <f>BK509</f>
        <v>0</v>
      </c>
    </row>
    <row r="509" spans="2:63" s="12" customFormat="1" ht="22.9" customHeight="1">
      <c r="B509" s="165"/>
      <c r="C509" s="166"/>
      <c r="D509" s="167" t="s">
        <v>72</v>
      </c>
      <c r="E509" s="179" t="s">
        <v>662</v>
      </c>
      <c r="F509" s="179" t="s">
        <v>663</v>
      </c>
      <c r="G509" s="166"/>
      <c r="H509" s="166"/>
      <c r="I509" s="169"/>
      <c r="J509" s="180">
        <f>BK509</f>
        <v>0</v>
      </c>
      <c r="K509" s="166"/>
      <c r="L509" s="171"/>
      <c r="M509" s="172"/>
      <c r="N509" s="173"/>
      <c r="O509" s="173"/>
      <c r="P509" s="174">
        <f>SUM(P510:P622)</f>
        <v>0</v>
      </c>
      <c r="Q509" s="173"/>
      <c r="R509" s="174">
        <f>SUM(R510:R622)</f>
        <v>2.07540564</v>
      </c>
      <c r="S509" s="173"/>
      <c r="T509" s="175">
        <f>SUM(T510:T622)</f>
        <v>1.893812</v>
      </c>
      <c r="AR509" s="176" t="s">
        <v>82</v>
      </c>
      <c r="AT509" s="177" t="s">
        <v>72</v>
      </c>
      <c r="AU509" s="177" t="s">
        <v>80</v>
      </c>
      <c r="AY509" s="176" t="s">
        <v>157</v>
      </c>
      <c r="BK509" s="178">
        <f>SUM(BK510:BK622)</f>
        <v>0</v>
      </c>
    </row>
    <row r="510" spans="1:65" s="2" customFormat="1" ht="16.5" customHeight="1">
      <c r="A510" s="36"/>
      <c r="B510" s="37"/>
      <c r="C510" s="181" t="s">
        <v>664</v>
      </c>
      <c r="D510" s="181" t="s">
        <v>159</v>
      </c>
      <c r="E510" s="182" t="s">
        <v>665</v>
      </c>
      <c r="F510" s="183" t="s">
        <v>666</v>
      </c>
      <c r="G510" s="184" t="s">
        <v>667</v>
      </c>
      <c r="H510" s="185">
        <v>103.992</v>
      </c>
      <c r="I510" s="186"/>
      <c r="J510" s="187">
        <f>ROUND(I510*H510,2)</f>
        <v>0</v>
      </c>
      <c r="K510" s="183" t="s">
        <v>163</v>
      </c>
      <c r="L510" s="41"/>
      <c r="M510" s="188" t="s">
        <v>28</v>
      </c>
      <c r="N510" s="189" t="s">
        <v>46</v>
      </c>
      <c r="O510" s="67"/>
      <c r="P510" s="190">
        <f>O510*H510</f>
        <v>0</v>
      </c>
      <c r="Q510" s="190">
        <v>7E-05</v>
      </c>
      <c r="R510" s="190">
        <f>Q510*H510</f>
        <v>0.00727944</v>
      </c>
      <c r="S510" s="190">
        <v>0</v>
      </c>
      <c r="T510" s="191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192" t="s">
        <v>307</v>
      </c>
      <c r="AT510" s="192" t="s">
        <v>159</v>
      </c>
      <c r="AU510" s="192" t="s">
        <v>82</v>
      </c>
      <c r="AY510" s="19" t="s">
        <v>157</v>
      </c>
      <c r="BE510" s="193">
        <f>IF(N510="základní",J510,0)</f>
        <v>0</v>
      </c>
      <c r="BF510" s="193">
        <f>IF(N510="snížená",J510,0)</f>
        <v>0</v>
      </c>
      <c r="BG510" s="193">
        <f>IF(N510="zákl. přenesená",J510,0)</f>
        <v>0</v>
      </c>
      <c r="BH510" s="193">
        <f>IF(N510="sníž. přenesená",J510,0)</f>
        <v>0</v>
      </c>
      <c r="BI510" s="193">
        <f>IF(N510="nulová",J510,0)</f>
        <v>0</v>
      </c>
      <c r="BJ510" s="19" t="s">
        <v>164</v>
      </c>
      <c r="BK510" s="193">
        <f>ROUND(I510*H510,2)</f>
        <v>0</v>
      </c>
      <c r="BL510" s="19" t="s">
        <v>307</v>
      </c>
      <c r="BM510" s="192" t="s">
        <v>668</v>
      </c>
    </row>
    <row r="511" spans="1:47" s="2" customFormat="1" ht="11.25">
      <c r="A511" s="36"/>
      <c r="B511" s="37"/>
      <c r="C511" s="38"/>
      <c r="D511" s="194" t="s">
        <v>166</v>
      </c>
      <c r="E511" s="38"/>
      <c r="F511" s="195" t="s">
        <v>669</v>
      </c>
      <c r="G511" s="38"/>
      <c r="H511" s="38"/>
      <c r="I511" s="196"/>
      <c r="J511" s="38"/>
      <c r="K511" s="38"/>
      <c r="L511" s="41"/>
      <c r="M511" s="197"/>
      <c r="N511" s="198"/>
      <c r="O511" s="67"/>
      <c r="P511" s="67"/>
      <c r="Q511" s="67"/>
      <c r="R511" s="67"/>
      <c r="S511" s="67"/>
      <c r="T511" s="68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T511" s="19" t="s">
        <v>166</v>
      </c>
      <c r="AU511" s="19" t="s">
        <v>82</v>
      </c>
    </row>
    <row r="512" spans="1:47" s="2" customFormat="1" ht="11.25">
      <c r="A512" s="36"/>
      <c r="B512" s="37"/>
      <c r="C512" s="38"/>
      <c r="D512" s="199" t="s">
        <v>168</v>
      </c>
      <c r="E512" s="38"/>
      <c r="F512" s="200" t="s">
        <v>670</v>
      </c>
      <c r="G512" s="38"/>
      <c r="H512" s="38"/>
      <c r="I512" s="196"/>
      <c r="J512" s="38"/>
      <c r="K512" s="38"/>
      <c r="L512" s="41"/>
      <c r="M512" s="197"/>
      <c r="N512" s="198"/>
      <c r="O512" s="67"/>
      <c r="P512" s="67"/>
      <c r="Q512" s="67"/>
      <c r="R512" s="67"/>
      <c r="S512" s="67"/>
      <c r="T512" s="68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168</v>
      </c>
      <c r="AU512" s="19" t="s">
        <v>82</v>
      </c>
    </row>
    <row r="513" spans="2:51" s="13" customFormat="1" ht="11.25">
      <c r="B513" s="201"/>
      <c r="C513" s="202"/>
      <c r="D513" s="194" t="s">
        <v>170</v>
      </c>
      <c r="E513" s="203" t="s">
        <v>28</v>
      </c>
      <c r="F513" s="204" t="s">
        <v>602</v>
      </c>
      <c r="G513" s="202"/>
      <c r="H513" s="203" t="s">
        <v>28</v>
      </c>
      <c r="I513" s="205"/>
      <c r="J513" s="202"/>
      <c r="K513" s="202"/>
      <c r="L513" s="206"/>
      <c r="M513" s="207"/>
      <c r="N513" s="208"/>
      <c r="O513" s="208"/>
      <c r="P513" s="208"/>
      <c r="Q513" s="208"/>
      <c r="R513" s="208"/>
      <c r="S513" s="208"/>
      <c r="T513" s="209"/>
      <c r="AT513" s="210" t="s">
        <v>170</v>
      </c>
      <c r="AU513" s="210" t="s">
        <v>82</v>
      </c>
      <c r="AV513" s="13" t="s">
        <v>80</v>
      </c>
      <c r="AW513" s="13" t="s">
        <v>34</v>
      </c>
      <c r="AX513" s="13" t="s">
        <v>73</v>
      </c>
      <c r="AY513" s="210" t="s">
        <v>157</v>
      </c>
    </row>
    <row r="514" spans="2:51" s="13" customFormat="1" ht="11.25">
      <c r="B514" s="201"/>
      <c r="C514" s="202"/>
      <c r="D514" s="194" t="s">
        <v>170</v>
      </c>
      <c r="E514" s="203" t="s">
        <v>28</v>
      </c>
      <c r="F514" s="204" t="s">
        <v>671</v>
      </c>
      <c r="G514" s="202"/>
      <c r="H514" s="203" t="s">
        <v>28</v>
      </c>
      <c r="I514" s="205"/>
      <c r="J514" s="202"/>
      <c r="K514" s="202"/>
      <c r="L514" s="206"/>
      <c r="M514" s="207"/>
      <c r="N514" s="208"/>
      <c r="O514" s="208"/>
      <c r="P514" s="208"/>
      <c r="Q514" s="208"/>
      <c r="R514" s="208"/>
      <c r="S514" s="208"/>
      <c r="T514" s="209"/>
      <c r="AT514" s="210" t="s">
        <v>170</v>
      </c>
      <c r="AU514" s="210" t="s">
        <v>82</v>
      </c>
      <c r="AV514" s="13" t="s">
        <v>80</v>
      </c>
      <c r="AW514" s="13" t="s">
        <v>34</v>
      </c>
      <c r="AX514" s="13" t="s">
        <v>73</v>
      </c>
      <c r="AY514" s="210" t="s">
        <v>157</v>
      </c>
    </row>
    <row r="515" spans="2:51" s="13" customFormat="1" ht="11.25">
      <c r="B515" s="201"/>
      <c r="C515" s="202"/>
      <c r="D515" s="194" t="s">
        <v>170</v>
      </c>
      <c r="E515" s="203" t="s">
        <v>28</v>
      </c>
      <c r="F515" s="204" t="s">
        <v>606</v>
      </c>
      <c r="G515" s="202"/>
      <c r="H515" s="203" t="s">
        <v>28</v>
      </c>
      <c r="I515" s="205"/>
      <c r="J515" s="202"/>
      <c r="K515" s="202"/>
      <c r="L515" s="206"/>
      <c r="M515" s="207"/>
      <c r="N515" s="208"/>
      <c r="O515" s="208"/>
      <c r="P515" s="208"/>
      <c r="Q515" s="208"/>
      <c r="R515" s="208"/>
      <c r="S515" s="208"/>
      <c r="T515" s="209"/>
      <c r="AT515" s="210" t="s">
        <v>170</v>
      </c>
      <c r="AU515" s="210" t="s">
        <v>82</v>
      </c>
      <c r="AV515" s="13" t="s">
        <v>80</v>
      </c>
      <c r="AW515" s="13" t="s">
        <v>34</v>
      </c>
      <c r="AX515" s="13" t="s">
        <v>73</v>
      </c>
      <c r="AY515" s="210" t="s">
        <v>157</v>
      </c>
    </row>
    <row r="516" spans="2:51" s="14" customFormat="1" ht="11.25">
      <c r="B516" s="211"/>
      <c r="C516" s="212"/>
      <c r="D516" s="194" t="s">
        <v>170</v>
      </c>
      <c r="E516" s="213" t="s">
        <v>28</v>
      </c>
      <c r="F516" s="214" t="s">
        <v>672</v>
      </c>
      <c r="G516" s="212"/>
      <c r="H516" s="215">
        <v>2.664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170</v>
      </c>
      <c r="AU516" s="221" t="s">
        <v>82</v>
      </c>
      <c r="AV516" s="14" t="s">
        <v>82</v>
      </c>
      <c r="AW516" s="14" t="s">
        <v>34</v>
      </c>
      <c r="AX516" s="14" t="s">
        <v>73</v>
      </c>
      <c r="AY516" s="221" t="s">
        <v>157</v>
      </c>
    </row>
    <row r="517" spans="2:51" s="13" customFormat="1" ht="11.25">
      <c r="B517" s="201"/>
      <c r="C517" s="202"/>
      <c r="D517" s="194" t="s">
        <v>170</v>
      </c>
      <c r="E517" s="203" t="s">
        <v>28</v>
      </c>
      <c r="F517" s="204" t="s">
        <v>608</v>
      </c>
      <c r="G517" s="202"/>
      <c r="H517" s="203" t="s">
        <v>28</v>
      </c>
      <c r="I517" s="205"/>
      <c r="J517" s="202"/>
      <c r="K517" s="202"/>
      <c r="L517" s="206"/>
      <c r="M517" s="207"/>
      <c r="N517" s="208"/>
      <c r="O517" s="208"/>
      <c r="P517" s="208"/>
      <c r="Q517" s="208"/>
      <c r="R517" s="208"/>
      <c r="S517" s="208"/>
      <c r="T517" s="209"/>
      <c r="AT517" s="210" t="s">
        <v>170</v>
      </c>
      <c r="AU517" s="210" t="s">
        <v>82</v>
      </c>
      <c r="AV517" s="13" t="s">
        <v>80</v>
      </c>
      <c r="AW517" s="13" t="s">
        <v>34</v>
      </c>
      <c r="AX517" s="13" t="s">
        <v>73</v>
      </c>
      <c r="AY517" s="210" t="s">
        <v>157</v>
      </c>
    </row>
    <row r="518" spans="2:51" s="14" customFormat="1" ht="11.25">
      <c r="B518" s="211"/>
      <c r="C518" s="212"/>
      <c r="D518" s="194" t="s">
        <v>170</v>
      </c>
      <c r="E518" s="213" t="s">
        <v>28</v>
      </c>
      <c r="F518" s="214" t="s">
        <v>673</v>
      </c>
      <c r="G518" s="212"/>
      <c r="H518" s="215">
        <v>5.328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170</v>
      </c>
      <c r="AU518" s="221" t="s">
        <v>82</v>
      </c>
      <c r="AV518" s="14" t="s">
        <v>82</v>
      </c>
      <c r="AW518" s="14" t="s">
        <v>34</v>
      </c>
      <c r="AX518" s="14" t="s">
        <v>73</v>
      </c>
      <c r="AY518" s="221" t="s">
        <v>157</v>
      </c>
    </row>
    <row r="519" spans="2:51" s="16" customFormat="1" ht="11.25">
      <c r="B519" s="233"/>
      <c r="C519" s="234"/>
      <c r="D519" s="194" t="s">
        <v>170</v>
      </c>
      <c r="E519" s="235" t="s">
        <v>28</v>
      </c>
      <c r="F519" s="236" t="s">
        <v>258</v>
      </c>
      <c r="G519" s="234"/>
      <c r="H519" s="237">
        <v>7.992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AT519" s="243" t="s">
        <v>170</v>
      </c>
      <c r="AU519" s="243" t="s">
        <v>82</v>
      </c>
      <c r="AV519" s="16" t="s">
        <v>183</v>
      </c>
      <c r="AW519" s="16" t="s">
        <v>34</v>
      </c>
      <c r="AX519" s="16" t="s">
        <v>73</v>
      </c>
      <c r="AY519" s="243" t="s">
        <v>157</v>
      </c>
    </row>
    <row r="520" spans="2:51" s="13" customFormat="1" ht="11.25">
      <c r="B520" s="201"/>
      <c r="C520" s="202"/>
      <c r="D520" s="194" t="s">
        <v>170</v>
      </c>
      <c r="E520" s="203" t="s">
        <v>28</v>
      </c>
      <c r="F520" s="204" t="s">
        <v>674</v>
      </c>
      <c r="G520" s="202"/>
      <c r="H520" s="203" t="s">
        <v>28</v>
      </c>
      <c r="I520" s="205"/>
      <c r="J520" s="202"/>
      <c r="K520" s="202"/>
      <c r="L520" s="206"/>
      <c r="M520" s="207"/>
      <c r="N520" s="208"/>
      <c r="O520" s="208"/>
      <c r="P520" s="208"/>
      <c r="Q520" s="208"/>
      <c r="R520" s="208"/>
      <c r="S520" s="208"/>
      <c r="T520" s="209"/>
      <c r="AT520" s="210" t="s">
        <v>170</v>
      </c>
      <c r="AU520" s="210" t="s">
        <v>82</v>
      </c>
      <c r="AV520" s="13" t="s">
        <v>80</v>
      </c>
      <c r="AW520" s="13" t="s">
        <v>34</v>
      </c>
      <c r="AX520" s="13" t="s">
        <v>73</v>
      </c>
      <c r="AY520" s="210" t="s">
        <v>157</v>
      </c>
    </row>
    <row r="521" spans="2:51" s="13" customFormat="1" ht="11.25">
      <c r="B521" s="201"/>
      <c r="C521" s="202"/>
      <c r="D521" s="194" t="s">
        <v>170</v>
      </c>
      <c r="E521" s="203" t="s">
        <v>28</v>
      </c>
      <c r="F521" s="204" t="s">
        <v>606</v>
      </c>
      <c r="G521" s="202"/>
      <c r="H521" s="203" t="s">
        <v>28</v>
      </c>
      <c r="I521" s="205"/>
      <c r="J521" s="202"/>
      <c r="K521" s="202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170</v>
      </c>
      <c r="AU521" s="210" t="s">
        <v>82</v>
      </c>
      <c r="AV521" s="13" t="s">
        <v>80</v>
      </c>
      <c r="AW521" s="13" t="s">
        <v>34</v>
      </c>
      <c r="AX521" s="13" t="s">
        <v>73</v>
      </c>
      <c r="AY521" s="210" t="s">
        <v>157</v>
      </c>
    </row>
    <row r="522" spans="2:51" s="14" customFormat="1" ht="11.25">
      <c r="B522" s="211"/>
      <c r="C522" s="212"/>
      <c r="D522" s="194" t="s">
        <v>170</v>
      </c>
      <c r="E522" s="213" t="s">
        <v>28</v>
      </c>
      <c r="F522" s="214" t="s">
        <v>675</v>
      </c>
      <c r="G522" s="212"/>
      <c r="H522" s="215">
        <v>32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170</v>
      </c>
      <c r="AU522" s="221" t="s">
        <v>82</v>
      </c>
      <c r="AV522" s="14" t="s">
        <v>82</v>
      </c>
      <c r="AW522" s="14" t="s">
        <v>34</v>
      </c>
      <c r="AX522" s="14" t="s">
        <v>73</v>
      </c>
      <c r="AY522" s="221" t="s">
        <v>157</v>
      </c>
    </row>
    <row r="523" spans="2:51" s="13" customFormat="1" ht="11.25">
      <c r="B523" s="201"/>
      <c r="C523" s="202"/>
      <c r="D523" s="194" t="s">
        <v>170</v>
      </c>
      <c r="E523" s="203" t="s">
        <v>28</v>
      </c>
      <c r="F523" s="204" t="s">
        <v>608</v>
      </c>
      <c r="G523" s="202"/>
      <c r="H523" s="203" t="s">
        <v>28</v>
      </c>
      <c r="I523" s="205"/>
      <c r="J523" s="202"/>
      <c r="K523" s="202"/>
      <c r="L523" s="206"/>
      <c r="M523" s="207"/>
      <c r="N523" s="208"/>
      <c r="O523" s="208"/>
      <c r="P523" s="208"/>
      <c r="Q523" s="208"/>
      <c r="R523" s="208"/>
      <c r="S523" s="208"/>
      <c r="T523" s="209"/>
      <c r="AT523" s="210" t="s">
        <v>170</v>
      </c>
      <c r="AU523" s="210" t="s">
        <v>82</v>
      </c>
      <c r="AV523" s="13" t="s">
        <v>80</v>
      </c>
      <c r="AW523" s="13" t="s">
        <v>34</v>
      </c>
      <c r="AX523" s="13" t="s">
        <v>73</v>
      </c>
      <c r="AY523" s="210" t="s">
        <v>157</v>
      </c>
    </row>
    <row r="524" spans="2:51" s="14" customFormat="1" ht="11.25">
      <c r="B524" s="211"/>
      <c r="C524" s="212"/>
      <c r="D524" s="194" t="s">
        <v>170</v>
      </c>
      <c r="E524" s="213" t="s">
        <v>28</v>
      </c>
      <c r="F524" s="214" t="s">
        <v>676</v>
      </c>
      <c r="G524" s="212"/>
      <c r="H524" s="215">
        <v>64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170</v>
      </c>
      <c r="AU524" s="221" t="s">
        <v>82</v>
      </c>
      <c r="AV524" s="14" t="s">
        <v>82</v>
      </c>
      <c r="AW524" s="14" t="s">
        <v>34</v>
      </c>
      <c r="AX524" s="14" t="s">
        <v>73</v>
      </c>
      <c r="AY524" s="221" t="s">
        <v>157</v>
      </c>
    </row>
    <row r="525" spans="2:51" s="16" customFormat="1" ht="11.25">
      <c r="B525" s="233"/>
      <c r="C525" s="234"/>
      <c r="D525" s="194" t="s">
        <v>170</v>
      </c>
      <c r="E525" s="235" t="s">
        <v>28</v>
      </c>
      <c r="F525" s="236" t="s">
        <v>258</v>
      </c>
      <c r="G525" s="234"/>
      <c r="H525" s="237">
        <v>96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170</v>
      </c>
      <c r="AU525" s="243" t="s">
        <v>82</v>
      </c>
      <c r="AV525" s="16" t="s">
        <v>183</v>
      </c>
      <c r="AW525" s="16" t="s">
        <v>34</v>
      </c>
      <c r="AX525" s="16" t="s">
        <v>73</v>
      </c>
      <c r="AY525" s="243" t="s">
        <v>157</v>
      </c>
    </row>
    <row r="526" spans="2:51" s="15" customFormat="1" ht="11.25">
      <c r="B526" s="222"/>
      <c r="C526" s="223"/>
      <c r="D526" s="194" t="s">
        <v>170</v>
      </c>
      <c r="E526" s="224" t="s">
        <v>28</v>
      </c>
      <c r="F526" s="225" t="s">
        <v>182</v>
      </c>
      <c r="G526" s="223"/>
      <c r="H526" s="226">
        <v>103.992</v>
      </c>
      <c r="I526" s="227"/>
      <c r="J526" s="223"/>
      <c r="K526" s="223"/>
      <c r="L526" s="228"/>
      <c r="M526" s="229"/>
      <c r="N526" s="230"/>
      <c r="O526" s="230"/>
      <c r="P526" s="230"/>
      <c r="Q526" s="230"/>
      <c r="R526" s="230"/>
      <c r="S526" s="230"/>
      <c r="T526" s="231"/>
      <c r="AT526" s="232" t="s">
        <v>170</v>
      </c>
      <c r="AU526" s="232" t="s">
        <v>82</v>
      </c>
      <c r="AV526" s="15" t="s">
        <v>164</v>
      </c>
      <c r="AW526" s="15" t="s">
        <v>34</v>
      </c>
      <c r="AX526" s="15" t="s">
        <v>80</v>
      </c>
      <c r="AY526" s="232" t="s">
        <v>157</v>
      </c>
    </row>
    <row r="527" spans="1:65" s="2" customFormat="1" ht="16.5" customHeight="1">
      <c r="A527" s="36"/>
      <c r="B527" s="37"/>
      <c r="C527" s="181" t="s">
        <v>677</v>
      </c>
      <c r="D527" s="181" t="s">
        <v>159</v>
      </c>
      <c r="E527" s="182" t="s">
        <v>678</v>
      </c>
      <c r="F527" s="183" t="s">
        <v>679</v>
      </c>
      <c r="G527" s="184" t="s">
        <v>667</v>
      </c>
      <c r="H527" s="185">
        <v>79.92</v>
      </c>
      <c r="I527" s="186"/>
      <c r="J527" s="187">
        <f>ROUND(I527*H527,2)</f>
        <v>0</v>
      </c>
      <c r="K527" s="183" t="s">
        <v>163</v>
      </c>
      <c r="L527" s="41"/>
      <c r="M527" s="188" t="s">
        <v>28</v>
      </c>
      <c r="N527" s="189" t="s">
        <v>46</v>
      </c>
      <c r="O527" s="67"/>
      <c r="P527" s="190">
        <f>O527*H527</f>
        <v>0</v>
      </c>
      <c r="Q527" s="190">
        <v>6E-05</v>
      </c>
      <c r="R527" s="190">
        <f>Q527*H527</f>
        <v>0.0047952</v>
      </c>
      <c r="S527" s="190">
        <v>0</v>
      </c>
      <c r="T527" s="191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192" t="s">
        <v>307</v>
      </c>
      <c r="AT527" s="192" t="s">
        <v>159</v>
      </c>
      <c r="AU527" s="192" t="s">
        <v>82</v>
      </c>
      <c r="AY527" s="19" t="s">
        <v>157</v>
      </c>
      <c r="BE527" s="193">
        <f>IF(N527="základní",J527,0)</f>
        <v>0</v>
      </c>
      <c r="BF527" s="193">
        <f>IF(N527="snížená",J527,0)</f>
        <v>0</v>
      </c>
      <c r="BG527" s="193">
        <f>IF(N527="zákl. přenesená",J527,0)</f>
        <v>0</v>
      </c>
      <c r="BH527" s="193">
        <f>IF(N527="sníž. přenesená",J527,0)</f>
        <v>0</v>
      </c>
      <c r="BI527" s="193">
        <f>IF(N527="nulová",J527,0)</f>
        <v>0</v>
      </c>
      <c r="BJ527" s="19" t="s">
        <v>164</v>
      </c>
      <c r="BK527" s="193">
        <f>ROUND(I527*H527,2)</f>
        <v>0</v>
      </c>
      <c r="BL527" s="19" t="s">
        <v>307</v>
      </c>
      <c r="BM527" s="192" t="s">
        <v>680</v>
      </c>
    </row>
    <row r="528" spans="1:47" s="2" customFormat="1" ht="11.25">
      <c r="A528" s="36"/>
      <c r="B528" s="37"/>
      <c r="C528" s="38"/>
      <c r="D528" s="194" t="s">
        <v>166</v>
      </c>
      <c r="E528" s="38"/>
      <c r="F528" s="195" t="s">
        <v>681</v>
      </c>
      <c r="G528" s="38"/>
      <c r="H528" s="38"/>
      <c r="I528" s="196"/>
      <c r="J528" s="38"/>
      <c r="K528" s="38"/>
      <c r="L528" s="41"/>
      <c r="M528" s="197"/>
      <c r="N528" s="198"/>
      <c r="O528" s="67"/>
      <c r="P528" s="67"/>
      <c r="Q528" s="67"/>
      <c r="R528" s="67"/>
      <c r="S528" s="67"/>
      <c r="T528" s="68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166</v>
      </c>
      <c r="AU528" s="19" t="s">
        <v>82</v>
      </c>
    </row>
    <row r="529" spans="1:47" s="2" customFormat="1" ht="11.25">
      <c r="A529" s="36"/>
      <c r="B529" s="37"/>
      <c r="C529" s="38"/>
      <c r="D529" s="199" t="s">
        <v>168</v>
      </c>
      <c r="E529" s="38"/>
      <c r="F529" s="200" t="s">
        <v>682</v>
      </c>
      <c r="G529" s="38"/>
      <c r="H529" s="38"/>
      <c r="I529" s="196"/>
      <c r="J529" s="38"/>
      <c r="K529" s="38"/>
      <c r="L529" s="41"/>
      <c r="M529" s="197"/>
      <c r="N529" s="198"/>
      <c r="O529" s="67"/>
      <c r="P529" s="67"/>
      <c r="Q529" s="67"/>
      <c r="R529" s="67"/>
      <c r="S529" s="67"/>
      <c r="T529" s="68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168</v>
      </c>
      <c r="AU529" s="19" t="s">
        <v>82</v>
      </c>
    </row>
    <row r="530" spans="2:51" s="13" customFormat="1" ht="11.25">
      <c r="B530" s="201"/>
      <c r="C530" s="202"/>
      <c r="D530" s="194" t="s">
        <v>170</v>
      </c>
      <c r="E530" s="203" t="s">
        <v>28</v>
      </c>
      <c r="F530" s="204" t="s">
        <v>602</v>
      </c>
      <c r="G530" s="202"/>
      <c r="H530" s="203" t="s">
        <v>28</v>
      </c>
      <c r="I530" s="205"/>
      <c r="J530" s="202"/>
      <c r="K530" s="202"/>
      <c r="L530" s="206"/>
      <c r="M530" s="207"/>
      <c r="N530" s="208"/>
      <c r="O530" s="208"/>
      <c r="P530" s="208"/>
      <c r="Q530" s="208"/>
      <c r="R530" s="208"/>
      <c r="S530" s="208"/>
      <c r="T530" s="209"/>
      <c r="AT530" s="210" t="s">
        <v>170</v>
      </c>
      <c r="AU530" s="210" t="s">
        <v>82</v>
      </c>
      <c r="AV530" s="13" t="s">
        <v>80</v>
      </c>
      <c r="AW530" s="13" t="s">
        <v>34</v>
      </c>
      <c r="AX530" s="13" t="s">
        <v>73</v>
      </c>
      <c r="AY530" s="210" t="s">
        <v>157</v>
      </c>
    </row>
    <row r="531" spans="2:51" s="13" customFormat="1" ht="11.25">
      <c r="B531" s="201"/>
      <c r="C531" s="202"/>
      <c r="D531" s="194" t="s">
        <v>170</v>
      </c>
      <c r="E531" s="203" t="s">
        <v>28</v>
      </c>
      <c r="F531" s="204" t="s">
        <v>683</v>
      </c>
      <c r="G531" s="202"/>
      <c r="H531" s="203" t="s">
        <v>28</v>
      </c>
      <c r="I531" s="205"/>
      <c r="J531" s="202"/>
      <c r="K531" s="202"/>
      <c r="L531" s="206"/>
      <c r="M531" s="207"/>
      <c r="N531" s="208"/>
      <c r="O531" s="208"/>
      <c r="P531" s="208"/>
      <c r="Q531" s="208"/>
      <c r="R531" s="208"/>
      <c r="S531" s="208"/>
      <c r="T531" s="209"/>
      <c r="AT531" s="210" t="s">
        <v>170</v>
      </c>
      <c r="AU531" s="210" t="s">
        <v>82</v>
      </c>
      <c r="AV531" s="13" t="s">
        <v>80</v>
      </c>
      <c r="AW531" s="13" t="s">
        <v>34</v>
      </c>
      <c r="AX531" s="13" t="s">
        <v>73</v>
      </c>
      <c r="AY531" s="210" t="s">
        <v>157</v>
      </c>
    </row>
    <row r="532" spans="2:51" s="13" customFormat="1" ht="11.25">
      <c r="B532" s="201"/>
      <c r="C532" s="202"/>
      <c r="D532" s="194" t="s">
        <v>170</v>
      </c>
      <c r="E532" s="203" t="s">
        <v>28</v>
      </c>
      <c r="F532" s="204" t="s">
        <v>606</v>
      </c>
      <c r="G532" s="202"/>
      <c r="H532" s="203" t="s">
        <v>28</v>
      </c>
      <c r="I532" s="205"/>
      <c r="J532" s="202"/>
      <c r="K532" s="202"/>
      <c r="L532" s="206"/>
      <c r="M532" s="207"/>
      <c r="N532" s="208"/>
      <c r="O532" s="208"/>
      <c r="P532" s="208"/>
      <c r="Q532" s="208"/>
      <c r="R532" s="208"/>
      <c r="S532" s="208"/>
      <c r="T532" s="209"/>
      <c r="AT532" s="210" t="s">
        <v>170</v>
      </c>
      <c r="AU532" s="210" t="s">
        <v>82</v>
      </c>
      <c r="AV532" s="13" t="s">
        <v>80</v>
      </c>
      <c r="AW532" s="13" t="s">
        <v>34</v>
      </c>
      <c r="AX532" s="13" t="s">
        <v>73</v>
      </c>
      <c r="AY532" s="210" t="s">
        <v>157</v>
      </c>
    </row>
    <row r="533" spans="2:51" s="14" customFormat="1" ht="11.25">
      <c r="B533" s="211"/>
      <c r="C533" s="212"/>
      <c r="D533" s="194" t="s">
        <v>170</v>
      </c>
      <c r="E533" s="213" t="s">
        <v>28</v>
      </c>
      <c r="F533" s="214" t="s">
        <v>684</v>
      </c>
      <c r="G533" s="212"/>
      <c r="H533" s="215">
        <v>26.64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170</v>
      </c>
      <c r="AU533" s="221" t="s">
        <v>82</v>
      </c>
      <c r="AV533" s="14" t="s">
        <v>82</v>
      </c>
      <c r="AW533" s="14" t="s">
        <v>34</v>
      </c>
      <c r="AX533" s="14" t="s">
        <v>73</v>
      </c>
      <c r="AY533" s="221" t="s">
        <v>157</v>
      </c>
    </row>
    <row r="534" spans="2:51" s="13" customFormat="1" ht="11.25">
      <c r="B534" s="201"/>
      <c r="C534" s="202"/>
      <c r="D534" s="194" t="s">
        <v>170</v>
      </c>
      <c r="E534" s="203" t="s">
        <v>28</v>
      </c>
      <c r="F534" s="204" t="s">
        <v>608</v>
      </c>
      <c r="G534" s="202"/>
      <c r="H534" s="203" t="s">
        <v>28</v>
      </c>
      <c r="I534" s="205"/>
      <c r="J534" s="202"/>
      <c r="K534" s="202"/>
      <c r="L534" s="206"/>
      <c r="M534" s="207"/>
      <c r="N534" s="208"/>
      <c r="O534" s="208"/>
      <c r="P534" s="208"/>
      <c r="Q534" s="208"/>
      <c r="R534" s="208"/>
      <c r="S534" s="208"/>
      <c r="T534" s="209"/>
      <c r="AT534" s="210" t="s">
        <v>170</v>
      </c>
      <c r="AU534" s="210" t="s">
        <v>82</v>
      </c>
      <c r="AV534" s="13" t="s">
        <v>80</v>
      </c>
      <c r="AW534" s="13" t="s">
        <v>34</v>
      </c>
      <c r="AX534" s="13" t="s">
        <v>73</v>
      </c>
      <c r="AY534" s="210" t="s">
        <v>157</v>
      </c>
    </row>
    <row r="535" spans="2:51" s="14" customFormat="1" ht="11.25">
      <c r="B535" s="211"/>
      <c r="C535" s="212"/>
      <c r="D535" s="194" t="s">
        <v>170</v>
      </c>
      <c r="E535" s="213" t="s">
        <v>28</v>
      </c>
      <c r="F535" s="214" t="s">
        <v>685</v>
      </c>
      <c r="G535" s="212"/>
      <c r="H535" s="215">
        <v>53.28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170</v>
      </c>
      <c r="AU535" s="221" t="s">
        <v>82</v>
      </c>
      <c r="AV535" s="14" t="s">
        <v>82</v>
      </c>
      <c r="AW535" s="14" t="s">
        <v>34</v>
      </c>
      <c r="AX535" s="14" t="s">
        <v>73</v>
      </c>
      <c r="AY535" s="221" t="s">
        <v>157</v>
      </c>
    </row>
    <row r="536" spans="2:51" s="15" customFormat="1" ht="11.25">
      <c r="B536" s="222"/>
      <c r="C536" s="223"/>
      <c r="D536" s="194" t="s">
        <v>170</v>
      </c>
      <c r="E536" s="224" t="s">
        <v>28</v>
      </c>
      <c r="F536" s="225" t="s">
        <v>182</v>
      </c>
      <c r="G536" s="223"/>
      <c r="H536" s="226">
        <v>79.92</v>
      </c>
      <c r="I536" s="227"/>
      <c r="J536" s="223"/>
      <c r="K536" s="223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170</v>
      </c>
      <c r="AU536" s="232" t="s">
        <v>82</v>
      </c>
      <c r="AV536" s="15" t="s">
        <v>164</v>
      </c>
      <c r="AW536" s="15" t="s">
        <v>34</v>
      </c>
      <c r="AX536" s="15" t="s">
        <v>80</v>
      </c>
      <c r="AY536" s="232" t="s">
        <v>157</v>
      </c>
    </row>
    <row r="537" spans="1:65" s="2" customFormat="1" ht="16.5" customHeight="1">
      <c r="A537" s="36"/>
      <c r="B537" s="37"/>
      <c r="C537" s="244" t="s">
        <v>686</v>
      </c>
      <c r="D537" s="244" t="s">
        <v>483</v>
      </c>
      <c r="E537" s="245" t="s">
        <v>687</v>
      </c>
      <c r="F537" s="246" t="s">
        <v>688</v>
      </c>
      <c r="G537" s="247" t="s">
        <v>227</v>
      </c>
      <c r="H537" s="248">
        <v>14.4</v>
      </c>
      <c r="I537" s="249"/>
      <c r="J537" s="250">
        <f>ROUND(I537*H537,2)</f>
        <v>0</v>
      </c>
      <c r="K537" s="246" t="s">
        <v>163</v>
      </c>
      <c r="L537" s="251"/>
      <c r="M537" s="252" t="s">
        <v>28</v>
      </c>
      <c r="N537" s="253" t="s">
        <v>46</v>
      </c>
      <c r="O537" s="67"/>
      <c r="P537" s="190">
        <f>O537*H537</f>
        <v>0</v>
      </c>
      <c r="Q537" s="190">
        <v>0.00555</v>
      </c>
      <c r="R537" s="190">
        <f>Q537*H537</f>
        <v>0.07992</v>
      </c>
      <c r="S537" s="190">
        <v>0</v>
      </c>
      <c r="T537" s="191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92" t="s">
        <v>437</v>
      </c>
      <c r="AT537" s="192" t="s">
        <v>483</v>
      </c>
      <c r="AU537" s="192" t="s">
        <v>82</v>
      </c>
      <c r="AY537" s="19" t="s">
        <v>157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19" t="s">
        <v>164</v>
      </c>
      <c r="BK537" s="193">
        <f>ROUND(I537*H537,2)</f>
        <v>0</v>
      </c>
      <c r="BL537" s="19" t="s">
        <v>307</v>
      </c>
      <c r="BM537" s="192" t="s">
        <v>689</v>
      </c>
    </row>
    <row r="538" spans="1:47" s="2" customFormat="1" ht="11.25">
      <c r="A538" s="36"/>
      <c r="B538" s="37"/>
      <c r="C538" s="38"/>
      <c r="D538" s="194" t="s">
        <v>166</v>
      </c>
      <c r="E538" s="38"/>
      <c r="F538" s="195" t="s">
        <v>688</v>
      </c>
      <c r="G538" s="38"/>
      <c r="H538" s="38"/>
      <c r="I538" s="196"/>
      <c r="J538" s="38"/>
      <c r="K538" s="38"/>
      <c r="L538" s="41"/>
      <c r="M538" s="197"/>
      <c r="N538" s="198"/>
      <c r="O538" s="67"/>
      <c r="P538" s="67"/>
      <c r="Q538" s="67"/>
      <c r="R538" s="67"/>
      <c r="S538" s="67"/>
      <c r="T538" s="68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166</v>
      </c>
      <c r="AU538" s="19" t="s">
        <v>82</v>
      </c>
    </row>
    <row r="539" spans="2:51" s="13" customFormat="1" ht="11.25">
      <c r="B539" s="201"/>
      <c r="C539" s="202"/>
      <c r="D539" s="194" t="s">
        <v>170</v>
      </c>
      <c r="E539" s="203" t="s">
        <v>28</v>
      </c>
      <c r="F539" s="204" t="s">
        <v>602</v>
      </c>
      <c r="G539" s="202"/>
      <c r="H539" s="203" t="s">
        <v>28</v>
      </c>
      <c r="I539" s="205"/>
      <c r="J539" s="202"/>
      <c r="K539" s="202"/>
      <c r="L539" s="206"/>
      <c r="M539" s="207"/>
      <c r="N539" s="208"/>
      <c r="O539" s="208"/>
      <c r="P539" s="208"/>
      <c r="Q539" s="208"/>
      <c r="R539" s="208"/>
      <c r="S539" s="208"/>
      <c r="T539" s="209"/>
      <c r="AT539" s="210" t="s">
        <v>170</v>
      </c>
      <c r="AU539" s="210" t="s">
        <v>82</v>
      </c>
      <c r="AV539" s="13" t="s">
        <v>80</v>
      </c>
      <c r="AW539" s="13" t="s">
        <v>34</v>
      </c>
      <c r="AX539" s="13" t="s">
        <v>73</v>
      </c>
      <c r="AY539" s="210" t="s">
        <v>157</v>
      </c>
    </row>
    <row r="540" spans="2:51" s="13" customFormat="1" ht="11.25">
      <c r="B540" s="201"/>
      <c r="C540" s="202"/>
      <c r="D540" s="194" t="s">
        <v>170</v>
      </c>
      <c r="E540" s="203" t="s">
        <v>28</v>
      </c>
      <c r="F540" s="204" t="s">
        <v>606</v>
      </c>
      <c r="G540" s="202"/>
      <c r="H540" s="203" t="s">
        <v>28</v>
      </c>
      <c r="I540" s="205"/>
      <c r="J540" s="202"/>
      <c r="K540" s="202"/>
      <c r="L540" s="206"/>
      <c r="M540" s="207"/>
      <c r="N540" s="208"/>
      <c r="O540" s="208"/>
      <c r="P540" s="208"/>
      <c r="Q540" s="208"/>
      <c r="R540" s="208"/>
      <c r="S540" s="208"/>
      <c r="T540" s="209"/>
      <c r="AT540" s="210" t="s">
        <v>170</v>
      </c>
      <c r="AU540" s="210" t="s">
        <v>82</v>
      </c>
      <c r="AV540" s="13" t="s">
        <v>80</v>
      </c>
      <c r="AW540" s="13" t="s">
        <v>34</v>
      </c>
      <c r="AX540" s="13" t="s">
        <v>73</v>
      </c>
      <c r="AY540" s="210" t="s">
        <v>157</v>
      </c>
    </row>
    <row r="541" spans="2:51" s="14" customFormat="1" ht="11.25">
      <c r="B541" s="211"/>
      <c r="C541" s="212"/>
      <c r="D541" s="194" t="s">
        <v>170</v>
      </c>
      <c r="E541" s="213" t="s">
        <v>28</v>
      </c>
      <c r="F541" s="214" t="s">
        <v>690</v>
      </c>
      <c r="G541" s="212"/>
      <c r="H541" s="215">
        <v>4.8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170</v>
      </c>
      <c r="AU541" s="221" t="s">
        <v>82</v>
      </c>
      <c r="AV541" s="14" t="s">
        <v>82</v>
      </c>
      <c r="AW541" s="14" t="s">
        <v>34</v>
      </c>
      <c r="AX541" s="14" t="s">
        <v>73</v>
      </c>
      <c r="AY541" s="221" t="s">
        <v>157</v>
      </c>
    </row>
    <row r="542" spans="2:51" s="13" customFormat="1" ht="11.25">
      <c r="B542" s="201"/>
      <c r="C542" s="202"/>
      <c r="D542" s="194" t="s">
        <v>170</v>
      </c>
      <c r="E542" s="203" t="s">
        <v>28</v>
      </c>
      <c r="F542" s="204" t="s">
        <v>608</v>
      </c>
      <c r="G542" s="202"/>
      <c r="H542" s="203" t="s">
        <v>28</v>
      </c>
      <c r="I542" s="205"/>
      <c r="J542" s="202"/>
      <c r="K542" s="202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170</v>
      </c>
      <c r="AU542" s="210" t="s">
        <v>82</v>
      </c>
      <c r="AV542" s="13" t="s">
        <v>80</v>
      </c>
      <c r="AW542" s="13" t="s">
        <v>34</v>
      </c>
      <c r="AX542" s="13" t="s">
        <v>73</v>
      </c>
      <c r="AY542" s="210" t="s">
        <v>157</v>
      </c>
    </row>
    <row r="543" spans="2:51" s="14" customFormat="1" ht="11.25">
      <c r="B543" s="211"/>
      <c r="C543" s="212"/>
      <c r="D543" s="194" t="s">
        <v>170</v>
      </c>
      <c r="E543" s="213" t="s">
        <v>28</v>
      </c>
      <c r="F543" s="214" t="s">
        <v>691</v>
      </c>
      <c r="G543" s="212"/>
      <c r="H543" s="215">
        <v>9.6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170</v>
      </c>
      <c r="AU543" s="221" t="s">
        <v>82</v>
      </c>
      <c r="AV543" s="14" t="s">
        <v>82</v>
      </c>
      <c r="AW543" s="14" t="s">
        <v>34</v>
      </c>
      <c r="AX543" s="14" t="s">
        <v>73</v>
      </c>
      <c r="AY543" s="221" t="s">
        <v>157</v>
      </c>
    </row>
    <row r="544" spans="2:51" s="15" customFormat="1" ht="11.25">
      <c r="B544" s="222"/>
      <c r="C544" s="223"/>
      <c r="D544" s="194" t="s">
        <v>170</v>
      </c>
      <c r="E544" s="224" t="s">
        <v>28</v>
      </c>
      <c r="F544" s="225" t="s">
        <v>182</v>
      </c>
      <c r="G544" s="223"/>
      <c r="H544" s="226">
        <v>14.4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170</v>
      </c>
      <c r="AU544" s="232" t="s">
        <v>82</v>
      </c>
      <c r="AV544" s="15" t="s">
        <v>164</v>
      </c>
      <c r="AW544" s="15" t="s">
        <v>34</v>
      </c>
      <c r="AX544" s="15" t="s">
        <v>80</v>
      </c>
      <c r="AY544" s="232" t="s">
        <v>157</v>
      </c>
    </row>
    <row r="545" spans="1:65" s="2" customFormat="1" ht="16.5" customHeight="1">
      <c r="A545" s="36"/>
      <c r="B545" s="37"/>
      <c r="C545" s="244" t="s">
        <v>692</v>
      </c>
      <c r="D545" s="244" t="s">
        <v>483</v>
      </c>
      <c r="E545" s="245" t="s">
        <v>693</v>
      </c>
      <c r="F545" s="246" t="s">
        <v>694</v>
      </c>
      <c r="G545" s="247" t="s">
        <v>175</v>
      </c>
      <c r="H545" s="248">
        <v>12</v>
      </c>
      <c r="I545" s="249"/>
      <c r="J545" s="250">
        <f>ROUND(I545*H545,2)</f>
        <v>0</v>
      </c>
      <c r="K545" s="246" t="s">
        <v>163</v>
      </c>
      <c r="L545" s="251"/>
      <c r="M545" s="252" t="s">
        <v>28</v>
      </c>
      <c r="N545" s="253" t="s">
        <v>46</v>
      </c>
      <c r="O545" s="67"/>
      <c r="P545" s="190">
        <f>O545*H545</f>
        <v>0</v>
      </c>
      <c r="Q545" s="190">
        <v>0.00066</v>
      </c>
      <c r="R545" s="190">
        <f>Q545*H545</f>
        <v>0.00792</v>
      </c>
      <c r="S545" s="190">
        <v>0</v>
      </c>
      <c r="T545" s="191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92" t="s">
        <v>437</v>
      </c>
      <c r="AT545" s="192" t="s">
        <v>483</v>
      </c>
      <c r="AU545" s="192" t="s">
        <v>82</v>
      </c>
      <c r="AY545" s="19" t="s">
        <v>157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19" t="s">
        <v>164</v>
      </c>
      <c r="BK545" s="193">
        <f>ROUND(I545*H545,2)</f>
        <v>0</v>
      </c>
      <c r="BL545" s="19" t="s">
        <v>307</v>
      </c>
      <c r="BM545" s="192" t="s">
        <v>695</v>
      </c>
    </row>
    <row r="546" spans="1:47" s="2" customFormat="1" ht="11.25">
      <c r="A546" s="36"/>
      <c r="B546" s="37"/>
      <c r="C546" s="38"/>
      <c r="D546" s="194" t="s">
        <v>166</v>
      </c>
      <c r="E546" s="38"/>
      <c r="F546" s="195" t="s">
        <v>694</v>
      </c>
      <c r="G546" s="38"/>
      <c r="H546" s="38"/>
      <c r="I546" s="196"/>
      <c r="J546" s="38"/>
      <c r="K546" s="38"/>
      <c r="L546" s="41"/>
      <c r="M546" s="197"/>
      <c r="N546" s="198"/>
      <c r="O546" s="67"/>
      <c r="P546" s="67"/>
      <c r="Q546" s="67"/>
      <c r="R546" s="67"/>
      <c r="S546" s="67"/>
      <c r="T546" s="68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166</v>
      </c>
      <c r="AU546" s="19" t="s">
        <v>82</v>
      </c>
    </row>
    <row r="547" spans="2:51" s="13" customFormat="1" ht="11.25">
      <c r="B547" s="201"/>
      <c r="C547" s="202"/>
      <c r="D547" s="194" t="s">
        <v>170</v>
      </c>
      <c r="E547" s="203" t="s">
        <v>28</v>
      </c>
      <c r="F547" s="204" t="s">
        <v>602</v>
      </c>
      <c r="G547" s="202"/>
      <c r="H547" s="203" t="s">
        <v>28</v>
      </c>
      <c r="I547" s="205"/>
      <c r="J547" s="202"/>
      <c r="K547" s="202"/>
      <c r="L547" s="206"/>
      <c r="M547" s="207"/>
      <c r="N547" s="208"/>
      <c r="O547" s="208"/>
      <c r="P547" s="208"/>
      <c r="Q547" s="208"/>
      <c r="R547" s="208"/>
      <c r="S547" s="208"/>
      <c r="T547" s="209"/>
      <c r="AT547" s="210" t="s">
        <v>170</v>
      </c>
      <c r="AU547" s="210" t="s">
        <v>82</v>
      </c>
      <c r="AV547" s="13" t="s">
        <v>80</v>
      </c>
      <c r="AW547" s="13" t="s">
        <v>34</v>
      </c>
      <c r="AX547" s="13" t="s">
        <v>73</v>
      </c>
      <c r="AY547" s="210" t="s">
        <v>157</v>
      </c>
    </row>
    <row r="548" spans="2:51" s="13" customFormat="1" ht="11.25">
      <c r="B548" s="201"/>
      <c r="C548" s="202"/>
      <c r="D548" s="194" t="s">
        <v>170</v>
      </c>
      <c r="E548" s="203" t="s">
        <v>28</v>
      </c>
      <c r="F548" s="204" t="s">
        <v>606</v>
      </c>
      <c r="G548" s="202"/>
      <c r="H548" s="203" t="s">
        <v>28</v>
      </c>
      <c r="I548" s="205"/>
      <c r="J548" s="202"/>
      <c r="K548" s="202"/>
      <c r="L548" s="206"/>
      <c r="M548" s="207"/>
      <c r="N548" s="208"/>
      <c r="O548" s="208"/>
      <c r="P548" s="208"/>
      <c r="Q548" s="208"/>
      <c r="R548" s="208"/>
      <c r="S548" s="208"/>
      <c r="T548" s="209"/>
      <c r="AT548" s="210" t="s">
        <v>170</v>
      </c>
      <c r="AU548" s="210" t="s">
        <v>82</v>
      </c>
      <c r="AV548" s="13" t="s">
        <v>80</v>
      </c>
      <c r="AW548" s="13" t="s">
        <v>34</v>
      </c>
      <c r="AX548" s="13" t="s">
        <v>73</v>
      </c>
      <c r="AY548" s="210" t="s">
        <v>157</v>
      </c>
    </row>
    <row r="549" spans="2:51" s="14" customFormat="1" ht="11.25">
      <c r="B549" s="211"/>
      <c r="C549" s="212"/>
      <c r="D549" s="194" t="s">
        <v>170</v>
      </c>
      <c r="E549" s="213" t="s">
        <v>28</v>
      </c>
      <c r="F549" s="214" t="s">
        <v>696</v>
      </c>
      <c r="G549" s="212"/>
      <c r="H549" s="215">
        <v>4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170</v>
      </c>
      <c r="AU549" s="221" t="s">
        <v>82</v>
      </c>
      <c r="AV549" s="14" t="s">
        <v>82</v>
      </c>
      <c r="AW549" s="14" t="s">
        <v>34</v>
      </c>
      <c r="AX549" s="14" t="s">
        <v>73</v>
      </c>
      <c r="AY549" s="221" t="s">
        <v>157</v>
      </c>
    </row>
    <row r="550" spans="2:51" s="13" customFormat="1" ht="11.25">
      <c r="B550" s="201"/>
      <c r="C550" s="202"/>
      <c r="D550" s="194" t="s">
        <v>170</v>
      </c>
      <c r="E550" s="203" t="s">
        <v>28</v>
      </c>
      <c r="F550" s="204" t="s">
        <v>608</v>
      </c>
      <c r="G550" s="202"/>
      <c r="H550" s="203" t="s">
        <v>28</v>
      </c>
      <c r="I550" s="205"/>
      <c r="J550" s="202"/>
      <c r="K550" s="202"/>
      <c r="L550" s="206"/>
      <c r="M550" s="207"/>
      <c r="N550" s="208"/>
      <c r="O550" s="208"/>
      <c r="P550" s="208"/>
      <c r="Q550" s="208"/>
      <c r="R550" s="208"/>
      <c r="S550" s="208"/>
      <c r="T550" s="209"/>
      <c r="AT550" s="210" t="s">
        <v>170</v>
      </c>
      <c r="AU550" s="210" t="s">
        <v>82</v>
      </c>
      <c r="AV550" s="13" t="s">
        <v>80</v>
      </c>
      <c r="AW550" s="13" t="s">
        <v>34</v>
      </c>
      <c r="AX550" s="13" t="s">
        <v>73</v>
      </c>
      <c r="AY550" s="210" t="s">
        <v>157</v>
      </c>
    </row>
    <row r="551" spans="2:51" s="14" customFormat="1" ht="11.25">
      <c r="B551" s="211"/>
      <c r="C551" s="212"/>
      <c r="D551" s="194" t="s">
        <v>170</v>
      </c>
      <c r="E551" s="213" t="s">
        <v>28</v>
      </c>
      <c r="F551" s="214" t="s">
        <v>697</v>
      </c>
      <c r="G551" s="212"/>
      <c r="H551" s="215">
        <v>8</v>
      </c>
      <c r="I551" s="216"/>
      <c r="J551" s="212"/>
      <c r="K551" s="212"/>
      <c r="L551" s="217"/>
      <c r="M551" s="218"/>
      <c r="N551" s="219"/>
      <c r="O551" s="219"/>
      <c r="P551" s="219"/>
      <c r="Q551" s="219"/>
      <c r="R551" s="219"/>
      <c r="S551" s="219"/>
      <c r="T551" s="220"/>
      <c r="AT551" s="221" t="s">
        <v>170</v>
      </c>
      <c r="AU551" s="221" t="s">
        <v>82</v>
      </c>
      <c r="AV551" s="14" t="s">
        <v>82</v>
      </c>
      <c r="AW551" s="14" t="s">
        <v>34</v>
      </c>
      <c r="AX551" s="14" t="s">
        <v>73</v>
      </c>
      <c r="AY551" s="221" t="s">
        <v>157</v>
      </c>
    </row>
    <row r="552" spans="2:51" s="15" customFormat="1" ht="11.25">
      <c r="B552" s="222"/>
      <c r="C552" s="223"/>
      <c r="D552" s="194" t="s">
        <v>170</v>
      </c>
      <c r="E552" s="224" t="s">
        <v>28</v>
      </c>
      <c r="F552" s="225" t="s">
        <v>182</v>
      </c>
      <c r="G552" s="223"/>
      <c r="H552" s="226">
        <v>12</v>
      </c>
      <c r="I552" s="227"/>
      <c r="J552" s="223"/>
      <c r="K552" s="223"/>
      <c r="L552" s="228"/>
      <c r="M552" s="229"/>
      <c r="N552" s="230"/>
      <c r="O552" s="230"/>
      <c r="P552" s="230"/>
      <c r="Q552" s="230"/>
      <c r="R552" s="230"/>
      <c r="S552" s="230"/>
      <c r="T552" s="231"/>
      <c r="AT552" s="232" t="s">
        <v>170</v>
      </c>
      <c r="AU552" s="232" t="s">
        <v>82</v>
      </c>
      <c r="AV552" s="15" t="s">
        <v>164</v>
      </c>
      <c r="AW552" s="15" t="s">
        <v>34</v>
      </c>
      <c r="AX552" s="15" t="s">
        <v>80</v>
      </c>
      <c r="AY552" s="232" t="s">
        <v>157</v>
      </c>
    </row>
    <row r="553" spans="1:65" s="2" customFormat="1" ht="16.5" customHeight="1">
      <c r="A553" s="36"/>
      <c r="B553" s="37"/>
      <c r="C553" s="244" t="s">
        <v>698</v>
      </c>
      <c r="D553" s="244" t="s">
        <v>483</v>
      </c>
      <c r="E553" s="245" t="s">
        <v>699</v>
      </c>
      <c r="F553" s="246" t="s">
        <v>700</v>
      </c>
      <c r="G553" s="247" t="s">
        <v>175</v>
      </c>
      <c r="H553" s="248">
        <v>24</v>
      </c>
      <c r="I553" s="249"/>
      <c r="J553" s="250">
        <f>ROUND(I553*H553,2)</f>
        <v>0</v>
      </c>
      <c r="K553" s="246" t="s">
        <v>163</v>
      </c>
      <c r="L553" s="251"/>
      <c r="M553" s="252" t="s">
        <v>28</v>
      </c>
      <c r="N553" s="253" t="s">
        <v>46</v>
      </c>
      <c r="O553" s="67"/>
      <c r="P553" s="190">
        <f>O553*H553</f>
        <v>0</v>
      </c>
      <c r="Q553" s="190">
        <v>0.004</v>
      </c>
      <c r="R553" s="190">
        <f>Q553*H553</f>
        <v>0.096</v>
      </c>
      <c r="S553" s="190">
        <v>0</v>
      </c>
      <c r="T553" s="191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2" t="s">
        <v>437</v>
      </c>
      <c r="AT553" s="192" t="s">
        <v>483</v>
      </c>
      <c r="AU553" s="192" t="s">
        <v>82</v>
      </c>
      <c r="AY553" s="19" t="s">
        <v>157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19" t="s">
        <v>164</v>
      </c>
      <c r="BK553" s="193">
        <f>ROUND(I553*H553,2)</f>
        <v>0</v>
      </c>
      <c r="BL553" s="19" t="s">
        <v>307</v>
      </c>
      <c r="BM553" s="192" t="s">
        <v>701</v>
      </c>
    </row>
    <row r="554" spans="1:47" s="2" customFormat="1" ht="11.25">
      <c r="A554" s="36"/>
      <c r="B554" s="37"/>
      <c r="C554" s="38"/>
      <c r="D554" s="194" t="s">
        <v>166</v>
      </c>
      <c r="E554" s="38"/>
      <c r="F554" s="195" t="s">
        <v>700</v>
      </c>
      <c r="G554" s="38"/>
      <c r="H554" s="38"/>
      <c r="I554" s="196"/>
      <c r="J554" s="38"/>
      <c r="K554" s="38"/>
      <c r="L554" s="41"/>
      <c r="M554" s="197"/>
      <c r="N554" s="198"/>
      <c r="O554" s="67"/>
      <c r="P554" s="67"/>
      <c r="Q554" s="67"/>
      <c r="R554" s="67"/>
      <c r="S554" s="67"/>
      <c r="T554" s="68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9" t="s">
        <v>166</v>
      </c>
      <c r="AU554" s="19" t="s">
        <v>82</v>
      </c>
    </row>
    <row r="555" spans="2:51" s="13" customFormat="1" ht="11.25">
      <c r="B555" s="201"/>
      <c r="C555" s="202"/>
      <c r="D555" s="194" t="s">
        <v>170</v>
      </c>
      <c r="E555" s="203" t="s">
        <v>28</v>
      </c>
      <c r="F555" s="204" t="s">
        <v>602</v>
      </c>
      <c r="G555" s="202"/>
      <c r="H555" s="203" t="s">
        <v>28</v>
      </c>
      <c r="I555" s="205"/>
      <c r="J555" s="202"/>
      <c r="K555" s="202"/>
      <c r="L555" s="206"/>
      <c r="M555" s="207"/>
      <c r="N555" s="208"/>
      <c r="O555" s="208"/>
      <c r="P555" s="208"/>
      <c r="Q555" s="208"/>
      <c r="R555" s="208"/>
      <c r="S555" s="208"/>
      <c r="T555" s="209"/>
      <c r="AT555" s="210" t="s">
        <v>170</v>
      </c>
      <c r="AU555" s="210" t="s">
        <v>82</v>
      </c>
      <c r="AV555" s="13" t="s">
        <v>80</v>
      </c>
      <c r="AW555" s="13" t="s">
        <v>34</v>
      </c>
      <c r="AX555" s="13" t="s">
        <v>73</v>
      </c>
      <c r="AY555" s="210" t="s">
        <v>157</v>
      </c>
    </row>
    <row r="556" spans="2:51" s="13" customFormat="1" ht="11.25">
      <c r="B556" s="201"/>
      <c r="C556" s="202"/>
      <c r="D556" s="194" t="s">
        <v>170</v>
      </c>
      <c r="E556" s="203" t="s">
        <v>28</v>
      </c>
      <c r="F556" s="204" t="s">
        <v>702</v>
      </c>
      <c r="G556" s="202"/>
      <c r="H556" s="203" t="s">
        <v>28</v>
      </c>
      <c r="I556" s="205"/>
      <c r="J556" s="202"/>
      <c r="K556" s="202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170</v>
      </c>
      <c r="AU556" s="210" t="s">
        <v>82</v>
      </c>
      <c r="AV556" s="13" t="s">
        <v>80</v>
      </c>
      <c r="AW556" s="13" t="s">
        <v>34</v>
      </c>
      <c r="AX556" s="13" t="s">
        <v>73</v>
      </c>
      <c r="AY556" s="210" t="s">
        <v>157</v>
      </c>
    </row>
    <row r="557" spans="2:51" s="13" customFormat="1" ht="11.25">
      <c r="B557" s="201"/>
      <c r="C557" s="202"/>
      <c r="D557" s="194" t="s">
        <v>170</v>
      </c>
      <c r="E557" s="203" t="s">
        <v>28</v>
      </c>
      <c r="F557" s="204" t="s">
        <v>606</v>
      </c>
      <c r="G557" s="202"/>
      <c r="H557" s="203" t="s">
        <v>28</v>
      </c>
      <c r="I557" s="205"/>
      <c r="J557" s="202"/>
      <c r="K557" s="202"/>
      <c r="L557" s="206"/>
      <c r="M557" s="207"/>
      <c r="N557" s="208"/>
      <c r="O557" s="208"/>
      <c r="P557" s="208"/>
      <c r="Q557" s="208"/>
      <c r="R557" s="208"/>
      <c r="S557" s="208"/>
      <c r="T557" s="209"/>
      <c r="AT557" s="210" t="s">
        <v>170</v>
      </c>
      <c r="AU557" s="210" t="s">
        <v>82</v>
      </c>
      <c r="AV557" s="13" t="s">
        <v>80</v>
      </c>
      <c r="AW557" s="13" t="s">
        <v>34</v>
      </c>
      <c r="AX557" s="13" t="s">
        <v>73</v>
      </c>
      <c r="AY557" s="210" t="s">
        <v>157</v>
      </c>
    </row>
    <row r="558" spans="2:51" s="14" customFormat="1" ht="11.25">
      <c r="B558" s="211"/>
      <c r="C558" s="212"/>
      <c r="D558" s="194" t="s">
        <v>170</v>
      </c>
      <c r="E558" s="213" t="s">
        <v>28</v>
      </c>
      <c r="F558" s="214" t="s">
        <v>703</v>
      </c>
      <c r="G558" s="212"/>
      <c r="H558" s="215">
        <v>8</v>
      </c>
      <c r="I558" s="216"/>
      <c r="J558" s="212"/>
      <c r="K558" s="212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170</v>
      </c>
      <c r="AU558" s="221" t="s">
        <v>82</v>
      </c>
      <c r="AV558" s="14" t="s">
        <v>82</v>
      </c>
      <c r="AW558" s="14" t="s">
        <v>34</v>
      </c>
      <c r="AX558" s="14" t="s">
        <v>73</v>
      </c>
      <c r="AY558" s="221" t="s">
        <v>157</v>
      </c>
    </row>
    <row r="559" spans="2:51" s="13" customFormat="1" ht="11.25">
      <c r="B559" s="201"/>
      <c r="C559" s="202"/>
      <c r="D559" s="194" t="s">
        <v>170</v>
      </c>
      <c r="E559" s="203" t="s">
        <v>28</v>
      </c>
      <c r="F559" s="204" t="s">
        <v>608</v>
      </c>
      <c r="G559" s="202"/>
      <c r="H559" s="203" t="s">
        <v>28</v>
      </c>
      <c r="I559" s="205"/>
      <c r="J559" s="202"/>
      <c r="K559" s="202"/>
      <c r="L559" s="206"/>
      <c r="M559" s="207"/>
      <c r="N559" s="208"/>
      <c r="O559" s="208"/>
      <c r="P559" s="208"/>
      <c r="Q559" s="208"/>
      <c r="R559" s="208"/>
      <c r="S559" s="208"/>
      <c r="T559" s="209"/>
      <c r="AT559" s="210" t="s">
        <v>170</v>
      </c>
      <c r="AU559" s="210" t="s">
        <v>82</v>
      </c>
      <c r="AV559" s="13" t="s">
        <v>80</v>
      </c>
      <c r="AW559" s="13" t="s">
        <v>34</v>
      </c>
      <c r="AX559" s="13" t="s">
        <v>73</v>
      </c>
      <c r="AY559" s="210" t="s">
        <v>157</v>
      </c>
    </row>
    <row r="560" spans="2:51" s="14" customFormat="1" ht="11.25">
      <c r="B560" s="211"/>
      <c r="C560" s="212"/>
      <c r="D560" s="194" t="s">
        <v>170</v>
      </c>
      <c r="E560" s="213" t="s">
        <v>28</v>
      </c>
      <c r="F560" s="214" t="s">
        <v>704</v>
      </c>
      <c r="G560" s="212"/>
      <c r="H560" s="215">
        <v>16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170</v>
      </c>
      <c r="AU560" s="221" t="s">
        <v>82</v>
      </c>
      <c r="AV560" s="14" t="s">
        <v>82</v>
      </c>
      <c r="AW560" s="14" t="s">
        <v>34</v>
      </c>
      <c r="AX560" s="14" t="s">
        <v>73</v>
      </c>
      <c r="AY560" s="221" t="s">
        <v>157</v>
      </c>
    </row>
    <row r="561" spans="2:51" s="15" customFormat="1" ht="11.25">
      <c r="B561" s="222"/>
      <c r="C561" s="223"/>
      <c r="D561" s="194" t="s">
        <v>170</v>
      </c>
      <c r="E561" s="224" t="s">
        <v>28</v>
      </c>
      <c r="F561" s="225" t="s">
        <v>182</v>
      </c>
      <c r="G561" s="223"/>
      <c r="H561" s="226">
        <v>24</v>
      </c>
      <c r="I561" s="227"/>
      <c r="J561" s="223"/>
      <c r="K561" s="223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170</v>
      </c>
      <c r="AU561" s="232" t="s">
        <v>82</v>
      </c>
      <c r="AV561" s="15" t="s">
        <v>164</v>
      </c>
      <c r="AW561" s="15" t="s">
        <v>34</v>
      </c>
      <c r="AX561" s="15" t="s">
        <v>80</v>
      </c>
      <c r="AY561" s="232" t="s">
        <v>157</v>
      </c>
    </row>
    <row r="562" spans="1:65" s="2" customFormat="1" ht="16.5" customHeight="1">
      <c r="A562" s="36"/>
      <c r="B562" s="37"/>
      <c r="C562" s="181" t="s">
        <v>705</v>
      </c>
      <c r="D562" s="181" t="s">
        <v>159</v>
      </c>
      <c r="E562" s="182" t="s">
        <v>706</v>
      </c>
      <c r="F562" s="183" t="s">
        <v>707</v>
      </c>
      <c r="G562" s="184" t="s">
        <v>667</v>
      </c>
      <c r="H562" s="185">
        <v>121.28</v>
      </c>
      <c r="I562" s="186"/>
      <c r="J562" s="187">
        <f>ROUND(I562*H562,2)</f>
        <v>0</v>
      </c>
      <c r="K562" s="183" t="s">
        <v>163</v>
      </c>
      <c r="L562" s="41"/>
      <c r="M562" s="188" t="s">
        <v>28</v>
      </c>
      <c r="N562" s="189" t="s">
        <v>46</v>
      </c>
      <c r="O562" s="67"/>
      <c r="P562" s="190">
        <f>O562*H562</f>
        <v>0</v>
      </c>
      <c r="Q562" s="190">
        <v>5E-05</v>
      </c>
      <c r="R562" s="190">
        <f>Q562*H562</f>
        <v>0.006064</v>
      </c>
      <c r="S562" s="190">
        <v>0</v>
      </c>
      <c r="T562" s="191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2" t="s">
        <v>307</v>
      </c>
      <c r="AT562" s="192" t="s">
        <v>159</v>
      </c>
      <c r="AU562" s="192" t="s">
        <v>82</v>
      </c>
      <c r="AY562" s="19" t="s">
        <v>157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19" t="s">
        <v>164</v>
      </c>
      <c r="BK562" s="193">
        <f>ROUND(I562*H562,2)</f>
        <v>0</v>
      </c>
      <c r="BL562" s="19" t="s">
        <v>307</v>
      </c>
      <c r="BM562" s="192" t="s">
        <v>708</v>
      </c>
    </row>
    <row r="563" spans="1:47" s="2" customFormat="1" ht="11.25">
      <c r="A563" s="36"/>
      <c r="B563" s="37"/>
      <c r="C563" s="38"/>
      <c r="D563" s="194" t="s">
        <v>166</v>
      </c>
      <c r="E563" s="38"/>
      <c r="F563" s="195" t="s">
        <v>709</v>
      </c>
      <c r="G563" s="38"/>
      <c r="H563" s="38"/>
      <c r="I563" s="196"/>
      <c r="J563" s="38"/>
      <c r="K563" s="38"/>
      <c r="L563" s="41"/>
      <c r="M563" s="197"/>
      <c r="N563" s="198"/>
      <c r="O563" s="67"/>
      <c r="P563" s="67"/>
      <c r="Q563" s="67"/>
      <c r="R563" s="67"/>
      <c r="S563" s="67"/>
      <c r="T563" s="68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166</v>
      </c>
      <c r="AU563" s="19" t="s">
        <v>82</v>
      </c>
    </row>
    <row r="564" spans="1:47" s="2" customFormat="1" ht="11.25">
      <c r="A564" s="36"/>
      <c r="B564" s="37"/>
      <c r="C564" s="38"/>
      <c r="D564" s="199" t="s">
        <v>168</v>
      </c>
      <c r="E564" s="38"/>
      <c r="F564" s="200" t="s">
        <v>710</v>
      </c>
      <c r="G564" s="38"/>
      <c r="H564" s="38"/>
      <c r="I564" s="196"/>
      <c r="J564" s="38"/>
      <c r="K564" s="38"/>
      <c r="L564" s="41"/>
      <c r="M564" s="197"/>
      <c r="N564" s="198"/>
      <c r="O564" s="67"/>
      <c r="P564" s="67"/>
      <c r="Q564" s="67"/>
      <c r="R564" s="67"/>
      <c r="S564" s="67"/>
      <c r="T564" s="68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168</v>
      </c>
      <c r="AU564" s="19" t="s">
        <v>82</v>
      </c>
    </row>
    <row r="565" spans="2:51" s="13" customFormat="1" ht="11.25">
      <c r="B565" s="201"/>
      <c r="C565" s="202"/>
      <c r="D565" s="194" t="s">
        <v>170</v>
      </c>
      <c r="E565" s="203" t="s">
        <v>28</v>
      </c>
      <c r="F565" s="204" t="s">
        <v>711</v>
      </c>
      <c r="G565" s="202"/>
      <c r="H565" s="203" t="s">
        <v>28</v>
      </c>
      <c r="I565" s="205"/>
      <c r="J565" s="202"/>
      <c r="K565" s="202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170</v>
      </c>
      <c r="AU565" s="210" t="s">
        <v>82</v>
      </c>
      <c r="AV565" s="13" t="s">
        <v>80</v>
      </c>
      <c r="AW565" s="13" t="s">
        <v>34</v>
      </c>
      <c r="AX565" s="13" t="s">
        <v>73</v>
      </c>
      <c r="AY565" s="210" t="s">
        <v>157</v>
      </c>
    </row>
    <row r="566" spans="2:51" s="13" customFormat="1" ht="11.25">
      <c r="B566" s="201"/>
      <c r="C566" s="202"/>
      <c r="D566" s="194" t="s">
        <v>170</v>
      </c>
      <c r="E566" s="203" t="s">
        <v>28</v>
      </c>
      <c r="F566" s="204" t="s">
        <v>712</v>
      </c>
      <c r="G566" s="202"/>
      <c r="H566" s="203" t="s">
        <v>28</v>
      </c>
      <c r="I566" s="205"/>
      <c r="J566" s="202"/>
      <c r="K566" s="202"/>
      <c r="L566" s="206"/>
      <c r="M566" s="207"/>
      <c r="N566" s="208"/>
      <c r="O566" s="208"/>
      <c r="P566" s="208"/>
      <c r="Q566" s="208"/>
      <c r="R566" s="208"/>
      <c r="S566" s="208"/>
      <c r="T566" s="209"/>
      <c r="AT566" s="210" t="s">
        <v>170</v>
      </c>
      <c r="AU566" s="210" t="s">
        <v>82</v>
      </c>
      <c r="AV566" s="13" t="s">
        <v>80</v>
      </c>
      <c r="AW566" s="13" t="s">
        <v>34</v>
      </c>
      <c r="AX566" s="13" t="s">
        <v>73</v>
      </c>
      <c r="AY566" s="210" t="s">
        <v>157</v>
      </c>
    </row>
    <row r="567" spans="2:51" s="13" customFormat="1" ht="11.25">
      <c r="B567" s="201"/>
      <c r="C567" s="202"/>
      <c r="D567" s="194" t="s">
        <v>170</v>
      </c>
      <c r="E567" s="203" t="s">
        <v>28</v>
      </c>
      <c r="F567" s="204" t="s">
        <v>713</v>
      </c>
      <c r="G567" s="202"/>
      <c r="H567" s="203" t="s">
        <v>28</v>
      </c>
      <c r="I567" s="205"/>
      <c r="J567" s="202"/>
      <c r="K567" s="202"/>
      <c r="L567" s="206"/>
      <c r="M567" s="207"/>
      <c r="N567" s="208"/>
      <c r="O567" s="208"/>
      <c r="P567" s="208"/>
      <c r="Q567" s="208"/>
      <c r="R567" s="208"/>
      <c r="S567" s="208"/>
      <c r="T567" s="209"/>
      <c r="AT567" s="210" t="s">
        <v>170</v>
      </c>
      <c r="AU567" s="210" t="s">
        <v>82</v>
      </c>
      <c r="AV567" s="13" t="s">
        <v>80</v>
      </c>
      <c r="AW567" s="13" t="s">
        <v>34</v>
      </c>
      <c r="AX567" s="13" t="s">
        <v>73</v>
      </c>
      <c r="AY567" s="210" t="s">
        <v>157</v>
      </c>
    </row>
    <row r="568" spans="2:51" s="14" customFormat="1" ht="11.25">
      <c r="B568" s="211"/>
      <c r="C568" s="212"/>
      <c r="D568" s="194" t="s">
        <v>170</v>
      </c>
      <c r="E568" s="213" t="s">
        <v>28</v>
      </c>
      <c r="F568" s="214" t="s">
        <v>714</v>
      </c>
      <c r="G568" s="212"/>
      <c r="H568" s="215">
        <v>121.28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170</v>
      </c>
      <c r="AU568" s="221" t="s">
        <v>82</v>
      </c>
      <c r="AV568" s="14" t="s">
        <v>82</v>
      </c>
      <c r="AW568" s="14" t="s">
        <v>34</v>
      </c>
      <c r="AX568" s="14" t="s">
        <v>80</v>
      </c>
      <c r="AY568" s="221" t="s">
        <v>157</v>
      </c>
    </row>
    <row r="569" spans="1:65" s="2" customFormat="1" ht="16.5" customHeight="1">
      <c r="A569" s="36"/>
      <c r="B569" s="37"/>
      <c r="C569" s="181" t="s">
        <v>715</v>
      </c>
      <c r="D569" s="181" t="s">
        <v>159</v>
      </c>
      <c r="E569" s="182" t="s">
        <v>716</v>
      </c>
      <c r="F569" s="183" t="s">
        <v>717</v>
      </c>
      <c r="G569" s="184" t="s">
        <v>667</v>
      </c>
      <c r="H569" s="185">
        <v>1668.54</v>
      </c>
      <c r="I569" s="186"/>
      <c r="J569" s="187">
        <f>ROUND(I569*H569,2)</f>
        <v>0</v>
      </c>
      <c r="K569" s="183" t="s">
        <v>163</v>
      </c>
      <c r="L569" s="41"/>
      <c r="M569" s="188" t="s">
        <v>28</v>
      </c>
      <c r="N569" s="189" t="s">
        <v>46</v>
      </c>
      <c r="O569" s="67"/>
      <c r="P569" s="190">
        <f>O569*H569</f>
        <v>0</v>
      </c>
      <c r="Q569" s="190">
        <v>5E-05</v>
      </c>
      <c r="R569" s="190">
        <f>Q569*H569</f>
        <v>0.083427</v>
      </c>
      <c r="S569" s="190">
        <v>0</v>
      </c>
      <c r="T569" s="191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2" t="s">
        <v>307</v>
      </c>
      <c r="AT569" s="192" t="s">
        <v>159</v>
      </c>
      <c r="AU569" s="192" t="s">
        <v>82</v>
      </c>
      <c r="AY569" s="19" t="s">
        <v>157</v>
      </c>
      <c r="BE569" s="193">
        <f>IF(N569="základní",J569,0)</f>
        <v>0</v>
      </c>
      <c r="BF569" s="193">
        <f>IF(N569="snížená",J569,0)</f>
        <v>0</v>
      </c>
      <c r="BG569" s="193">
        <f>IF(N569="zákl. přenesená",J569,0)</f>
        <v>0</v>
      </c>
      <c r="BH569" s="193">
        <f>IF(N569="sníž. přenesená",J569,0)</f>
        <v>0</v>
      </c>
      <c r="BI569" s="193">
        <f>IF(N569="nulová",J569,0)</f>
        <v>0</v>
      </c>
      <c r="BJ569" s="19" t="s">
        <v>164</v>
      </c>
      <c r="BK569" s="193">
        <f>ROUND(I569*H569,2)</f>
        <v>0</v>
      </c>
      <c r="BL569" s="19" t="s">
        <v>307</v>
      </c>
      <c r="BM569" s="192" t="s">
        <v>718</v>
      </c>
    </row>
    <row r="570" spans="1:47" s="2" customFormat="1" ht="11.25">
      <c r="A570" s="36"/>
      <c r="B570" s="37"/>
      <c r="C570" s="38"/>
      <c r="D570" s="194" t="s">
        <v>166</v>
      </c>
      <c r="E570" s="38"/>
      <c r="F570" s="195" t="s">
        <v>719</v>
      </c>
      <c r="G570" s="38"/>
      <c r="H570" s="38"/>
      <c r="I570" s="196"/>
      <c r="J570" s="38"/>
      <c r="K570" s="38"/>
      <c r="L570" s="41"/>
      <c r="M570" s="197"/>
      <c r="N570" s="198"/>
      <c r="O570" s="67"/>
      <c r="P570" s="67"/>
      <c r="Q570" s="67"/>
      <c r="R570" s="67"/>
      <c r="S570" s="67"/>
      <c r="T570" s="68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166</v>
      </c>
      <c r="AU570" s="19" t="s">
        <v>82</v>
      </c>
    </row>
    <row r="571" spans="1:47" s="2" customFormat="1" ht="11.25">
      <c r="A571" s="36"/>
      <c r="B571" s="37"/>
      <c r="C571" s="38"/>
      <c r="D571" s="199" t="s">
        <v>168</v>
      </c>
      <c r="E571" s="38"/>
      <c r="F571" s="200" t="s">
        <v>720</v>
      </c>
      <c r="G571" s="38"/>
      <c r="H571" s="38"/>
      <c r="I571" s="196"/>
      <c r="J571" s="38"/>
      <c r="K571" s="38"/>
      <c r="L571" s="41"/>
      <c r="M571" s="197"/>
      <c r="N571" s="198"/>
      <c r="O571" s="67"/>
      <c r="P571" s="67"/>
      <c r="Q571" s="67"/>
      <c r="R571" s="67"/>
      <c r="S571" s="67"/>
      <c r="T571" s="68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168</v>
      </c>
      <c r="AU571" s="19" t="s">
        <v>82</v>
      </c>
    </row>
    <row r="572" spans="2:51" s="13" customFormat="1" ht="11.25">
      <c r="B572" s="201"/>
      <c r="C572" s="202"/>
      <c r="D572" s="194" t="s">
        <v>170</v>
      </c>
      <c r="E572" s="203" t="s">
        <v>28</v>
      </c>
      <c r="F572" s="204" t="s">
        <v>721</v>
      </c>
      <c r="G572" s="202"/>
      <c r="H572" s="203" t="s">
        <v>28</v>
      </c>
      <c r="I572" s="205"/>
      <c r="J572" s="202"/>
      <c r="K572" s="202"/>
      <c r="L572" s="206"/>
      <c r="M572" s="207"/>
      <c r="N572" s="208"/>
      <c r="O572" s="208"/>
      <c r="P572" s="208"/>
      <c r="Q572" s="208"/>
      <c r="R572" s="208"/>
      <c r="S572" s="208"/>
      <c r="T572" s="209"/>
      <c r="AT572" s="210" t="s">
        <v>170</v>
      </c>
      <c r="AU572" s="210" t="s">
        <v>82</v>
      </c>
      <c r="AV572" s="13" t="s">
        <v>80</v>
      </c>
      <c r="AW572" s="13" t="s">
        <v>34</v>
      </c>
      <c r="AX572" s="13" t="s">
        <v>73</v>
      </c>
      <c r="AY572" s="210" t="s">
        <v>157</v>
      </c>
    </row>
    <row r="573" spans="2:51" s="13" customFormat="1" ht="11.25">
      <c r="B573" s="201"/>
      <c r="C573" s="202"/>
      <c r="D573" s="194" t="s">
        <v>170</v>
      </c>
      <c r="E573" s="203" t="s">
        <v>28</v>
      </c>
      <c r="F573" s="204" t="s">
        <v>722</v>
      </c>
      <c r="G573" s="202"/>
      <c r="H573" s="203" t="s">
        <v>28</v>
      </c>
      <c r="I573" s="205"/>
      <c r="J573" s="202"/>
      <c r="K573" s="202"/>
      <c r="L573" s="206"/>
      <c r="M573" s="207"/>
      <c r="N573" s="208"/>
      <c r="O573" s="208"/>
      <c r="P573" s="208"/>
      <c r="Q573" s="208"/>
      <c r="R573" s="208"/>
      <c r="S573" s="208"/>
      <c r="T573" s="209"/>
      <c r="AT573" s="210" t="s">
        <v>170</v>
      </c>
      <c r="AU573" s="210" t="s">
        <v>82</v>
      </c>
      <c r="AV573" s="13" t="s">
        <v>80</v>
      </c>
      <c r="AW573" s="13" t="s">
        <v>34</v>
      </c>
      <c r="AX573" s="13" t="s">
        <v>73</v>
      </c>
      <c r="AY573" s="210" t="s">
        <v>157</v>
      </c>
    </row>
    <row r="574" spans="2:51" s="13" customFormat="1" ht="11.25">
      <c r="B574" s="201"/>
      <c r="C574" s="202"/>
      <c r="D574" s="194" t="s">
        <v>170</v>
      </c>
      <c r="E574" s="203" t="s">
        <v>28</v>
      </c>
      <c r="F574" s="204" t="s">
        <v>723</v>
      </c>
      <c r="G574" s="202"/>
      <c r="H574" s="203" t="s">
        <v>28</v>
      </c>
      <c r="I574" s="205"/>
      <c r="J574" s="202"/>
      <c r="K574" s="202"/>
      <c r="L574" s="206"/>
      <c r="M574" s="207"/>
      <c r="N574" s="208"/>
      <c r="O574" s="208"/>
      <c r="P574" s="208"/>
      <c r="Q574" s="208"/>
      <c r="R574" s="208"/>
      <c r="S574" s="208"/>
      <c r="T574" s="209"/>
      <c r="AT574" s="210" t="s">
        <v>170</v>
      </c>
      <c r="AU574" s="210" t="s">
        <v>82</v>
      </c>
      <c r="AV574" s="13" t="s">
        <v>80</v>
      </c>
      <c r="AW574" s="13" t="s">
        <v>34</v>
      </c>
      <c r="AX574" s="13" t="s">
        <v>73</v>
      </c>
      <c r="AY574" s="210" t="s">
        <v>157</v>
      </c>
    </row>
    <row r="575" spans="2:51" s="14" customFormat="1" ht="11.25">
      <c r="B575" s="211"/>
      <c r="C575" s="212"/>
      <c r="D575" s="194" t="s">
        <v>170</v>
      </c>
      <c r="E575" s="213" t="s">
        <v>28</v>
      </c>
      <c r="F575" s="214" t="s">
        <v>724</v>
      </c>
      <c r="G575" s="212"/>
      <c r="H575" s="215">
        <v>907.24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170</v>
      </c>
      <c r="AU575" s="221" t="s">
        <v>82</v>
      </c>
      <c r="AV575" s="14" t="s">
        <v>82</v>
      </c>
      <c r="AW575" s="14" t="s">
        <v>34</v>
      </c>
      <c r="AX575" s="14" t="s">
        <v>73</v>
      </c>
      <c r="AY575" s="221" t="s">
        <v>157</v>
      </c>
    </row>
    <row r="576" spans="2:51" s="13" customFormat="1" ht="11.25">
      <c r="B576" s="201"/>
      <c r="C576" s="202"/>
      <c r="D576" s="194" t="s">
        <v>170</v>
      </c>
      <c r="E576" s="203" t="s">
        <v>28</v>
      </c>
      <c r="F576" s="204" t="s">
        <v>725</v>
      </c>
      <c r="G576" s="202"/>
      <c r="H576" s="203" t="s">
        <v>28</v>
      </c>
      <c r="I576" s="205"/>
      <c r="J576" s="202"/>
      <c r="K576" s="202"/>
      <c r="L576" s="206"/>
      <c r="M576" s="207"/>
      <c r="N576" s="208"/>
      <c r="O576" s="208"/>
      <c r="P576" s="208"/>
      <c r="Q576" s="208"/>
      <c r="R576" s="208"/>
      <c r="S576" s="208"/>
      <c r="T576" s="209"/>
      <c r="AT576" s="210" t="s">
        <v>170</v>
      </c>
      <c r="AU576" s="210" t="s">
        <v>82</v>
      </c>
      <c r="AV576" s="13" t="s">
        <v>80</v>
      </c>
      <c r="AW576" s="13" t="s">
        <v>34</v>
      </c>
      <c r="AX576" s="13" t="s">
        <v>73</v>
      </c>
      <c r="AY576" s="210" t="s">
        <v>157</v>
      </c>
    </row>
    <row r="577" spans="2:51" s="14" customFormat="1" ht="11.25">
      <c r="B577" s="211"/>
      <c r="C577" s="212"/>
      <c r="D577" s="194" t="s">
        <v>170</v>
      </c>
      <c r="E577" s="213" t="s">
        <v>28</v>
      </c>
      <c r="F577" s="214" t="s">
        <v>726</v>
      </c>
      <c r="G577" s="212"/>
      <c r="H577" s="215">
        <v>306.5</v>
      </c>
      <c r="I577" s="216"/>
      <c r="J577" s="212"/>
      <c r="K577" s="212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170</v>
      </c>
      <c r="AU577" s="221" t="s">
        <v>82</v>
      </c>
      <c r="AV577" s="14" t="s">
        <v>82</v>
      </c>
      <c r="AW577" s="14" t="s">
        <v>34</v>
      </c>
      <c r="AX577" s="14" t="s">
        <v>73</v>
      </c>
      <c r="AY577" s="221" t="s">
        <v>157</v>
      </c>
    </row>
    <row r="578" spans="2:51" s="16" customFormat="1" ht="11.25">
      <c r="B578" s="233"/>
      <c r="C578" s="234"/>
      <c r="D578" s="194" t="s">
        <v>170</v>
      </c>
      <c r="E578" s="235" t="s">
        <v>28</v>
      </c>
      <c r="F578" s="236" t="s">
        <v>258</v>
      </c>
      <c r="G578" s="234"/>
      <c r="H578" s="237">
        <v>1213.74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170</v>
      </c>
      <c r="AU578" s="243" t="s">
        <v>82</v>
      </c>
      <c r="AV578" s="16" t="s">
        <v>183</v>
      </c>
      <c r="AW578" s="16" t="s">
        <v>34</v>
      </c>
      <c r="AX578" s="16" t="s">
        <v>73</v>
      </c>
      <c r="AY578" s="243" t="s">
        <v>157</v>
      </c>
    </row>
    <row r="579" spans="2:51" s="13" customFormat="1" ht="11.25">
      <c r="B579" s="201"/>
      <c r="C579" s="202"/>
      <c r="D579" s="194" t="s">
        <v>170</v>
      </c>
      <c r="E579" s="203" t="s">
        <v>28</v>
      </c>
      <c r="F579" s="204" t="s">
        <v>712</v>
      </c>
      <c r="G579" s="202"/>
      <c r="H579" s="203" t="s">
        <v>28</v>
      </c>
      <c r="I579" s="205"/>
      <c r="J579" s="202"/>
      <c r="K579" s="202"/>
      <c r="L579" s="206"/>
      <c r="M579" s="207"/>
      <c r="N579" s="208"/>
      <c r="O579" s="208"/>
      <c r="P579" s="208"/>
      <c r="Q579" s="208"/>
      <c r="R579" s="208"/>
      <c r="S579" s="208"/>
      <c r="T579" s="209"/>
      <c r="AT579" s="210" t="s">
        <v>170</v>
      </c>
      <c r="AU579" s="210" t="s">
        <v>82</v>
      </c>
      <c r="AV579" s="13" t="s">
        <v>80</v>
      </c>
      <c r="AW579" s="13" t="s">
        <v>34</v>
      </c>
      <c r="AX579" s="13" t="s">
        <v>73</v>
      </c>
      <c r="AY579" s="210" t="s">
        <v>157</v>
      </c>
    </row>
    <row r="580" spans="2:51" s="13" customFormat="1" ht="11.25">
      <c r="B580" s="201"/>
      <c r="C580" s="202"/>
      <c r="D580" s="194" t="s">
        <v>170</v>
      </c>
      <c r="E580" s="203" t="s">
        <v>28</v>
      </c>
      <c r="F580" s="204" t="s">
        <v>727</v>
      </c>
      <c r="G580" s="202"/>
      <c r="H580" s="203" t="s">
        <v>28</v>
      </c>
      <c r="I580" s="205"/>
      <c r="J580" s="202"/>
      <c r="K580" s="202"/>
      <c r="L580" s="206"/>
      <c r="M580" s="207"/>
      <c r="N580" s="208"/>
      <c r="O580" s="208"/>
      <c r="P580" s="208"/>
      <c r="Q580" s="208"/>
      <c r="R580" s="208"/>
      <c r="S580" s="208"/>
      <c r="T580" s="209"/>
      <c r="AT580" s="210" t="s">
        <v>170</v>
      </c>
      <c r="AU580" s="210" t="s">
        <v>82</v>
      </c>
      <c r="AV580" s="13" t="s">
        <v>80</v>
      </c>
      <c r="AW580" s="13" t="s">
        <v>34</v>
      </c>
      <c r="AX580" s="13" t="s">
        <v>73</v>
      </c>
      <c r="AY580" s="210" t="s">
        <v>157</v>
      </c>
    </row>
    <row r="581" spans="2:51" s="14" customFormat="1" ht="11.25">
      <c r="B581" s="211"/>
      <c r="C581" s="212"/>
      <c r="D581" s="194" t="s">
        <v>170</v>
      </c>
      <c r="E581" s="213" t="s">
        <v>28</v>
      </c>
      <c r="F581" s="214" t="s">
        <v>728</v>
      </c>
      <c r="G581" s="212"/>
      <c r="H581" s="215">
        <v>454.8</v>
      </c>
      <c r="I581" s="216"/>
      <c r="J581" s="212"/>
      <c r="K581" s="212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170</v>
      </c>
      <c r="AU581" s="221" t="s">
        <v>82</v>
      </c>
      <c r="AV581" s="14" t="s">
        <v>82</v>
      </c>
      <c r="AW581" s="14" t="s">
        <v>34</v>
      </c>
      <c r="AX581" s="14" t="s">
        <v>73</v>
      </c>
      <c r="AY581" s="221" t="s">
        <v>157</v>
      </c>
    </row>
    <row r="582" spans="2:51" s="15" customFormat="1" ht="11.25">
      <c r="B582" s="222"/>
      <c r="C582" s="223"/>
      <c r="D582" s="194" t="s">
        <v>170</v>
      </c>
      <c r="E582" s="224" t="s">
        <v>28</v>
      </c>
      <c r="F582" s="225" t="s">
        <v>182</v>
      </c>
      <c r="G582" s="223"/>
      <c r="H582" s="226">
        <v>1668.54</v>
      </c>
      <c r="I582" s="227"/>
      <c r="J582" s="223"/>
      <c r="K582" s="223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170</v>
      </c>
      <c r="AU582" s="232" t="s">
        <v>82</v>
      </c>
      <c r="AV582" s="15" t="s">
        <v>164</v>
      </c>
      <c r="AW582" s="15" t="s">
        <v>34</v>
      </c>
      <c r="AX582" s="15" t="s">
        <v>80</v>
      </c>
      <c r="AY582" s="232" t="s">
        <v>157</v>
      </c>
    </row>
    <row r="583" spans="1:65" s="2" customFormat="1" ht="16.5" customHeight="1">
      <c r="A583" s="36"/>
      <c r="B583" s="37"/>
      <c r="C583" s="244" t="s">
        <v>729</v>
      </c>
      <c r="D583" s="244" t="s">
        <v>483</v>
      </c>
      <c r="E583" s="245" t="s">
        <v>730</v>
      </c>
      <c r="F583" s="246" t="s">
        <v>731</v>
      </c>
      <c r="G583" s="247" t="s">
        <v>486</v>
      </c>
      <c r="H583" s="248">
        <v>1.214</v>
      </c>
      <c r="I583" s="249"/>
      <c r="J583" s="250">
        <f>ROUND(I583*H583,2)</f>
        <v>0</v>
      </c>
      <c r="K583" s="246" t="s">
        <v>163</v>
      </c>
      <c r="L583" s="251"/>
      <c r="M583" s="252" t="s">
        <v>28</v>
      </c>
      <c r="N583" s="253" t="s">
        <v>46</v>
      </c>
      <c r="O583" s="67"/>
      <c r="P583" s="190">
        <f>O583*H583</f>
        <v>0</v>
      </c>
      <c r="Q583" s="190">
        <v>1</v>
      </c>
      <c r="R583" s="190">
        <f>Q583*H583</f>
        <v>1.214</v>
      </c>
      <c r="S583" s="190">
        <v>0</v>
      </c>
      <c r="T583" s="191">
        <f>S583*H583</f>
        <v>0</v>
      </c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R583" s="192" t="s">
        <v>437</v>
      </c>
      <c r="AT583" s="192" t="s">
        <v>483</v>
      </c>
      <c r="AU583" s="192" t="s">
        <v>82</v>
      </c>
      <c r="AY583" s="19" t="s">
        <v>157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19" t="s">
        <v>164</v>
      </c>
      <c r="BK583" s="193">
        <f>ROUND(I583*H583,2)</f>
        <v>0</v>
      </c>
      <c r="BL583" s="19" t="s">
        <v>307</v>
      </c>
      <c r="BM583" s="192" t="s">
        <v>732</v>
      </c>
    </row>
    <row r="584" spans="1:47" s="2" customFormat="1" ht="11.25">
      <c r="A584" s="36"/>
      <c r="B584" s="37"/>
      <c r="C584" s="38"/>
      <c r="D584" s="194" t="s">
        <v>166</v>
      </c>
      <c r="E584" s="38"/>
      <c r="F584" s="195" t="s">
        <v>731</v>
      </c>
      <c r="G584" s="38"/>
      <c r="H584" s="38"/>
      <c r="I584" s="196"/>
      <c r="J584" s="38"/>
      <c r="K584" s="38"/>
      <c r="L584" s="41"/>
      <c r="M584" s="197"/>
      <c r="N584" s="198"/>
      <c r="O584" s="67"/>
      <c r="P584" s="67"/>
      <c r="Q584" s="67"/>
      <c r="R584" s="67"/>
      <c r="S584" s="67"/>
      <c r="T584" s="68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166</v>
      </c>
      <c r="AU584" s="19" t="s">
        <v>82</v>
      </c>
    </row>
    <row r="585" spans="2:51" s="13" customFormat="1" ht="11.25">
      <c r="B585" s="201"/>
      <c r="C585" s="202"/>
      <c r="D585" s="194" t="s">
        <v>170</v>
      </c>
      <c r="E585" s="203" t="s">
        <v>28</v>
      </c>
      <c r="F585" s="204" t="s">
        <v>733</v>
      </c>
      <c r="G585" s="202"/>
      <c r="H585" s="203" t="s">
        <v>28</v>
      </c>
      <c r="I585" s="205"/>
      <c r="J585" s="202"/>
      <c r="K585" s="202"/>
      <c r="L585" s="206"/>
      <c r="M585" s="207"/>
      <c r="N585" s="208"/>
      <c r="O585" s="208"/>
      <c r="P585" s="208"/>
      <c r="Q585" s="208"/>
      <c r="R585" s="208"/>
      <c r="S585" s="208"/>
      <c r="T585" s="209"/>
      <c r="AT585" s="210" t="s">
        <v>170</v>
      </c>
      <c r="AU585" s="210" t="s">
        <v>82</v>
      </c>
      <c r="AV585" s="13" t="s">
        <v>80</v>
      </c>
      <c r="AW585" s="13" t="s">
        <v>34</v>
      </c>
      <c r="AX585" s="13" t="s">
        <v>73</v>
      </c>
      <c r="AY585" s="210" t="s">
        <v>157</v>
      </c>
    </row>
    <row r="586" spans="2:51" s="13" customFormat="1" ht="11.25">
      <c r="B586" s="201"/>
      <c r="C586" s="202"/>
      <c r="D586" s="194" t="s">
        <v>170</v>
      </c>
      <c r="E586" s="203" t="s">
        <v>28</v>
      </c>
      <c r="F586" s="204" t="s">
        <v>723</v>
      </c>
      <c r="G586" s="202"/>
      <c r="H586" s="203" t="s">
        <v>28</v>
      </c>
      <c r="I586" s="205"/>
      <c r="J586" s="202"/>
      <c r="K586" s="202"/>
      <c r="L586" s="206"/>
      <c r="M586" s="207"/>
      <c r="N586" s="208"/>
      <c r="O586" s="208"/>
      <c r="P586" s="208"/>
      <c r="Q586" s="208"/>
      <c r="R586" s="208"/>
      <c r="S586" s="208"/>
      <c r="T586" s="209"/>
      <c r="AT586" s="210" t="s">
        <v>170</v>
      </c>
      <c r="AU586" s="210" t="s">
        <v>82</v>
      </c>
      <c r="AV586" s="13" t="s">
        <v>80</v>
      </c>
      <c r="AW586" s="13" t="s">
        <v>34</v>
      </c>
      <c r="AX586" s="13" t="s">
        <v>73</v>
      </c>
      <c r="AY586" s="210" t="s">
        <v>157</v>
      </c>
    </row>
    <row r="587" spans="2:51" s="14" customFormat="1" ht="11.25">
      <c r="B587" s="211"/>
      <c r="C587" s="212"/>
      <c r="D587" s="194" t="s">
        <v>170</v>
      </c>
      <c r="E587" s="213" t="s">
        <v>28</v>
      </c>
      <c r="F587" s="214" t="s">
        <v>734</v>
      </c>
      <c r="G587" s="212"/>
      <c r="H587" s="215">
        <v>0.907</v>
      </c>
      <c r="I587" s="216"/>
      <c r="J587" s="212"/>
      <c r="K587" s="212"/>
      <c r="L587" s="217"/>
      <c r="M587" s="218"/>
      <c r="N587" s="219"/>
      <c r="O587" s="219"/>
      <c r="P587" s="219"/>
      <c r="Q587" s="219"/>
      <c r="R587" s="219"/>
      <c r="S587" s="219"/>
      <c r="T587" s="220"/>
      <c r="AT587" s="221" t="s">
        <v>170</v>
      </c>
      <c r="AU587" s="221" t="s">
        <v>82</v>
      </c>
      <c r="AV587" s="14" t="s">
        <v>82</v>
      </c>
      <c r="AW587" s="14" t="s">
        <v>34</v>
      </c>
      <c r="AX587" s="14" t="s">
        <v>73</v>
      </c>
      <c r="AY587" s="221" t="s">
        <v>157</v>
      </c>
    </row>
    <row r="588" spans="2:51" s="13" customFormat="1" ht="11.25">
      <c r="B588" s="201"/>
      <c r="C588" s="202"/>
      <c r="D588" s="194" t="s">
        <v>170</v>
      </c>
      <c r="E588" s="203" t="s">
        <v>28</v>
      </c>
      <c r="F588" s="204" t="s">
        <v>725</v>
      </c>
      <c r="G588" s="202"/>
      <c r="H588" s="203" t="s">
        <v>28</v>
      </c>
      <c r="I588" s="205"/>
      <c r="J588" s="202"/>
      <c r="K588" s="202"/>
      <c r="L588" s="206"/>
      <c r="M588" s="207"/>
      <c r="N588" s="208"/>
      <c r="O588" s="208"/>
      <c r="P588" s="208"/>
      <c r="Q588" s="208"/>
      <c r="R588" s="208"/>
      <c r="S588" s="208"/>
      <c r="T588" s="209"/>
      <c r="AT588" s="210" t="s">
        <v>170</v>
      </c>
      <c r="AU588" s="210" t="s">
        <v>82</v>
      </c>
      <c r="AV588" s="13" t="s">
        <v>80</v>
      </c>
      <c r="AW588" s="13" t="s">
        <v>34</v>
      </c>
      <c r="AX588" s="13" t="s">
        <v>73</v>
      </c>
      <c r="AY588" s="210" t="s">
        <v>157</v>
      </c>
    </row>
    <row r="589" spans="2:51" s="14" customFormat="1" ht="11.25">
      <c r="B589" s="211"/>
      <c r="C589" s="212"/>
      <c r="D589" s="194" t="s">
        <v>170</v>
      </c>
      <c r="E589" s="213" t="s">
        <v>28</v>
      </c>
      <c r="F589" s="214" t="s">
        <v>735</v>
      </c>
      <c r="G589" s="212"/>
      <c r="H589" s="215">
        <v>0.307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170</v>
      </c>
      <c r="AU589" s="221" t="s">
        <v>82</v>
      </c>
      <c r="AV589" s="14" t="s">
        <v>82</v>
      </c>
      <c r="AW589" s="14" t="s">
        <v>34</v>
      </c>
      <c r="AX589" s="14" t="s">
        <v>73</v>
      </c>
      <c r="AY589" s="221" t="s">
        <v>157</v>
      </c>
    </row>
    <row r="590" spans="2:51" s="15" customFormat="1" ht="11.25">
      <c r="B590" s="222"/>
      <c r="C590" s="223"/>
      <c r="D590" s="194" t="s">
        <v>170</v>
      </c>
      <c r="E590" s="224" t="s">
        <v>28</v>
      </c>
      <c r="F590" s="225" t="s">
        <v>182</v>
      </c>
      <c r="G590" s="223"/>
      <c r="H590" s="226">
        <v>1.214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170</v>
      </c>
      <c r="AU590" s="232" t="s">
        <v>82</v>
      </c>
      <c r="AV590" s="15" t="s">
        <v>164</v>
      </c>
      <c r="AW590" s="15" t="s">
        <v>34</v>
      </c>
      <c r="AX590" s="15" t="s">
        <v>80</v>
      </c>
      <c r="AY590" s="232" t="s">
        <v>157</v>
      </c>
    </row>
    <row r="591" spans="1:65" s="2" customFormat="1" ht="16.5" customHeight="1">
      <c r="A591" s="36"/>
      <c r="B591" s="37"/>
      <c r="C591" s="244" t="s">
        <v>736</v>
      </c>
      <c r="D591" s="244" t="s">
        <v>483</v>
      </c>
      <c r="E591" s="245" t="s">
        <v>737</v>
      </c>
      <c r="F591" s="246" t="s">
        <v>738</v>
      </c>
      <c r="G591" s="247" t="s">
        <v>486</v>
      </c>
      <c r="H591" s="248">
        <v>0.576</v>
      </c>
      <c r="I591" s="249"/>
      <c r="J591" s="250">
        <f>ROUND(I591*H591,2)</f>
        <v>0</v>
      </c>
      <c r="K591" s="246" t="s">
        <v>163</v>
      </c>
      <c r="L591" s="251"/>
      <c r="M591" s="252" t="s">
        <v>28</v>
      </c>
      <c r="N591" s="253" t="s">
        <v>46</v>
      </c>
      <c r="O591" s="67"/>
      <c r="P591" s="190">
        <f>O591*H591</f>
        <v>0</v>
      </c>
      <c r="Q591" s="190">
        <v>1</v>
      </c>
      <c r="R591" s="190">
        <f>Q591*H591</f>
        <v>0.576</v>
      </c>
      <c r="S591" s="190">
        <v>0</v>
      </c>
      <c r="T591" s="191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92" t="s">
        <v>437</v>
      </c>
      <c r="AT591" s="192" t="s">
        <v>483</v>
      </c>
      <c r="AU591" s="192" t="s">
        <v>82</v>
      </c>
      <c r="AY591" s="19" t="s">
        <v>157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9" t="s">
        <v>164</v>
      </c>
      <c r="BK591" s="193">
        <f>ROUND(I591*H591,2)</f>
        <v>0</v>
      </c>
      <c r="BL591" s="19" t="s">
        <v>307</v>
      </c>
      <c r="BM591" s="192" t="s">
        <v>739</v>
      </c>
    </row>
    <row r="592" spans="1:47" s="2" customFormat="1" ht="11.25">
      <c r="A592" s="36"/>
      <c r="B592" s="37"/>
      <c r="C592" s="38"/>
      <c r="D592" s="194" t="s">
        <v>166</v>
      </c>
      <c r="E592" s="38"/>
      <c r="F592" s="195" t="s">
        <v>738</v>
      </c>
      <c r="G592" s="38"/>
      <c r="H592" s="38"/>
      <c r="I592" s="196"/>
      <c r="J592" s="38"/>
      <c r="K592" s="38"/>
      <c r="L592" s="41"/>
      <c r="M592" s="197"/>
      <c r="N592" s="198"/>
      <c r="O592" s="67"/>
      <c r="P592" s="67"/>
      <c r="Q592" s="67"/>
      <c r="R592" s="67"/>
      <c r="S592" s="67"/>
      <c r="T592" s="68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166</v>
      </c>
      <c r="AU592" s="19" t="s">
        <v>82</v>
      </c>
    </row>
    <row r="593" spans="2:51" s="13" customFormat="1" ht="11.25">
      <c r="B593" s="201"/>
      <c r="C593" s="202"/>
      <c r="D593" s="194" t="s">
        <v>170</v>
      </c>
      <c r="E593" s="203" t="s">
        <v>28</v>
      </c>
      <c r="F593" s="204" t="s">
        <v>711</v>
      </c>
      <c r="G593" s="202"/>
      <c r="H593" s="203" t="s">
        <v>28</v>
      </c>
      <c r="I593" s="205"/>
      <c r="J593" s="202"/>
      <c r="K593" s="202"/>
      <c r="L593" s="206"/>
      <c r="M593" s="207"/>
      <c r="N593" s="208"/>
      <c r="O593" s="208"/>
      <c r="P593" s="208"/>
      <c r="Q593" s="208"/>
      <c r="R593" s="208"/>
      <c r="S593" s="208"/>
      <c r="T593" s="209"/>
      <c r="AT593" s="210" t="s">
        <v>170</v>
      </c>
      <c r="AU593" s="210" t="s">
        <v>82</v>
      </c>
      <c r="AV593" s="13" t="s">
        <v>80</v>
      </c>
      <c r="AW593" s="13" t="s">
        <v>34</v>
      </c>
      <c r="AX593" s="13" t="s">
        <v>73</v>
      </c>
      <c r="AY593" s="210" t="s">
        <v>157</v>
      </c>
    </row>
    <row r="594" spans="2:51" s="13" customFormat="1" ht="11.25">
      <c r="B594" s="201"/>
      <c r="C594" s="202"/>
      <c r="D594" s="194" t="s">
        <v>170</v>
      </c>
      <c r="E594" s="203" t="s">
        <v>28</v>
      </c>
      <c r="F594" s="204" t="s">
        <v>712</v>
      </c>
      <c r="G594" s="202"/>
      <c r="H594" s="203" t="s">
        <v>28</v>
      </c>
      <c r="I594" s="205"/>
      <c r="J594" s="202"/>
      <c r="K594" s="202"/>
      <c r="L594" s="206"/>
      <c r="M594" s="207"/>
      <c r="N594" s="208"/>
      <c r="O594" s="208"/>
      <c r="P594" s="208"/>
      <c r="Q594" s="208"/>
      <c r="R594" s="208"/>
      <c r="S594" s="208"/>
      <c r="T594" s="209"/>
      <c r="AT594" s="210" t="s">
        <v>170</v>
      </c>
      <c r="AU594" s="210" t="s">
        <v>82</v>
      </c>
      <c r="AV594" s="13" t="s">
        <v>80</v>
      </c>
      <c r="AW594" s="13" t="s">
        <v>34</v>
      </c>
      <c r="AX594" s="13" t="s">
        <v>73</v>
      </c>
      <c r="AY594" s="210" t="s">
        <v>157</v>
      </c>
    </row>
    <row r="595" spans="2:51" s="13" customFormat="1" ht="11.25">
      <c r="B595" s="201"/>
      <c r="C595" s="202"/>
      <c r="D595" s="194" t="s">
        <v>170</v>
      </c>
      <c r="E595" s="203" t="s">
        <v>28</v>
      </c>
      <c r="F595" s="204" t="s">
        <v>727</v>
      </c>
      <c r="G595" s="202"/>
      <c r="H595" s="203" t="s">
        <v>28</v>
      </c>
      <c r="I595" s="205"/>
      <c r="J595" s="202"/>
      <c r="K595" s="202"/>
      <c r="L595" s="206"/>
      <c r="M595" s="207"/>
      <c r="N595" s="208"/>
      <c r="O595" s="208"/>
      <c r="P595" s="208"/>
      <c r="Q595" s="208"/>
      <c r="R595" s="208"/>
      <c r="S595" s="208"/>
      <c r="T595" s="209"/>
      <c r="AT595" s="210" t="s">
        <v>170</v>
      </c>
      <c r="AU595" s="210" t="s">
        <v>82</v>
      </c>
      <c r="AV595" s="13" t="s">
        <v>80</v>
      </c>
      <c r="AW595" s="13" t="s">
        <v>34</v>
      </c>
      <c r="AX595" s="13" t="s">
        <v>73</v>
      </c>
      <c r="AY595" s="210" t="s">
        <v>157</v>
      </c>
    </row>
    <row r="596" spans="2:51" s="14" customFormat="1" ht="11.25">
      <c r="B596" s="211"/>
      <c r="C596" s="212"/>
      <c r="D596" s="194" t="s">
        <v>170</v>
      </c>
      <c r="E596" s="213" t="s">
        <v>28</v>
      </c>
      <c r="F596" s="214" t="s">
        <v>740</v>
      </c>
      <c r="G596" s="212"/>
      <c r="H596" s="215">
        <v>0.455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170</v>
      </c>
      <c r="AU596" s="221" t="s">
        <v>82</v>
      </c>
      <c r="AV596" s="14" t="s">
        <v>82</v>
      </c>
      <c r="AW596" s="14" t="s">
        <v>34</v>
      </c>
      <c r="AX596" s="14" t="s">
        <v>73</v>
      </c>
      <c r="AY596" s="221" t="s">
        <v>157</v>
      </c>
    </row>
    <row r="597" spans="2:51" s="13" customFormat="1" ht="11.25">
      <c r="B597" s="201"/>
      <c r="C597" s="202"/>
      <c r="D597" s="194" t="s">
        <v>170</v>
      </c>
      <c r="E597" s="203" t="s">
        <v>28</v>
      </c>
      <c r="F597" s="204" t="s">
        <v>713</v>
      </c>
      <c r="G597" s="202"/>
      <c r="H597" s="203" t="s">
        <v>28</v>
      </c>
      <c r="I597" s="205"/>
      <c r="J597" s="202"/>
      <c r="K597" s="202"/>
      <c r="L597" s="206"/>
      <c r="M597" s="207"/>
      <c r="N597" s="208"/>
      <c r="O597" s="208"/>
      <c r="P597" s="208"/>
      <c r="Q597" s="208"/>
      <c r="R597" s="208"/>
      <c r="S597" s="208"/>
      <c r="T597" s="209"/>
      <c r="AT597" s="210" t="s">
        <v>170</v>
      </c>
      <c r="AU597" s="210" t="s">
        <v>82</v>
      </c>
      <c r="AV597" s="13" t="s">
        <v>80</v>
      </c>
      <c r="AW597" s="13" t="s">
        <v>34</v>
      </c>
      <c r="AX597" s="13" t="s">
        <v>73</v>
      </c>
      <c r="AY597" s="210" t="s">
        <v>157</v>
      </c>
    </row>
    <row r="598" spans="2:51" s="14" customFormat="1" ht="11.25">
      <c r="B598" s="211"/>
      <c r="C598" s="212"/>
      <c r="D598" s="194" t="s">
        <v>170</v>
      </c>
      <c r="E598" s="213" t="s">
        <v>28</v>
      </c>
      <c r="F598" s="214" t="s">
        <v>741</v>
      </c>
      <c r="G598" s="212"/>
      <c r="H598" s="215">
        <v>0.121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170</v>
      </c>
      <c r="AU598" s="221" t="s">
        <v>82</v>
      </c>
      <c r="AV598" s="14" t="s">
        <v>82</v>
      </c>
      <c r="AW598" s="14" t="s">
        <v>34</v>
      </c>
      <c r="AX598" s="14" t="s">
        <v>73</v>
      </c>
      <c r="AY598" s="221" t="s">
        <v>157</v>
      </c>
    </row>
    <row r="599" spans="2:51" s="15" customFormat="1" ht="11.25">
      <c r="B599" s="222"/>
      <c r="C599" s="223"/>
      <c r="D599" s="194" t="s">
        <v>170</v>
      </c>
      <c r="E599" s="224" t="s">
        <v>28</v>
      </c>
      <c r="F599" s="225" t="s">
        <v>182</v>
      </c>
      <c r="G599" s="223"/>
      <c r="H599" s="226">
        <v>0.576</v>
      </c>
      <c r="I599" s="227"/>
      <c r="J599" s="223"/>
      <c r="K599" s="223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170</v>
      </c>
      <c r="AU599" s="232" t="s">
        <v>82</v>
      </c>
      <c r="AV599" s="15" t="s">
        <v>164</v>
      </c>
      <c r="AW599" s="15" t="s">
        <v>34</v>
      </c>
      <c r="AX599" s="15" t="s">
        <v>80</v>
      </c>
      <c r="AY599" s="232" t="s">
        <v>157</v>
      </c>
    </row>
    <row r="600" spans="1:65" s="2" customFormat="1" ht="16.5" customHeight="1">
      <c r="A600" s="36"/>
      <c r="B600" s="37"/>
      <c r="C600" s="181" t="s">
        <v>742</v>
      </c>
      <c r="D600" s="181" t="s">
        <v>159</v>
      </c>
      <c r="E600" s="182" t="s">
        <v>743</v>
      </c>
      <c r="F600" s="183" t="s">
        <v>744</v>
      </c>
      <c r="G600" s="184" t="s">
        <v>667</v>
      </c>
      <c r="H600" s="185">
        <v>129.272</v>
      </c>
      <c r="I600" s="186"/>
      <c r="J600" s="187">
        <f>ROUND(I600*H600,2)</f>
        <v>0</v>
      </c>
      <c r="K600" s="183" t="s">
        <v>163</v>
      </c>
      <c r="L600" s="41"/>
      <c r="M600" s="188" t="s">
        <v>28</v>
      </c>
      <c r="N600" s="189" t="s">
        <v>46</v>
      </c>
      <c r="O600" s="67"/>
      <c r="P600" s="190">
        <f>O600*H600</f>
        <v>0</v>
      </c>
      <c r="Q600" s="190">
        <v>0</v>
      </c>
      <c r="R600" s="190">
        <f>Q600*H600</f>
        <v>0</v>
      </c>
      <c r="S600" s="190">
        <v>0.001</v>
      </c>
      <c r="T600" s="191">
        <f>S600*H600</f>
        <v>0.129272</v>
      </c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R600" s="192" t="s">
        <v>307</v>
      </c>
      <c r="AT600" s="192" t="s">
        <v>159</v>
      </c>
      <c r="AU600" s="192" t="s">
        <v>82</v>
      </c>
      <c r="AY600" s="19" t="s">
        <v>157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9" t="s">
        <v>164</v>
      </c>
      <c r="BK600" s="193">
        <f>ROUND(I600*H600,2)</f>
        <v>0</v>
      </c>
      <c r="BL600" s="19" t="s">
        <v>307</v>
      </c>
      <c r="BM600" s="192" t="s">
        <v>745</v>
      </c>
    </row>
    <row r="601" spans="1:47" s="2" customFormat="1" ht="11.25">
      <c r="A601" s="36"/>
      <c r="B601" s="37"/>
      <c r="C601" s="38"/>
      <c r="D601" s="194" t="s">
        <v>166</v>
      </c>
      <c r="E601" s="38"/>
      <c r="F601" s="195" t="s">
        <v>746</v>
      </c>
      <c r="G601" s="38"/>
      <c r="H601" s="38"/>
      <c r="I601" s="196"/>
      <c r="J601" s="38"/>
      <c r="K601" s="38"/>
      <c r="L601" s="41"/>
      <c r="M601" s="197"/>
      <c r="N601" s="198"/>
      <c r="O601" s="67"/>
      <c r="P601" s="67"/>
      <c r="Q601" s="67"/>
      <c r="R601" s="67"/>
      <c r="S601" s="67"/>
      <c r="T601" s="68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T601" s="19" t="s">
        <v>166</v>
      </c>
      <c r="AU601" s="19" t="s">
        <v>82</v>
      </c>
    </row>
    <row r="602" spans="1:47" s="2" customFormat="1" ht="11.25">
      <c r="A602" s="36"/>
      <c r="B602" s="37"/>
      <c r="C602" s="38"/>
      <c r="D602" s="199" t="s">
        <v>168</v>
      </c>
      <c r="E602" s="38"/>
      <c r="F602" s="200" t="s">
        <v>747</v>
      </c>
      <c r="G602" s="38"/>
      <c r="H602" s="38"/>
      <c r="I602" s="196"/>
      <c r="J602" s="38"/>
      <c r="K602" s="38"/>
      <c r="L602" s="41"/>
      <c r="M602" s="197"/>
      <c r="N602" s="198"/>
      <c r="O602" s="67"/>
      <c r="P602" s="67"/>
      <c r="Q602" s="67"/>
      <c r="R602" s="67"/>
      <c r="S602" s="67"/>
      <c r="T602" s="68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168</v>
      </c>
      <c r="AU602" s="19" t="s">
        <v>82</v>
      </c>
    </row>
    <row r="603" spans="2:51" s="13" customFormat="1" ht="11.25">
      <c r="B603" s="201"/>
      <c r="C603" s="202"/>
      <c r="D603" s="194" t="s">
        <v>170</v>
      </c>
      <c r="E603" s="203" t="s">
        <v>28</v>
      </c>
      <c r="F603" s="204" t="s">
        <v>711</v>
      </c>
      <c r="G603" s="202"/>
      <c r="H603" s="203" t="s">
        <v>28</v>
      </c>
      <c r="I603" s="205"/>
      <c r="J603" s="202"/>
      <c r="K603" s="202"/>
      <c r="L603" s="206"/>
      <c r="M603" s="207"/>
      <c r="N603" s="208"/>
      <c r="O603" s="208"/>
      <c r="P603" s="208"/>
      <c r="Q603" s="208"/>
      <c r="R603" s="208"/>
      <c r="S603" s="208"/>
      <c r="T603" s="209"/>
      <c r="AT603" s="210" t="s">
        <v>170</v>
      </c>
      <c r="AU603" s="210" t="s">
        <v>82</v>
      </c>
      <c r="AV603" s="13" t="s">
        <v>80</v>
      </c>
      <c r="AW603" s="13" t="s">
        <v>34</v>
      </c>
      <c r="AX603" s="13" t="s">
        <v>73</v>
      </c>
      <c r="AY603" s="210" t="s">
        <v>157</v>
      </c>
    </row>
    <row r="604" spans="2:51" s="13" customFormat="1" ht="11.25">
      <c r="B604" s="201"/>
      <c r="C604" s="202"/>
      <c r="D604" s="194" t="s">
        <v>170</v>
      </c>
      <c r="E604" s="203" t="s">
        <v>28</v>
      </c>
      <c r="F604" s="204" t="s">
        <v>748</v>
      </c>
      <c r="G604" s="202"/>
      <c r="H604" s="203" t="s">
        <v>28</v>
      </c>
      <c r="I604" s="205"/>
      <c r="J604" s="202"/>
      <c r="K604" s="202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170</v>
      </c>
      <c r="AU604" s="210" t="s">
        <v>82</v>
      </c>
      <c r="AV604" s="13" t="s">
        <v>80</v>
      </c>
      <c r="AW604" s="13" t="s">
        <v>34</v>
      </c>
      <c r="AX604" s="13" t="s">
        <v>73</v>
      </c>
      <c r="AY604" s="210" t="s">
        <v>157</v>
      </c>
    </row>
    <row r="605" spans="2:51" s="14" customFormat="1" ht="11.25">
      <c r="B605" s="211"/>
      <c r="C605" s="212"/>
      <c r="D605" s="194" t="s">
        <v>170</v>
      </c>
      <c r="E605" s="213" t="s">
        <v>28</v>
      </c>
      <c r="F605" s="214" t="s">
        <v>749</v>
      </c>
      <c r="G605" s="212"/>
      <c r="H605" s="215">
        <v>121.28</v>
      </c>
      <c r="I605" s="216"/>
      <c r="J605" s="212"/>
      <c r="K605" s="212"/>
      <c r="L605" s="217"/>
      <c r="M605" s="218"/>
      <c r="N605" s="219"/>
      <c r="O605" s="219"/>
      <c r="P605" s="219"/>
      <c r="Q605" s="219"/>
      <c r="R605" s="219"/>
      <c r="S605" s="219"/>
      <c r="T605" s="220"/>
      <c r="AT605" s="221" t="s">
        <v>170</v>
      </c>
      <c r="AU605" s="221" t="s">
        <v>82</v>
      </c>
      <c r="AV605" s="14" t="s">
        <v>82</v>
      </c>
      <c r="AW605" s="14" t="s">
        <v>34</v>
      </c>
      <c r="AX605" s="14" t="s">
        <v>73</v>
      </c>
      <c r="AY605" s="221" t="s">
        <v>157</v>
      </c>
    </row>
    <row r="606" spans="2:51" s="13" customFormat="1" ht="11.25">
      <c r="B606" s="201"/>
      <c r="C606" s="202"/>
      <c r="D606" s="194" t="s">
        <v>170</v>
      </c>
      <c r="E606" s="203" t="s">
        <v>28</v>
      </c>
      <c r="F606" s="204" t="s">
        <v>671</v>
      </c>
      <c r="G606" s="202"/>
      <c r="H606" s="203" t="s">
        <v>28</v>
      </c>
      <c r="I606" s="205"/>
      <c r="J606" s="202"/>
      <c r="K606" s="202"/>
      <c r="L606" s="206"/>
      <c r="M606" s="207"/>
      <c r="N606" s="208"/>
      <c r="O606" s="208"/>
      <c r="P606" s="208"/>
      <c r="Q606" s="208"/>
      <c r="R606" s="208"/>
      <c r="S606" s="208"/>
      <c r="T606" s="209"/>
      <c r="AT606" s="210" t="s">
        <v>170</v>
      </c>
      <c r="AU606" s="210" t="s">
        <v>82</v>
      </c>
      <c r="AV606" s="13" t="s">
        <v>80</v>
      </c>
      <c r="AW606" s="13" t="s">
        <v>34</v>
      </c>
      <c r="AX606" s="13" t="s">
        <v>73</v>
      </c>
      <c r="AY606" s="210" t="s">
        <v>157</v>
      </c>
    </row>
    <row r="607" spans="2:51" s="14" customFormat="1" ht="11.25">
      <c r="B607" s="211"/>
      <c r="C607" s="212"/>
      <c r="D607" s="194" t="s">
        <v>170</v>
      </c>
      <c r="E607" s="213" t="s">
        <v>28</v>
      </c>
      <c r="F607" s="214" t="s">
        <v>750</v>
      </c>
      <c r="G607" s="212"/>
      <c r="H607" s="215">
        <v>7.992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170</v>
      </c>
      <c r="AU607" s="221" t="s">
        <v>82</v>
      </c>
      <c r="AV607" s="14" t="s">
        <v>82</v>
      </c>
      <c r="AW607" s="14" t="s">
        <v>34</v>
      </c>
      <c r="AX607" s="14" t="s">
        <v>73</v>
      </c>
      <c r="AY607" s="221" t="s">
        <v>157</v>
      </c>
    </row>
    <row r="608" spans="2:51" s="15" customFormat="1" ht="11.25">
      <c r="B608" s="222"/>
      <c r="C608" s="223"/>
      <c r="D608" s="194" t="s">
        <v>170</v>
      </c>
      <c r="E608" s="224" t="s">
        <v>28</v>
      </c>
      <c r="F608" s="225" t="s">
        <v>182</v>
      </c>
      <c r="G608" s="223"/>
      <c r="H608" s="226">
        <v>129.272</v>
      </c>
      <c r="I608" s="227"/>
      <c r="J608" s="223"/>
      <c r="K608" s="223"/>
      <c r="L608" s="228"/>
      <c r="M608" s="229"/>
      <c r="N608" s="230"/>
      <c r="O608" s="230"/>
      <c r="P608" s="230"/>
      <c r="Q608" s="230"/>
      <c r="R608" s="230"/>
      <c r="S608" s="230"/>
      <c r="T608" s="231"/>
      <c r="AT608" s="232" t="s">
        <v>170</v>
      </c>
      <c r="AU608" s="232" t="s">
        <v>82</v>
      </c>
      <c r="AV608" s="15" t="s">
        <v>164</v>
      </c>
      <c r="AW608" s="15" t="s">
        <v>34</v>
      </c>
      <c r="AX608" s="15" t="s">
        <v>80</v>
      </c>
      <c r="AY608" s="232" t="s">
        <v>157</v>
      </c>
    </row>
    <row r="609" spans="1:65" s="2" customFormat="1" ht="21.75" customHeight="1">
      <c r="A609" s="36"/>
      <c r="B609" s="37"/>
      <c r="C609" s="181" t="s">
        <v>751</v>
      </c>
      <c r="D609" s="181" t="s">
        <v>159</v>
      </c>
      <c r="E609" s="182" t="s">
        <v>752</v>
      </c>
      <c r="F609" s="183" t="s">
        <v>753</v>
      </c>
      <c r="G609" s="184" t="s">
        <v>667</v>
      </c>
      <c r="H609" s="185">
        <v>1764.54</v>
      </c>
      <c r="I609" s="186"/>
      <c r="J609" s="187">
        <f>ROUND(I609*H609,2)</f>
        <v>0</v>
      </c>
      <c r="K609" s="183" t="s">
        <v>163</v>
      </c>
      <c r="L609" s="41"/>
      <c r="M609" s="188" t="s">
        <v>28</v>
      </c>
      <c r="N609" s="189" t="s">
        <v>46</v>
      </c>
      <c r="O609" s="67"/>
      <c r="P609" s="190">
        <f>O609*H609</f>
        <v>0</v>
      </c>
      <c r="Q609" s="190">
        <v>0</v>
      </c>
      <c r="R609" s="190">
        <f>Q609*H609</f>
        <v>0</v>
      </c>
      <c r="S609" s="190">
        <v>0.001</v>
      </c>
      <c r="T609" s="191">
        <f>S609*H609</f>
        <v>1.76454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192" t="s">
        <v>307</v>
      </c>
      <c r="AT609" s="192" t="s">
        <v>159</v>
      </c>
      <c r="AU609" s="192" t="s">
        <v>82</v>
      </c>
      <c r="AY609" s="19" t="s">
        <v>157</v>
      </c>
      <c r="BE609" s="193">
        <f>IF(N609="základní",J609,0)</f>
        <v>0</v>
      </c>
      <c r="BF609" s="193">
        <f>IF(N609="snížená",J609,0)</f>
        <v>0</v>
      </c>
      <c r="BG609" s="193">
        <f>IF(N609="zákl. přenesená",J609,0)</f>
        <v>0</v>
      </c>
      <c r="BH609" s="193">
        <f>IF(N609="sníž. přenesená",J609,0)</f>
        <v>0</v>
      </c>
      <c r="BI609" s="193">
        <f>IF(N609="nulová",J609,0)</f>
        <v>0</v>
      </c>
      <c r="BJ609" s="19" t="s">
        <v>164</v>
      </c>
      <c r="BK609" s="193">
        <f>ROUND(I609*H609,2)</f>
        <v>0</v>
      </c>
      <c r="BL609" s="19" t="s">
        <v>307</v>
      </c>
      <c r="BM609" s="192" t="s">
        <v>754</v>
      </c>
    </row>
    <row r="610" spans="1:47" s="2" customFormat="1" ht="11.25">
      <c r="A610" s="36"/>
      <c r="B610" s="37"/>
      <c r="C610" s="38"/>
      <c r="D610" s="194" t="s">
        <v>166</v>
      </c>
      <c r="E610" s="38"/>
      <c r="F610" s="195" t="s">
        <v>755</v>
      </c>
      <c r="G610" s="38"/>
      <c r="H610" s="38"/>
      <c r="I610" s="196"/>
      <c r="J610" s="38"/>
      <c r="K610" s="38"/>
      <c r="L610" s="41"/>
      <c r="M610" s="197"/>
      <c r="N610" s="198"/>
      <c r="O610" s="67"/>
      <c r="P610" s="67"/>
      <c r="Q610" s="67"/>
      <c r="R610" s="67"/>
      <c r="S610" s="67"/>
      <c r="T610" s="68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166</v>
      </c>
      <c r="AU610" s="19" t="s">
        <v>82</v>
      </c>
    </row>
    <row r="611" spans="1:47" s="2" customFormat="1" ht="11.25">
      <c r="A611" s="36"/>
      <c r="B611" s="37"/>
      <c r="C611" s="38"/>
      <c r="D611" s="199" t="s">
        <v>168</v>
      </c>
      <c r="E611" s="38"/>
      <c r="F611" s="200" t="s">
        <v>756</v>
      </c>
      <c r="G611" s="38"/>
      <c r="H611" s="38"/>
      <c r="I611" s="196"/>
      <c r="J611" s="38"/>
      <c r="K611" s="38"/>
      <c r="L611" s="41"/>
      <c r="M611" s="197"/>
      <c r="N611" s="198"/>
      <c r="O611" s="67"/>
      <c r="P611" s="67"/>
      <c r="Q611" s="67"/>
      <c r="R611" s="67"/>
      <c r="S611" s="67"/>
      <c r="T611" s="68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168</v>
      </c>
      <c r="AU611" s="19" t="s">
        <v>82</v>
      </c>
    </row>
    <row r="612" spans="2:51" s="13" customFormat="1" ht="11.25">
      <c r="B612" s="201"/>
      <c r="C612" s="202"/>
      <c r="D612" s="194" t="s">
        <v>170</v>
      </c>
      <c r="E612" s="203" t="s">
        <v>28</v>
      </c>
      <c r="F612" s="204" t="s">
        <v>711</v>
      </c>
      <c r="G612" s="202"/>
      <c r="H612" s="203" t="s">
        <v>28</v>
      </c>
      <c r="I612" s="205"/>
      <c r="J612" s="202"/>
      <c r="K612" s="202"/>
      <c r="L612" s="206"/>
      <c r="M612" s="207"/>
      <c r="N612" s="208"/>
      <c r="O612" s="208"/>
      <c r="P612" s="208"/>
      <c r="Q612" s="208"/>
      <c r="R612" s="208"/>
      <c r="S612" s="208"/>
      <c r="T612" s="209"/>
      <c r="AT612" s="210" t="s">
        <v>170</v>
      </c>
      <c r="AU612" s="210" t="s">
        <v>82</v>
      </c>
      <c r="AV612" s="13" t="s">
        <v>80</v>
      </c>
      <c r="AW612" s="13" t="s">
        <v>34</v>
      </c>
      <c r="AX612" s="13" t="s">
        <v>73</v>
      </c>
      <c r="AY612" s="210" t="s">
        <v>157</v>
      </c>
    </row>
    <row r="613" spans="2:51" s="13" customFormat="1" ht="11.25">
      <c r="B613" s="201"/>
      <c r="C613" s="202"/>
      <c r="D613" s="194" t="s">
        <v>170</v>
      </c>
      <c r="E613" s="203" t="s">
        <v>28</v>
      </c>
      <c r="F613" s="204" t="s">
        <v>757</v>
      </c>
      <c r="G613" s="202"/>
      <c r="H613" s="203" t="s">
        <v>28</v>
      </c>
      <c r="I613" s="205"/>
      <c r="J613" s="202"/>
      <c r="K613" s="202"/>
      <c r="L613" s="206"/>
      <c r="M613" s="207"/>
      <c r="N613" s="208"/>
      <c r="O613" s="208"/>
      <c r="P613" s="208"/>
      <c r="Q613" s="208"/>
      <c r="R613" s="208"/>
      <c r="S613" s="208"/>
      <c r="T613" s="209"/>
      <c r="AT613" s="210" t="s">
        <v>170</v>
      </c>
      <c r="AU613" s="210" t="s">
        <v>82</v>
      </c>
      <c r="AV613" s="13" t="s">
        <v>80</v>
      </c>
      <c r="AW613" s="13" t="s">
        <v>34</v>
      </c>
      <c r="AX613" s="13" t="s">
        <v>73</v>
      </c>
      <c r="AY613" s="210" t="s">
        <v>157</v>
      </c>
    </row>
    <row r="614" spans="2:51" s="14" customFormat="1" ht="11.25">
      <c r="B614" s="211"/>
      <c r="C614" s="212"/>
      <c r="D614" s="194" t="s">
        <v>170</v>
      </c>
      <c r="E614" s="213" t="s">
        <v>28</v>
      </c>
      <c r="F614" s="214" t="s">
        <v>758</v>
      </c>
      <c r="G614" s="212"/>
      <c r="H614" s="215">
        <v>1213.74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170</v>
      </c>
      <c r="AU614" s="221" t="s">
        <v>82</v>
      </c>
      <c r="AV614" s="14" t="s">
        <v>82</v>
      </c>
      <c r="AW614" s="14" t="s">
        <v>34</v>
      </c>
      <c r="AX614" s="14" t="s">
        <v>73</v>
      </c>
      <c r="AY614" s="221" t="s">
        <v>157</v>
      </c>
    </row>
    <row r="615" spans="2:51" s="13" customFormat="1" ht="11.25">
      <c r="B615" s="201"/>
      <c r="C615" s="202"/>
      <c r="D615" s="194" t="s">
        <v>170</v>
      </c>
      <c r="E615" s="203" t="s">
        <v>28</v>
      </c>
      <c r="F615" s="204" t="s">
        <v>759</v>
      </c>
      <c r="G615" s="202"/>
      <c r="H615" s="203" t="s">
        <v>28</v>
      </c>
      <c r="I615" s="205"/>
      <c r="J615" s="202"/>
      <c r="K615" s="202"/>
      <c r="L615" s="206"/>
      <c r="M615" s="207"/>
      <c r="N615" s="208"/>
      <c r="O615" s="208"/>
      <c r="P615" s="208"/>
      <c r="Q615" s="208"/>
      <c r="R615" s="208"/>
      <c r="S615" s="208"/>
      <c r="T615" s="209"/>
      <c r="AT615" s="210" t="s">
        <v>170</v>
      </c>
      <c r="AU615" s="210" t="s">
        <v>82</v>
      </c>
      <c r="AV615" s="13" t="s">
        <v>80</v>
      </c>
      <c r="AW615" s="13" t="s">
        <v>34</v>
      </c>
      <c r="AX615" s="13" t="s">
        <v>73</v>
      </c>
      <c r="AY615" s="210" t="s">
        <v>157</v>
      </c>
    </row>
    <row r="616" spans="2:51" s="14" customFormat="1" ht="11.25">
      <c r="B616" s="211"/>
      <c r="C616" s="212"/>
      <c r="D616" s="194" t="s">
        <v>170</v>
      </c>
      <c r="E616" s="213" t="s">
        <v>28</v>
      </c>
      <c r="F616" s="214" t="s">
        <v>760</v>
      </c>
      <c r="G616" s="212"/>
      <c r="H616" s="215">
        <v>454.8</v>
      </c>
      <c r="I616" s="216"/>
      <c r="J616" s="212"/>
      <c r="K616" s="212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170</v>
      </c>
      <c r="AU616" s="221" t="s">
        <v>82</v>
      </c>
      <c r="AV616" s="14" t="s">
        <v>82</v>
      </c>
      <c r="AW616" s="14" t="s">
        <v>34</v>
      </c>
      <c r="AX616" s="14" t="s">
        <v>73</v>
      </c>
      <c r="AY616" s="221" t="s">
        <v>157</v>
      </c>
    </row>
    <row r="617" spans="2:51" s="13" customFormat="1" ht="11.25">
      <c r="B617" s="201"/>
      <c r="C617" s="202"/>
      <c r="D617" s="194" t="s">
        <v>170</v>
      </c>
      <c r="E617" s="203" t="s">
        <v>28</v>
      </c>
      <c r="F617" s="204" t="s">
        <v>761</v>
      </c>
      <c r="G617" s="202"/>
      <c r="H617" s="203" t="s">
        <v>28</v>
      </c>
      <c r="I617" s="205"/>
      <c r="J617" s="202"/>
      <c r="K617" s="202"/>
      <c r="L617" s="206"/>
      <c r="M617" s="207"/>
      <c r="N617" s="208"/>
      <c r="O617" s="208"/>
      <c r="P617" s="208"/>
      <c r="Q617" s="208"/>
      <c r="R617" s="208"/>
      <c r="S617" s="208"/>
      <c r="T617" s="209"/>
      <c r="AT617" s="210" t="s">
        <v>170</v>
      </c>
      <c r="AU617" s="210" t="s">
        <v>82</v>
      </c>
      <c r="AV617" s="13" t="s">
        <v>80</v>
      </c>
      <c r="AW617" s="13" t="s">
        <v>34</v>
      </c>
      <c r="AX617" s="13" t="s">
        <v>73</v>
      </c>
      <c r="AY617" s="210" t="s">
        <v>157</v>
      </c>
    </row>
    <row r="618" spans="2:51" s="14" customFormat="1" ht="11.25">
      <c r="B618" s="211"/>
      <c r="C618" s="212"/>
      <c r="D618" s="194" t="s">
        <v>170</v>
      </c>
      <c r="E618" s="213" t="s">
        <v>28</v>
      </c>
      <c r="F618" s="214" t="s">
        <v>762</v>
      </c>
      <c r="G618" s="212"/>
      <c r="H618" s="215">
        <v>96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170</v>
      </c>
      <c r="AU618" s="221" t="s">
        <v>82</v>
      </c>
      <c r="AV618" s="14" t="s">
        <v>82</v>
      </c>
      <c r="AW618" s="14" t="s">
        <v>34</v>
      </c>
      <c r="AX618" s="14" t="s">
        <v>73</v>
      </c>
      <c r="AY618" s="221" t="s">
        <v>157</v>
      </c>
    </row>
    <row r="619" spans="2:51" s="15" customFormat="1" ht="11.25">
      <c r="B619" s="222"/>
      <c r="C619" s="223"/>
      <c r="D619" s="194" t="s">
        <v>170</v>
      </c>
      <c r="E619" s="224" t="s">
        <v>28</v>
      </c>
      <c r="F619" s="225" t="s">
        <v>182</v>
      </c>
      <c r="G619" s="223"/>
      <c r="H619" s="226">
        <v>1764.54</v>
      </c>
      <c r="I619" s="227"/>
      <c r="J619" s="223"/>
      <c r="K619" s="223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170</v>
      </c>
      <c r="AU619" s="232" t="s">
        <v>82</v>
      </c>
      <c r="AV619" s="15" t="s">
        <v>164</v>
      </c>
      <c r="AW619" s="15" t="s">
        <v>34</v>
      </c>
      <c r="AX619" s="15" t="s">
        <v>80</v>
      </c>
      <c r="AY619" s="232" t="s">
        <v>157</v>
      </c>
    </row>
    <row r="620" spans="1:65" s="2" customFormat="1" ht="16.5" customHeight="1">
      <c r="A620" s="36"/>
      <c r="B620" s="37"/>
      <c r="C620" s="181" t="s">
        <v>763</v>
      </c>
      <c r="D620" s="181" t="s">
        <v>159</v>
      </c>
      <c r="E620" s="182" t="s">
        <v>764</v>
      </c>
      <c r="F620" s="183" t="s">
        <v>765</v>
      </c>
      <c r="G620" s="184" t="s">
        <v>486</v>
      </c>
      <c r="H620" s="185">
        <v>2.075</v>
      </c>
      <c r="I620" s="186"/>
      <c r="J620" s="187">
        <f>ROUND(I620*H620,2)</f>
        <v>0</v>
      </c>
      <c r="K620" s="183" t="s">
        <v>163</v>
      </c>
      <c r="L620" s="41"/>
      <c r="M620" s="188" t="s">
        <v>28</v>
      </c>
      <c r="N620" s="189" t="s">
        <v>46</v>
      </c>
      <c r="O620" s="67"/>
      <c r="P620" s="190">
        <f>O620*H620</f>
        <v>0</v>
      </c>
      <c r="Q620" s="190">
        <v>0</v>
      </c>
      <c r="R620" s="190">
        <f>Q620*H620</f>
        <v>0</v>
      </c>
      <c r="S620" s="190">
        <v>0</v>
      </c>
      <c r="T620" s="191">
        <f>S620*H620</f>
        <v>0</v>
      </c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R620" s="192" t="s">
        <v>307</v>
      </c>
      <c r="AT620" s="192" t="s">
        <v>159</v>
      </c>
      <c r="AU620" s="192" t="s">
        <v>82</v>
      </c>
      <c r="AY620" s="19" t="s">
        <v>157</v>
      </c>
      <c r="BE620" s="193">
        <f>IF(N620="základní",J620,0)</f>
        <v>0</v>
      </c>
      <c r="BF620" s="193">
        <f>IF(N620="snížená",J620,0)</f>
        <v>0</v>
      </c>
      <c r="BG620" s="193">
        <f>IF(N620="zákl. přenesená",J620,0)</f>
        <v>0</v>
      </c>
      <c r="BH620" s="193">
        <f>IF(N620="sníž. přenesená",J620,0)</f>
        <v>0</v>
      </c>
      <c r="BI620" s="193">
        <f>IF(N620="nulová",J620,0)</f>
        <v>0</v>
      </c>
      <c r="BJ620" s="19" t="s">
        <v>164</v>
      </c>
      <c r="BK620" s="193">
        <f>ROUND(I620*H620,2)</f>
        <v>0</v>
      </c>
      <c r="BL620" s="19" t="s">
        <v>307</v>
      </c>
      <c r="BM620" s="192" t="s">
        <v>766</v>
      </c>
    </row>
    <row r="621" spans="1:47" s="2" customFormat="1" ht="19.5">
      <c r="A621" s="36"/>
      <c r="B621" s="37"/>
      <c r="C621" s="38"/>
      <c r="D621" s="194" t="s">
        <v>166</v>
      </c>
      <c r="E621" s="38"/>
      <c r="F621" s="195" t="s">
        <v>767</v>
      </c>
      <c r="G621" s="38"/>
      <c r="H621" s="38"/>
      <c r="I621" s="196"/>
      <c r="J621" s="38"/>
      <c r="K621" s="38"/>
      <c r="L621" s="41"/>
      <c r="M621" s="197"/>
      <c r="N621" s="198"/>
      <c r="O621" s="67"/>
      <c r="P621" s="67"/>
      <c r="Q621" s="67"/>
      <c r="R621" s="67"/>
      <c r="S621" s="67"/>
      <c r="T621" s="68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166</v>
      </c>
      <c r="AU621" s="19" t="s">
        <v>82</v>
      </c>
    </row>
    <row r="622" spans="1:47" s="2" customFormat="1" ht="11.25">
      <c r="A622" s="36"/>
      <c r="B622" s="37"/>
      <c r="C622" s="38"/>
      <c r="D622" s="199" t="s">
        <v>168</v>
      </c>
      <c r="E622" s="38"/>
      <c r="F622" s="200" t="s">
        <v>768</v>
      </c>
      <c r="G622" s="38"/>
      <c r="H622" s="38"/>
      <c r="I622" s="196"/>
      <c r="J622" s="38"/>
      <c r="K622" s="38"/>
      <c r="L622" s="41"/>
      <c r="M622" s="254"/>
      <c r="N622" s="255"/>
      <c r="O622" s="256"/>
      <c r="P622" s="256"/>
      <c r="Q622" s="256"/>
      <c r="R622" s="256"/>
      <c r="S622" s="256"/>
      <c r="T622" s="257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9" t="s">
        <v>168</v>
      </c>
      <c r="AU622" s="19" t="s">
        <v>82</v>
      </c>
    </row>
    <row r="623" spans="1:31" s="2" customFormat="1" ht="6.95" customHeight="1">
      <c r="A623" s="36"/>
      <c r="B623" s="50"/>
      <c r="C623" s="51"/>
      <c r="D623" s="51"/>
      <c r="E623" s="51"/>
      <c r="F623" s="51"/>
      <c r="G623" s="51"/>
      <c r="H623" s="51"/>
      <c r="I623" s="51"/>
      <c r="J623" s="51"/>
      <c r="K623" s="51"/>
      <c r="L623" s="41"/>
      <c r="M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</row>
  </sheetData>
  <sheetProtection algorithmName="SHA-512" hashValue="bZ1E2MJdE+bTawCson5QpqIsm85mliPEL3KrO79kUHIc4E9anKphtOmHATgdzHoS3+tRym/fUQY1Pd4AFmnDCw==" saltValue="RWV5Js8UmRkBuO2uvY0sdTtg5lOWDm0QUqDNEvWvr+qON8TZ7wkfQNkva5jMXsQi9+5dcJcMMduiS9/mQ11S5w==" spinCount="100000" sheet="1" objects="1" scenarios="1" formatColumns="0" formatRows="0" autoFilter="0"/>
  <autoFilter ref="C95:K622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2_01/111251102"/>
    <hyperlink ref="F106" r:id="rId2" display="https://podminky.urs.cz/item/CS_URS_2022_01/112101101"/>
    <hyperlink ref="F123" r:id="rId3" display="https://podminky.urs.cz/item/CS_URS_2022_01/112201101"/>
    <hyperlink ref="F132" r:id="rId4" display="https://podminky.urs.cz/item/CS_URS_2022_01/113107122"/>
    <hyperlink ref="F137" r:id="rId5" display="https://podminky.urs.cz/item/CS_URS_2022_01/113107132"/>
    <hyperlink ref="F146" r:id="rId6" display="https://podminky.urs.cz/item/CS_URS_2022_01/121151103"/>
    <hyperlink ref="F156" r:id="rId7" display="https://podminky.urs.cz/item/CS_URS_2022_01/122151102"/>
    <hyperlink ref="F183" r:id="rId8" display="https://podminky.urs.cz/item/CS_URS_2022_01/122151103"/>
    <hyperlink ref="F197" r:id="rId9" display="https://podminky.urs.cz/item/CS_URS_2022_01/131113132"/>
    <hyperlink ref="F202" r:id="rId10" display="https://podminky.urs.cz/item/CS_URS_2022_01/131151100"/>
    <hyperlink ref="F211" r:id="rId11" display="https://podminky.urs.cz/item/CS_URS_2022_01/151101201"/>
    <hyperlink ref="F224" r:id="rId12" display="https://podminky.urs.cz/item/CS_URS_2022_01/151101211"/>
    <hyperlink ref="F227" r:id="rId13" display="https://podminky.urs.cz/item/CS_URS_2022_01/151101301"/>
    <hyperlink ref="F232" r:id="rId14" display="https://podminky.urs.cz/item/CS_URS_2022_01/151101311"/>
    <hyperlink ref="F235" r:id="rId15" display="https://podminky.urs.cz/item/CS_URS_2022_01/151101401"/>
    <hyperlink ref="F242" r:id="rId16" display="https://podminky.urs.cz/item/CS_URS_2022_01/151101411"/>
    <hyperlink ref="F245" r:id="rId17" display="https://podminky.urs.cz/item/CS_URS_2022_01/162251101"/>
    <hyperlink ref="F254" r:id="rId18" display="https://podminky.urs.cz/item/CS_URS_2022_01/162251102"/>
    <hyperlink ref="F271" r:id="rId19" display="https://podminky.urs.cz/item/CS_URS_2022_01/162201411"/>
    <hyperlink ref="F276" r:id="rId20" display="https://podminky.urs.cz/item/CS_URS_2022_01/162301951"/>
    <hyperlink ref="F281" r:id="rId21" display="https://podminky.urs.cz/item/CS_URS_2022_01/171151131"/>
    <hyperlink ref="F300" r:id="rId22" display="https://podminky.urs.cz/item/CS_URS_2022_01/171201201"/>
    <hyperlink ref="F305" r:id="rId23" display="https://podminky.urs.cz/item/CS_URS_2022_01/181951112"/>
    <hyperlink ref="F310" r:id="rId24" display="https://podminky.urs.cz/item/CS_URS_2022_01/182351023"/>
    <hyperlink ref="F316" r:id="rId25" display="https://podminky.urs.cz/item/CS_URS_2022_01/224111114"/>
    <hyperlink ref="F323" r:id="rId26" display="https://podminky.urs.cz/item/CS_URS_2022_01/224112114"/>
    <hyperlink ref="F329" r:id="rId27" display="https://podminky.urs.cz/item/CS_URS_2022_01/224321114"/>
    <hyperlink ref="F344" r:id="rId28" display="https://podminky.urs.cz/item/CS_URS_2022_01/281601111"/>
    <hyperlink ref="F351" r:id="rId29" display="https://podminky.urs.cz/item/CS_URS_2022_01/282606015"/>
    <hyperlink ref="F360" r:id="rId30" display="https://podminky.urs.cz/item/CS_URS_2022_01/282606028"/>
    <hyperlink ref="F385" r:id="rId31" display="https://podminky.urs.cz/item/CS_URS_2022_01/283111113"/>
    <hyperlink ref="F410" r:id="rId32" display="https://podminky.urs.cz/item/CS_URS_2022_01/358315114"/>
    <hyperlink ref="F419" r:id="rId33" display="https://podminky.urs.cz/item/CS_URS_2022_01/389381001"/>
    <hyperlink ref="F425" r:id="rId34" display="https://podminky.urs.cz/item/CS_URS_2022_01/452312161"/>
    <hyperlink ref="F430" r:id="rId35" display="https://podminky.urs.cz/item/CS_URS_2022_01/452351101"/>
    <hyperlink ref="F436" r:id="rId36" display="https://podminky.urs.cz/item/CS_URS_2022_01/811441111"/>
    <hyperlink ref="F449" r:id="rId37" display="https://podminky.urs.cz/item/CS_URS_2022_01/899623171"/>
    <hyperlink ref="F455" r:id="rId38" display="https://podminky.urs.cz/item/CS_URS_2022_01/899643111"/>
    <hyperlink ref="F461" r:id="rId39" display="https://podminky.urs.cz/item/CS_URS_2022_01/919735125"/>
    <hyperlink ref="F507" r:id="rId40" display="https://podminky.urs.cz/item/CS_URS_2022_01/998004011"/>
    <hyperlink ref="F512" r:id="rId41" display="https://podminky.urs.cz/item/CS_URS_2022_01/767995111"/>
    <hyperlink ref="F529" r:id="rId42" display="https://podminky.urs.cz/item/CS_URS_2022_01/767995112"/>
    <hyperlink ref="F564" r:id="rId43" display="https://podminky.urs.cz/item/CS_URS_2022_01/767995114"/>
    <hyperlink ref="F571" r:id="rId44" display="https://podminky.urs.cz/item/CS_URS_2022_01/767995116"/>
    <hyperlink ref="F602" r:id="rId45" display="https://podminky.urs.cz/item/CS_URS_2022_01/767996801"/>
    <hyperlink ref="F611" r:id="rId46" display="https://podminky.urs.cz/item/CS_URS_2022_01/767996803"/>
    <hyperlink ref="F622" r:id="rId47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123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769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ROUND(J99,2)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ROUND((SUM(BE99:BE489)),2)</f>
        <v>0</v>
      </c>
      <c r="G35" s="36"/>
      <c r="H35" s="36"/>
      <c r="I35" s="127">
        <v>0.21</v>
      </c>
      <c r="J35" s="126">
        <f>ROUND(((SUM(BE99:BE489))*I35),2)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ROUND((SUM(BF99:BF489)),2)</f>
        <v>0</v>
      </c>
      <c r="G36" s="36"/>
      <c r="H36" s="36"/>
      <c r="I36" s="127">
        <v>0.15</v>
      </c>
      <c r="J36" s="126">
        <f>ROUND(((SUM(BF99:BF489))*I36),2)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ROUND((SUM(BG99:BG489)),2)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ROUND((SUM(BH99:BH489)),2)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ROUND((SUM(BI99:BI489)),2)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123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1.2 - SO 01.2 Stavební část objektu mobilního hrazení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J99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J100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J101</f>
        <v>0</v>
      </c>
      <c r="K65" s="100"/>
      <c r="L65" s="153"/>
    </row>
    <row r="66" spans="2:12" s="10" customFormat="1" ht="19.9" customHeight="1">
      <c r="B66" s="149"/>
      <c r="C66" s="100"/>
      <c r="D66" s="150" t="s">
        <v>133</v>
      </c>
      <c r="E66" s="151"/>
      <c r="F66" s="151"/>
      <c r="G66" s="151"/>
      <c r="H66" s="151"/>
      <c r="I66" s="151"/>
      <c r="J66" s="152">
        <f>J154</f>
        <v>0</v>
      </c>
      <c r="K66" s="100"/>
      <c r="L66" s="153"/>
    </row>
    <row r="67" spans="2:12" s="10" customFormat="1" ht="19.9" customHeight="1">
      <c r="B67" s="149"/>
      <c r="C67" s="100"/>
      <c r="D67" s="150" t="s">
        <v>134</v>
      </c>
      <c r="E67" s="151"/>
      <c r="F67" s="151"/>
      <c r="G67" s="151"/>
      <c r="H67" s="151"/>
      <c r="I67" s="151"/>
      <c r="J67" s="152">
        <f>J205</f>
        <v>0</v>
      </c>
      <c r="K67" s="100"/>
      <c r="L67" s="153"/>
    </row>
    <row r="68" spans="2:12" s="10" customFormat="1" ht="19.9" customHeight="1">
      <c r="B68" s="149"/>
      <c r="C68" s="100"/>
      <c r="D68" s="150" t="s">
        <v>135</v>
      </c>
      <c r="E68" s="151"/>
      <c r="F68" s="151"/>
      <c r="G68" s="151"/>
      <c r="H68" s="151"/>
      <c r="I68" s="151"/>
      <c r="J68" s="152">
        <f>J225</f>
        <v>0</v>
      </c>
      <c r="K68" s="100"/>
      <c r="L68" s="153"/>
    </row>
    <row r="69" spans="2:12" s="10" customFormat="1" ht="19.9" customHeight="1">
      <c r="B69" s="149"/>
      <c r="C69" s="100"/>
      <c r="D69" s="150" t="s">
        <v>770</v>
      </c>
      <c r="E69" s="151"/>
      <c r="F69" s="151"/>
      <c r="G69" s="151"/>
      <c r="H69" s="151"/>
      <c r="I69" s="151"/>
      <c r="J69" s="152">
        <f>J236</f>
        <v>0</v>
      </c>
      <c r="K69" s="100"/>
      <c r="L69" s="153"/>
    </row>
    <row r="70" spans="2:12" s="10" customFormat="1" ht="19.9" customHeight="1">
      <c r="B70" s="149"/>
      <c r="C70" s="100"/>
      <c r="D70" s="150" t="s">
        <v>771</v>
      </c>
      <c r="E70" s="151"/>
      <c r="F70" s="151"/>
      <c r="G70" s="151"/>
      <c r="H70" s="151"/>
      <c r="I70" s="151"/>
      <c r="J70" s="152">
        <f>J277</f>
        <v>0</v>
      </c>
      <c r="K70" s="100"/>
      <c r="L70" s="153"/>
    </row>
    <row r="71" spans="2:12" s="10" customFormat="1" ht="19.9" customHeight="1">
      <c r="B71" s="149"/>
      <c r="C71" s="100"/>
      <c r="D71" s="150" t="s">
        <v>136</v>
      </c>
      <c r="E71" s="151"/>
      <c r="F71" s="151"/>
      <c r="G71" s="151"/>
      <c r="H71" s="151"/>
      <c r="I71" s="151"/>
      <c r="J71" s="152">
        <f>J278</f>
        <v>0</v>
      </c>
      <c r="K71" s="100"/>
      <c r="L71" s="153"/>
    </row>
    <row r="72" spans="2:12" s="10" customFormat="1" ht="19.9" customHeight="1">
      <c r="B72" s="149"/>
      <c r="C72" s="100"/>
      <c r="D72" s="150" t="s">
        <v>137</v>
      </c>
      <c r="E72" s="151"/>
      <c r="F72" s="151"/>
      <c r="G72" s="151"/>
      <c r="H72" s="151"/>
      <c r="I72" s="151"/>
      <c r="J72" s="152">
        <f>J300</f>
        <v>0</v>
      </c>
      <c r="K72" s="100"/>
      <c r="L72" s="153"/>
    </row>
    <row r="73" spans="2:12" s="10" customFormat="1" ht="19.9" customHeight="1">
      <c r="B73" s="149"/>
      <c r="C73" s="100"/>
      <c r="D73" s="150" t="s">
        <v>138</v>
      </c>
      <c r="E73" s="151"/>
      <c r="F73" s="151"/>
      <c r="G73" s="151"/>
      <c r="H73" s="151"/>
      <c r="I73" s="151"/>
      <c r="J73" s="152">
        <f>J423</f>
        <v>0</v>
      </c>
      <c r="K73" s="100"/>
      <c r="L73" s="153"/>
    </row>
    <row r="74" spans="2:12" s="10" customFormat="1" ht="19.9" customHeight="1">
      <c r="B74" s="149"/>
      <c r="C74" s="100"/>
      <c r="D74" s="150" t="s">
        <v>139</v>
      </c>
      <c r="E74" s="151"/>
      <c r="F74" s="151"/>
      <c r="G74" s="151"/>
      <c r="H74" s="151"/>
      <c r="I74" s="151"/>
      <c r="J74" s="152">
        <f>J428</f>
        <v>0</v>
      </c>
      <c r="K74" s="100"/>
      <c r="L74" s="153"/>
    </row>
    <row r="75" spans="2:12" s="9" customFormat="1" ht="24.95" customHeight="1">
      <c r="B75" s="143"/>
      <c r="C75" s="144"/>
      <c r="D75" s="145" t="s">
        <v>140</v>
      </c>
      <c r="E75" s="146"/>
      <c r="F75" s="146"/>
      <c r="G75" s="146"/>
      <c r="H75" s="146"/>
      <c r="I75" s="146"/>
      <c r="J75" s="147">
        <f>J432</f>
        <v>0</v>
      </c>
      <c r="K75" s="144"/>
      <c r="L75" s="148"/>
    </row>
    <row r="76" spans="2:12" s="10" customFormat="1" ht="19.9" customHeight="1">
      <c r="B76" s="149"/>
      <c r="C76" s="100"/>
      <c r="D76" s="150" t="s">
        <v>772</v>
      </c>
      <c r="E76" s="151"/>
      <c r="F76" s="151"/>
      <c r="G76" s="151"/>
      <c r="H76" s="151"/>
      <c r="I76" s="151"/>
      <c r="J76" s="152">
        <f>J433</f>
        <v>0</v>
      </c>
      <c r="K76" s="100"/>
      <c r="L76" s="153"/>
    </row>
    <row r="77" spans="2:12" s="10" customFormat="1" ht="19.9" customHeight="1">
      <c r="B77" s="149"/>
      <c r="C77" s="100"/>
      <c r="D77" s="150" t="s">
        <v>141</v>
      </c>
      <c r="E77" s="151"/>
      <c r="F77" s="151"/>
      <c r="G77" s="151"/>
      <c r="H77" s="151"/>
      <c r="I77" s="151"/>
      <c r="J77" s="152">
        <f>J465</f>
        <v>0</v>
      </c>
      <c r="K77" s="100"/>
      <c r="L77" s="153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142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93" t="str">
        <f>E7</f>
        <v>Labe, Račice, protipovodňová ochrana</v>
      </c>
      <c r="F87" s="394"/>
      <c r="G87" s="394"/>
      <c r="H87" s="394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2:12" s="1" customFormat="1" ht="12" customHeight="1">
      <c r="B88" s="23"/>
      <c r="C88" s="31" t="s">
        <v>122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36"/>
      <c r="B89" s="37"/>
      <c r="C89" s="38"/>
      <c r="D89" s="38"/>
      <c r="E89" s="393" t="s">
        <v>123</v>
      </c>
      <c r="F89" s="395"/>
      <c r="G89" s="395"/>
      <c r="H89" s="395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124</v>
      </c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47" t="str">
        <f>E11</f>
        <v>1.2 - SO 01.2 Stavební část objektu mobilního hrazení</v>
      </c>
      <c r="F91" s="395"/>
      <c r="G91" s="395"/>
      <c r="H91" s="395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22</v>
      </c>
      <c r="D93" s="38"/>
      <c r="E93" s="38"/>
      <c r="F93" s="29" t="str">
        <f>F14</f>
        <v>Račice u Štětí</v>
      </c>
      <c r="G93" s="38"/>
      <c r="H93" s="38"/>
      <c r="I93" s="31" t="s">
        <v>24</v>
      </c>
      <c r="J93" s="62" t="str">
        <f>IF(J14="","",J14)</f>
        <v>16. 2. 2022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40.15" customHeight="1">
      <c r="A95" s="36"/>
      <c r="B95" s="37"/>
      <c r="C95" s="31" t="s">
        <v>26</v>
      </c>
      <c r="D95" s="38"/>
      <c r="E95" s="38"/>
      <c r="F95" s="29" t="str">
        <f>E17</f>
        <v>Povodí Labe, státní podnik, OIČ, Hradec Králové</v>
      </c>
      <c r="G95" s="38"/>
      <c r="H95" s="38"/>
      <c r="I95" s="31" t="s">
        <v>33</v>
      </c>
      <c r="J95" s="34" t="str">
        <f>E23</f>
        <v>Povodí Labe, státní podnik, OIČ, Hradec Králové</v>
      </c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31</v>
      </c>
      <c r="D96" s="38"/>
      <c r="E96" s="38"/>
      <c r="F96" s="29" t="str">
        <f>IF(E20="","",E20)</f>
        <v>Vyplň údaj</v>
      </c>
      <c r="G96" s="38"/>
      <c r="H96" s="38"/>
      <c r="I96" s="31" t="s">
        <v>35</v>
      </c>
      <c r="J96" s="34" t="str">
        <f>E26</f>
        <v>Ing. Eva Morkesová</v>
      </c>
      <c r="K96" s="38"/>
      <c r="L96" s="11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54"/>
      <c r="B98" s="155"/>
      <c r="C98" s="156" t="s">
        <v>143</v>
      </c>
      <c r="D98" s="157" t="s">
        <v>58</v>
      </c>
      <c r="E98" s="157" t="s">
        <v>54</v>
      </c>
      <c r="F98" s="157" t="s">
        <v>55</v>
      </c>
      <c r="G98" s="157" t="s">
        <v>144</v>
      </c>
      <c r="H98" s="157" t="s">
        <v>145</v>
      </c>
      <c r="I98" s="157" t="s">
        <v>146</v>
      </c>
      <c r="J98" s="157" t="s">
        <v>129</v>
      </c>
      <c r="K98" s="158" t="s">
        <v>147</v>
      </c>
      <c r="L98" s="159"/>
      <c r="M98" s="71" t="s">
        <v>28</v>
      </c>
      <c r="N98" s="72" t="s">
        <v>43</v>
      </c>
      <c r="O98" s="72" t="s">
        <v>148</v>
      </c>
      <c r="P98" s="72" t="s">
        <v>149</v>
      </c>
      <c r="Q98" s="72" t="s">
        <v>150</v>
      </c>
      <c r="R98" s="72" t="s">
        <v>151</v>
      </c>
      <c r="S98" s="72" t="s">
        <v>152</v>
      </c>
      <c r="T98" s="73" t="s">
        <v>153</v>
      </c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</row>
    <row r="99" spans="1:63" s="2" customFormat="1" ht="22.9" customHeight="1">
      <c r="A99" s="36"/>
      <c r="B99" s="37"/>
      <c r="C99" s="78" t="s">
        <v>154</v>
      </c>
      <c r="D99" s="38"/>
      <c r="E99" s="38"/>
      <c r="F99" s="38"/>
      <c r="G99" s="38"/>
      <c r="H99" s="38"/>
      <c r="I99" s="38"/>
      <c r="J99" s="160">
        <f>BK99</f>
        <v>0</v>
      </c>
      <c r="K99" s="38"/>
      <c r="L99" s="41"/>
      <c r="M99" s="74"/>
      <c r="N99" s="161"/>
      <c r="O99" s="75"/>
      <c r="P99" s="162">
        <f>P100+P432</f>
        <v>0</v>
      </c>
      <c r="Q99" s="75"/>
      <c r="R99" s="162">
        <f>R100+R432</f>
        <v>4.19131052</v>
      </c>
      <c r="S99" s="75"/>
      <c r="T99" s="163">
        <f>T100+T432</f>
        <v>2.86706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72</v>
      </c>
      <c r="AU99" s="19" t="s">
        <v>130</v>
      </c>
      <c r="BK99" s="164">
        <f>BK100+BK432</f>
        <v>0</v>
      </c>
    </row>
    <row r="100" spans="2:63" s="12" customFormat="1" ht="25.9" customHeight="1">
      <c r="B100" s="165"/>
      <c r="C100" s="166"/>
      <c r="D100" s="167" t="s">
        <v>72</v>
      </c>
      <c r="E100" s="168" t="s">
        <v>155</v>
      </c>
      <c r="F100" s="168" t="s">
        <v>156</v>
      </c>
      <c r="G100" s="166"/>
      <c r="H100" s="166"/>
      <c r="I100" s="169"/>
      <c r="J100" s="170">
        <f>BK100</f>
        <v>0</v>
      </c>
      <c r="K100" s="166"/>
      <c r="L100" s="171"/>
      <c r="M100" s="172"/>
      <c r="N100" s="173"/>
      <c r="O100" s="173"/>
      <c r="P100" s="174">
        <f>P101+P154+P205+P225+P236+P277+P278+P300+P423+P428</f>
        <v>0</v>
      </c>
      <c r="Q100" s="173"/>
      <c r="R100" s="174">
        <f>R101+R154+R205+R225+R236+R277+R278+R300+R423+R428</f>
        <v>4.13829222</v>
      </c>
      <c r="S100" s="173"/>
      <c r="T100" s="175">
        <f>T101+T154+T205+T225+T236+T277+T278+T300+T423+T428</f>
        <v>2.86706</v>
      </c>
      <c r="AR100" s="176" t="s">
        <v>80</v>
      </c>
      <c r="AT100" s="177" t="s">
        <v>72</v>
      </c>
      <c r="AU100" s="177" t="s">
        <v>73</v>
      </c>
      <c r="AY100" s="176" t="s">
        <v>157</v>
      </c>
      <c r="BK100" s="178">
        <f>BK101+BK154+BK205+BK225+BK236+BK277+BK278+BK300+BK423+BK428</f>
        <v>0</v>
      </c>
    </row>
    <row r="101" spans="2:63" s="12" customFormat="1" ht="22.9" customHeight="1">
      <c r="B101" s="165"/>
      <c r="C101" s="166"/>
      <c r="D101" s="167" t="s">
        <v>72</v>
      </c>
      <c r="E101" s="179" t="s">
        <v>80</v>
      </c>
      <c r="F101" s="179" t="s">
        <v>158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SUM(P102:P153)</f>
        <v>0</v>
      </c>
      <c r="Q101" s="173"/>
      <c r="R101" s="174">
        <f>SUM(R102:R153)</f>
        <v>1.842</v>
      </c>
      <c r="S101" s="173"/>
      <c r="T101" s="175">
        <f>SUM(T102:T153)</f>
        <v>0</v>
      </c>
      <c r="AR101" s="176" t="s">
        <v>80</v>
      </c>
      <c r="AT101" s="177" t="s">
        <v>72</v>
      </c>
      <c r="AU101" s="177" t="s">
        <v>80</v>
      </c>
      <c r="AY101" s="176" t="s">
        <v>157</v>
      </c>
      <c r="BK101" s="178">
        <f>SUM(BK102:BK153)</f>
        <v>0</v>
      </c>
    </row>
    <row r="102" spans="1:65" s="2" customFormat="1" ht="21.75" customHeight="1">
      <c r="A102" s="36"/>
      <c r="B102" s="37"/>
      <c r="C102" s="181" t="s">
        <v>80</v>
      </c>
      <c r="D102" s="181" t="s">
        <v>159</v>
      </c>
      <c r="E102" s="182" t="s">
        <v>286</v>
      </c>
      <c r="F102" s="183" t="s">
        <v>287</v>
      </c>
      <c r="G102" s="184" t="s">
        <v>246</v>
      </c>
      <c r="H102" s="185">
        <v>12.901</v>
      </c>
      <c r="I102" s="186"/>
      <c r="J102" s="187">
        <f>ROUND(I102*H102,2)</f>
        <v>0</v>
      </c>
      <c r="K102" s="183" t="s">
        <v>163</v>
      </c>
      <c r="L102" s="41"/>
      <c r="M102" s="188" t="s">
        <v>28</v>
      </c>
      <c r="N102" s="189" t="s">
        <v>46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164</v>
      </c>
      <c r="AT102" s="192" t="s">
        <v>159</v>
      </c>
      <c r="AU102" s="192" t="s">
        <v>82</v>
      </c>
      <c r="AY102" s="19" t="s">
        <v>157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9" t="s">
        <v>164</v>
      </c>
      <c r="BK102" s="193">
        <f>ROUND(I102*H102,2)</f>
        <v>0</v>
      </c>
      <c r="BL102" s="19" t="s">
        <v>164</v>
      </c>
      <c r="BM102" s="192" t="s">
        <v>773</v>
      </c>
    </row>
    <row r="103" spans="1:47" s="2" customFormat="1" ht="19.5">
      <c r="A103" s="36"/>
      <c r="B103" s="37"/>
      <c r="C103" s="38"/>
      <c r="D103" s="194" t="s">
        <v>166</v>
      </c>
      <c r="E103" s="38"/>
      <c r="F103" s="195" t="s">
        <v>289</v>
      </c>
      <c r="G103" s="38"/>
      <c r="H103" s="38"/>
      <c r="I103" s="196"/>
      <c r="J103" s="38"/>
      <c r="K103" s="38"/>
      <c r="L103" s="41"/>
      <c r="M103" s="197"/>
      <c r="N103" s="198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166</v>
      </c>
      <c r="AU103" s="19" t="s">
        <v>82</v>
      </c>
    </row>
    <row r="104" spans="1:47" s="2" customFormat="1" ht="11.25">
      <c r="A104" s="36"/>
      <c r="B104" s="37"/>
      <c r="C104" s="38"/>
      <c r="D104" s="199" t="s">
        <v>168</v>
      </c>
      <c r="E104" s="38"/>
      <c r="F104" s="200" t="s">
        <v>290</v>
      </c>
      <c r="G104" s="38"/>
      <c r="H104" s="38"/>
      <c r="I104" s="196"/>
      <c r="J104" s="38"/>
      <c r="K104" s="38"/>
      <c r="L104" s="41"/>
      <c r="M104" s="197"/>
      <c r="N104" s="198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168</v>
      </c>
      <c r="AU104" s="19" t="s">
        <v>82</v>
      </c>
    </row>
    <row r="105" spans="2:51" s="13" customFormat="1" ht="11.25">
      <c r="B105" s="201"/>
      <c r="C105" s="202"/>
      <c r="D105" s="194" t="s">
        <v>170</v>
      </c>
      <c r="E105" s="203" t="s">
        <v>28</v>
      </c>
      <c r="F105" s="204" t="s">
        <v>774</v>
      </c>
      <c r="G105" s="202"/>
      <c r="H105" s="203" t="s">
        <v>28</v>
      </c>
      <c r="I105" s="205"/>
      <c r="J105" s="202"/>
      <c r="K105" s="202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170</v>
      </c>
      <c r="AU105" s="210" t="s">
        <v>82</v>
      </c>
      <c r="AV105" s="13" t="s">
        <v>80</v>
      </c>
      <c r="AW105" s="13" t="s">
        <v>34</v>
      </c>
      <c r="AX105" s="13" t="s">
        <v>73</v>
      </c>
      <c r="AY105" s="210" t="s">
        <v>157</v>
      </c>
    </row>
    <row r="106" spans="2:51" s="14" customFormat="1" ht="11.25">
      <c r="B106" s="211"/>
      <c r="C106" s="212"/>
      <c r="D106" s="194" t="s">
        <v>170</v>
      </c>
      <c r="E106" s="213" t="s">
        <v>28</v>
      </c>
      <c r="F106" s="214" t="s">
        <v>775</v>
      </c>
      <c r="G106" s="212"/>
      <c r="H106" s="215">
        <v>6.475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170</v>
      </c>
      <c r="AU106" s="221" t="s">
        <v>82</v>
      </c>
      <c r="AV106" s="14" t="s">
        <v>82</v>
      </c>
      <c r="AW106" s="14" t="s">
        <v>34</v>
      </c>
      <c r="AX106" s="14" t="s">
        <v>73</v>
      </c>
      <c r="AY106" s="221" t="s">
        <v>157</v>
      </c>
    </row>
    <row r="107" spans="2:51" s="14" customFormat="1" ht="11.25">
      <c r="B107" s="211"/>
      <c r="C107" s="212"/>
      <c r="D107" s="194" t="s">
        <v>170</v>
      </c>
      <c r="E107" s="213" t="s">
        <v>28</v>
      </c>
      <c r="F107" s="214" t="s">
        <v>776</v>
      </c>
      <c r="G107" s="212"/>
      <c r="H107" s="215">
        <v>2.856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170</v>
      </c>
      <c r="AU107" s="221" t="s">
        <v>82</v>
      </c>
      <c r="AV107" s="14" t="s">
        <v>82</v>
      </c>
      <c r="AW107" s="14" t="s">
        <v>34</v>
      </c>
      <c r="AX107" s="14" t="s">
        <v>73</v>
      </c>
      <c r="AY107" s="221" t="s">
        <v>157</v>
      </c>
    </row>
    <row r="108" spans="2:51" s="14" customFormat="1" ht="11.25">
      <c r="B108" s="211"/>
      <c r="C108" s="212"/>
      <c r="D108" s="194" t="s">
        <v>170</v>
      </c>
      <c r="E108" s="213" t="s">
        <v>28</v>
      </c>
      <c r="F108" s="214" t="s">
        <v>777</v>
      </c>
      <c r="G108" s="212"/>
      <c r="H108" s="215">
        <v>2.625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170</v>
      </c>
      <c r="AU108" s="221" t="s">
        <v>82</v>
      </c>
      <c r="AV108" s="14" t="s">
        <v>82</v>
      </c>
      <c r="AW108" s="14" t="s">
        <v>34</v>
      </c>
      <c r="AX108" s="14" t="s">
        <v>73</v>
      </c>
      <c r="AY108" s="221" t="s">
        <v>157</v>
      </c>
    </row>
    <row r="109" spans="2:51" s="14" customFormat="1" ht="11.25">
      <c r="B109" s="211"/>
      <c r="C109" s="212"/>
      <c r="D109" s="194" t="s">
        <v>170</v>
      </c>
      <c r="E109" s="213" t="s">
        <v>28</v>
      </c>
      <c r="F109" s="214" t="s">
        <v>778</v>
      </c>
      <c r="G109" s="212"/>
      <c r="H109" s="215">
        <v>0.945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170</v>
      </c>
      <c r="AU109" s="221" t="s">
        <v>82</v>
      </c>
      <c r="AV109" s="14" t="s">
        <v>82</v>
      </c>
      <c r="AW109" s="14" t="s">
        <v>34</v>
      </c>
      <c r="AX109" s="14" t="s">
        <v>73</v>
      </c>
      <c r="AY109" s="221" t="s">
        <v>157</v>
      </c>
    </row>
    <row r="110" spans="2:51" s="15" customFormat="1" ht="11.25">
      <c r="B110" s="222"/>
      <c r="C110" s="223"/>
      <c r="D110" s="194" t="s">
        <v>170</v>
      </c>
      <c r="E110" s="224" t="s">
        <v>28</v>
      </c>
      <c r="F110" s="225" t="s">
        <v>182</v>
      </c>
      <c r="G110" s="223"/>
      <c r="H110" s="226">
        <v>12.901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170</v>
      </c>
      <c r="AU110" s="232" t="s">
        <v>82</v>
      </c>
      <c r="AV110" s="15" t="s">
        <v>164</v>
      </c>
      <c r="AW110" s="15" t="s">
        <v>34</v>
      </c>
      <c r="AX110" s="15" t="s">
        <v>80</v>
      </c>
      <c r="AY110" s="232" t="s">
        <v>157</v>
      </c>
    </row>
    <row r="111" spans="1:65" s="2" customFormat="1" ht="21.75" customHeight="1">
      <c r="A111" s="36"/>
      <c r="B111" s="37"/>
      <c r="C111" s="181" t="s">
        <v>82</v>
      </c>
      <c r="D111" s="181" t="s">
        <v>159</v>
      </c>
      <c r="E111" s="182" t="s">
        <v>349</v>
      </c>
      <c r="F111" s="183" t="s">
        <v>350</v>
      </c>
      <c r="G111" s="184" t="s">
        <v>246</v>
      </c>
      <c r="H111" s="185">
        <v>21.267</v>
      </c>
      <c r="I111" s="186"/>
      <c r="J111" s="187">
        <f>ROUND(I111*H111,2)</f>
        <v>0</v>
      </c>
      <c r="K111" s="183" t="s">
        <v>163</v>
      </c>
      <c r="L111" s="41"/>
      <c r="M111" s="188" t="s">
        <v>28</v>
      </c>
      <c r="N111" s="189" t="s">
        <v>46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164</v>
      </c>
      <c r="AT111" s="192" t="s">
        <v>159</v>
      </c>
      <c r="AU111" s="192" t="s">
        <v>82</v>
      </c>
      <c r="AY111" s="19" t="s">
        <v>157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164</v>
      </c>
      <c r="BK111" s="193">
        <f>ROUND(I111*H111,2)</f>
        <v>0</v>
      </c>
      <c r="BL111" s="19" t="s">
        <v>164</v>
      </c>
      <c r="BM111" s="192" t="s">
        <v>351</v>
      </c>
    </row>
    <row r="112" spans="1:47" s="2" customFormat="1" ht="19.5">
      <c r="A112" s="36"/>
      <c r="B112" s="37"/>
      <c r="C112" s="38"/>
      <c r="D112" s="194" t="s">
        <v>166</v>
      </c>
      <c r="E112" s="38"/>
      <c r="F112" s="195" t="s">
        <v>352</v>
      </c>
      <c r="G112" s="38"/>
      <c r="H112" s="38"/>
      <c r="I112" s="196"/>
      <c r="J112" s="38"/>
      <c r="K112" s="38"/>
      <c r="L112" s="41"/>
      <c r="M112" s="197"/>
      <c r="N112" s="198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166</v>
      </c>
      <c r="AU112" s="19" t="s">
        <v>82</v>
      </c>
    </row>
    <row r="113" spans="1:47" s="2" customFormat="1" ht="11.25">
      <c r="A113" s="36"/>
      <c r="B113" s="37"/>
      <c r="C113" s="38"/>
      <c r="D113" s="199" t="s">
        <v>168</v>
      </c>
      <c r="E113" s="38"/>
      <c r="F113" s="200" t="s">
        <v>353</v>
      </c>
      <c r="G113" s="38"/>
      <c r="H113" s="38"/>
      <c r="I113" s="196"/>
      <c r="J113" s="38"/>
      <c r="K113" s="38"/>
      <c r="L113" s="41"/>
      <c r="M113" s="197"/>
      <c r="N113" s="198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168</v>
      </c>
      <c r="AU113" s="19" t="s">
        <v>82</v>
      </c>
    </row>
    <row r="114" spans="2:51" s="13" customFormat="1" ht="11.25">
      <c r="B114" s="201"/>
      <c r="C114" s="202"/>
      <c r="D114" s="194" t="s">
        <v>170</v>
      </c>
      <c r="E114" s="203" t="s">
        <v>28</v>
      </c>
      <c r="F114" s="204" t="s">
        <v>779</v>
      </c>
      <c r="G114" s="202"/>
      <c r="H114" s="203" t="s">
        <v>28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170</v>
      </c>
      <c r="AU114" s="210" t="s">
        <v>82</v>
      </c>
      <c r="AV114" s="13" t="s">
        <v>80</v>
      </c>
      <c r="AW114" s="13" t="s">
        <v>34</v>
      </c>
      <c r="AX114" s="13" t="s">
        <v>73</v>
      </c>
      <c r="AY114" s="210" t="s">
        <v>157</v>
      </c>
    </row>
    <row r="115" spans="2:51" s="13" customFormat="1" ht="11.25">
      <c r="B115" s="201"/>
      <c r="C115" s="202"/>
      <c r="D115" s="194" t="s">
        <v>170</v>
      </c>
      <c r="E115" s="203" t="s">
        <v>28</v>
      </c>
      <c r="F115" s="204" t="s">
        <v>780</v>
      </c>
      <c r="G115" s="202"/>
      <c r="H115" s="203" t="s">
        <v>28</v>
      </c>
      <c r="I115" s="205"/>
      <c r="J115" s="202"/>
      <c r="K115" s="202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170</v>
      </c>
      <c r="AU115" s="210" t="s">
        <v>82</v>
      </c>
      <c r="AV115" s="13" t="s">
        <v>80</v>
      </c>
      <c r="AW115" s="13" t="s">
        <v>34</v>
      </c>
      <c r="AX115" s="13" t="s">
        <v>73</v>
      </c>
      <c r="AY115" s="210" t="s">
        <v>157</v>
      </c>
    </row>
    <row r="116" spans="2:51" s="14" customFormat="1" ht="11.25">
      <c r="B116" s="211"/>
      <c r="C116" s="212"/>
      <c r="D116" s="194" t="s">
        <v>170</v>
      </c>
      <c r="E116" s="213" t="s">
        <v>28</v>
      </c>
      <c r="F116" s="214" t="s">
        <v>781</v>
      </c>
      <c r="G116" s="212"/>
      <c r="H116" s="215">
        <v>12.901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170</v>
      </c>
      <c r="AU116" s="221" t="s">
        <v>82</v>
      </c>
      <c r="AV116" s="14" t="s">
        <v>82</v>
      </c>
      <c r="AW116" s="14" t="s">
        <v>34</v>
      </c>
      <c r="AX116" s="14" t="s">
        <v>73</v>
      </c>
      <c r="AY116" s="221" t="s">
        <v>157</v>
      </c>
    </row>
    <row r="117" spans="2:51" s="13" customFormat="1" ht="11.25">
      <c r="B117" s="201"/>
      <c r="C117" s="202"/>
      <c r="D117" s="194" t="s">
        <v>170</v>
      </c>
      <c r="E117" s="203" t="s">
        <v>28</v>
      </c>
      <c r="F117" s="204" t="s">
        <v>782</v>
      </c>
      <c r="G117" s="202"/>
      <c r="H117" s="203" t="s">
        <v>28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170</v>
      </c>
      <c r="AU117" s="210" t="s">
        <v>82</v>
      </c>
      <c r="AV117" s="13" t="s">
        <v>80</v>
      </c>
      <c r="AW117" s="13" t="s">
        <v>34</v>
      </c>
      <c r="AX117" s="13" t="s">
        <v>73</v>
      </c>
      <c r="AY117" s="210" t="s">
        <v>157</v>
      </c>
    </row>
    <row r="118" spans="2:51" s="14" customFormat="1" ht="11.25">
      <c r="B118" s="211"/>
      <c r="C118" s="212"/>
      <c r="D118" s="194" t="s">
        <v>170</v>
      </c>
      <c r="E118" s="213" t="s">
        <v>28</v>
      </c>
      <c r="F118" s="214" t="s">
        <v>783</v>
      </c>
      <c r="G118" s="212"/>
      <c r="H118" s="215">
        <v>8.366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170</v>
      </c>
      <c r="AU118" s="221" t="s">
        <v>82</v>
      </c>
      <c r="AV118" s="14" t="s">
        <v>82</v>
      </c>
      <c r="AW118" s="14" t="s">
        <v>34</v>
      </c>
      <c r="AX118" s="14" t="s">
        <v>73</v>
      </c>
      <c r="AY118" s="221" t="s">
        <v>157</v>
      </c>
    </row>
    <row r="119" spans="2:51" s="15" customFormat="1" ht="11.25">
      <c r="B119" s="222"/>
      <c r="C119" s="223"/>
      <c r="D119" s="194" t="s">
        <v>170</v>
      </c>
      <c r="E119" s="224" t="s">
        <v>28</v>
      </c>
      <c r="F119" s="225" t="s">
        <v>182</v>
      </c>
      <c r="G119" s="223"/>
      <c r="H119" s="226">
        <v>21.267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170</v>
      </c>
      <c r="AU119" s="232" t="s">
        <v>82</v>
      </c>
      <c r="AV119" s="15" t="s">
        <v>164</v>
      </c>
      <c r="AW119" s="15" t="s">
        <v>34</v>
      </c>
      <c r="AX119" s="15" t="s">
        <v>80</v>
      </c>
      <c r="AY119" s="232" t="s">
        <v>157</v>
      </c>
    </row>
    <row r="120" spans="1:65" s="2" customFormat="1" ht="16.5" customHeight="1">
      <c r="A120" s="36"/>
      <c r="B120" s="37"/>
      <c r="C120" s="181" t="s">
        <v>183</v>
      </c>
      <c r="D120" s="181" t="s">
        <v>159</v>
      </c>
      <c r="E120" s="182" t="s">
        <v>784</v>
      </c>
      <c r="F120" s="183" t="s">
        <v>785</v>
      </c>
      <c r="G120" s="184" t="s">
        <v>246</v>
      </c>
      <c r="H120" s="185">
        <v>17.45</v>
      </c>
      <c r="I120" s="186"/>
      <c r="J120" s="187">
        <f>ROUND(I120*H120,2)</f>
        <v>0</v>
      </c>
      <c r="K120" s="183" t="s">
        <v>163</v>
      </c>
      <c r="L120" s="41"/>
      <c r="M120" s="188" t="s">
        <v>28</v>
      </c>
      <c r="N120" s="189" t="s">
        <v>46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164</v>
      </c>
      <c r="AT120" s="192" t="s">
        <v>159</v>
      </c>
      <c r="AU120" s="192" t="s">
        <v>82</v>
      </c>
      <c r="AY120" s="19" t="s">
        <v>157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164</v>
      </c>
      <c r="BK120" s="193">
        <f>ROUND(I120*H120,2)</f>
        <v>0</v>
      </c>
      <c r="BL120" s="19" t="s">
        <v>164</v>
      </c>
      <c r="BM120" s="192" t="s">
        <v>786</v>
      </c>
    </row>
    <row r="121" spans="1:47" s="2" customFormat="1" ht="11.25">
      <c r="A121" s="36"/>
      <c r="B121" s="37"/>
      <c r="C121" s="38"/>
      <c r="D121" s="194" t="s">
        <v>166</v>
      </c>
      <c r="E121" s="38"/>
      <c r="F121" s="195" t="s">
        <v>787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166</v>
      </c>
      <c r="AU121" s="19" t="s">
        <v>82</v>
      </c>
    </row>
    <row r="122" spans="1:47" s="2" customFormat="1" ht="11.25">
      <c r="A122" s="36"/>
      <c r="B122" s="37"/>
      <c r="C122" s="38"/>
      <c r="D122" s="199" t="s">
        <v>168</v>
      </c>
      <c r="E122" s="38"/>
      <c r="F122" s="200" t="s">
        <v>788</v>
      </c>
      <c r="G122" s="38"/>
      <c r="H122" s="38"/>
      <c r="I122" s="196"/>
      <c r="J122" s="38"/>
      <c r="K122" s="38"/>
      <c r="L122" s="41"/>
      <c r="M122" s="197"/>
      <c r="N122" s="198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168</v>
      </c>
      <c r="AU122" s="19" t="s">
        <v>82</v>
      </c>
    </row>
    <row r="123" spans="2:51" s="13" customFormat="1" ht="11.25">
      <c r="B123" s="201"/>
      <c r="C123" s="202"/>
      <c r="D123" s="194" t="s">
        <v>170</v>
      </c>
      <c r="E123" s="203" t="s">
        <v>28</v>
      </c>
      <c r="F123" s="204" t="s">
        <v>789</v>
      </c>
      <c r="G123" s="202"/>
      <c r="H123" s="203" t="s">
        <v>28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170</v>
      </c>
      <c r="AU123" s="210" t="s">
        <v>82</v>
      </c>
      <c r="AV123" s="13" t="s">
        <v>80</v>
      </c>
      <c r="AW123" s="13" t="s">
        <v>34</v>
      </c>
      <c r="AX123" s="13" t="s">
        <v>73</v>
      </c>
      <c r="AY123" s="210" t="s">
        <v>157</v>
      </c>
    </row>
    <row r="124" spans="2:51" s="14" customFormat="1" ht="11.25">
      <c r="B124" s="211"/>
      <c r="C124" s="212"/>
      <c r="D124" s="194" t="s">
        <v>170</v>
      </c>
      <c r="E124" s="213" t="s">
        <v>28</v>
      </c>
      <c r="F124" s="214" t="s">
        <v>790</v>
      </c>
      <c r="G124" s="212"/>
      <c r="H124" s="215">
        <v>17.45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170</v>
      </c>
      <c r="AU124" s="221" t="s">
        <v>82</v>
      </c>
      <c r="AV124" s="14" t="s">
        <v>82</v>
      </c>
      <c r="AW124" s="14" t="s">
        <v>34</v>
      </c>
      <c r="AX124" s="14" t="s">
        <v>80</v>
      </c>
      <c r="AY124" s="221" t="s">
        <v>157</v>
      </c>
    </row>
    <row r="125" spans="1:65" s="2" customFormat="1" ht="16.5" customHeight="1">
      <c r="A125" s="36"/>
      <c r="B125" s="37"/>
      <c r="C125" s="181" t="s">
        <v>164</v>
      </c>
      <c r="D125" s="181" t="s">
        <v>159</v>
      </c>
      <c r="E125" s="182" t="s">
        <v>395</v>
      </c>
      <c r="F125" s="183" t="s">
        <v>396</v>
      </c>
      <c r="G125" s="184" t="s">
        <v>246</v>
      </c>
      <c r="H125" s="185">
        <v>12.901</v>
      </c>
      <c r="I125" s="186"/>
      <c r="J125" s="187">
        <f>ROUND(I125*H125,2)</f>
        <v>0</v>
      </c>
      <c r="K125" s="183" t="s">
        <v>163</v>
      </c>
      <c r="L125" s="41"/>
      <c r="M125" s="188" t="s">
        <v>28</v>
      </c>
      <c r="N125" s="189" t="s">
        <v>46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164</v>
      </c>
      <c r="AT125" s="192" t="s">
        <v>159</v>
      </c>
      <c r="AU125" s="192" t="s">
        <v>82</v>
      </c>
      <c r="AY125" s="19" t="s">
        <v>157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164</v>
      </c>
      <c r="BK125" s="193">
        <f>ROUND(I125*H125,2)</f>
        <v>0</v>
      </c>
      <c r="BL125" s="19" t="s">
        <v>164</v>
      </c>
      <c r="BM125" s="192" t="s">
        <v>397</v>
      </c>
    </row>
    <row r="126" spans="1:47" s="2" customFormat="1" ht="11.25">
      <c r="A126" s="36"/>
      <c r="B126" s="37"/>
      <c r="C126" s="38"/>
      <c r="D126" s="194" t="s">
        <v>166</v>
      </c>
      <c r="E126" s="38"/>
      <c r="F126" s="195" t="s">
        <v>398</v>
      </c>
      <c r="G126" s="38"/>
      <c r="H126" s="38"/>
      <c r="I126" s="196"/>
      <c r="J126" s="38"/>
      <c r="K126" s="38"/>
      <c r="L126" s="41"/>
      <c r="M126" s="197"/>
      <c r="N126" s="198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166</v>
      </c>
      <c r="AU126" s="19" t="s">
        <v>82</v>
      </c>
    </row>
    <row r="127" spans="1:47" s="2" customFormat="1" ht="11.25">
      <c r="A127" s="36"/>
      <c r="B127" s="37"/>
      <c r="C127" s="38"/>
      <c r="D127" s="199" t="s">
        <v>168</v>
      </c>
      <c r="E127" s="38"/>
      <c r="F127" s="200" t="s">
        <v>399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168</v>
      </c>
      <c r="AU127" s="19" t="s">
        <v>82</v>
      </c>
    </row>
    <row r="128" spans="2:51" s="13" customFormat="1" ht="11.25">
      <c r="B128" s="201"/>
      <c r="C128" s="202"/>
      <c r="D128" s="194" t="s">
        <v>170</v>
      </c>
      <c r="E128" s="203" t="s">
        <v>28</v>
      </c>
      <c r="F128" s="204" t="s">
        <v>400</v>
      </c>
      <c r="G128" s="202"/>
      <c r="H128" s="203" t="s">
        <v>28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170</v>
      </c>
      <c r="AU128" s="210" t="s">
        <v>82</v>
      </c>
      <c r="AV128" s="13" t="s">
        <v>80</v>
      </c>
      <c r="AW128" s="13" t="s">
        <v>34</v>
      </c>
      <c r="AX128" s="13" t="s">
        <v>73</v>
      </c>
      <c r="AY128" s="210" t="s">
        <v>157</v>
      </c>
    </row>
    <row r="129" spans="2:51" s="14" customFormat="1" ht="11.25">
      <c r="B129" s="211"/>
      <c r="C129" s="212"/>
      <c r="D129" s="194" t="s">
        <v>170</v>
      </c>
      <c r="E129" s="213" t="s">
        <v>28</v>
      </c>
      <c r="F129" s="214" t="s">
        <v>781</v>
      </c>
      <c r="G129" s="212"/>
      <c r="H129" s="215">
        <v>12.901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170</v>
      </c>
      <c r="AU129" s="221" t="s">
        <v>82</v>
      </c>
      <c r="AV129" s="14" t="s">
        <v>82</v>
      </c>
      <c r="AW129" s="14" t="s">
        <v>34</v>
      </c>
      <c r="AX129" s="14" t="s">
        <v>80</v>
      </c>
      <c r="AY129" s="221" t="s">
        <v>157</v>
      </c>
    </row>
    <row r="130" spans="1:65" s="2" customFormat="1" ht="16.5" customHeight="1">
      <c r="A130" s="36"/>
      <c r="B130" s="37"/>
      <c r="C130" s="181" t="s">
        <v>195</v>
      </c>
      <c r="D130" s="181" t="s">
        <v>159</v>
      </c>
      <c r="E130" s="182" t="s">
        <v>791</v>
      </c>
      <c r="F130" s="183" t="s">
        <v>792</v>
      </c>
      <c r="G130" s="184" t="s">
        <v>246</v>
      </c>
      <c r="H130" s="185">
        <v>10.208</v>
      </c>
      <c r="I130" s="186"/>
      <c r="J130" s="187">
        <f>ROUND(I130*H130,2)</f>
        <v>0</v>
      </c>
      <c r="K130" s="183" t="s">
        <v>163</v>
      </c>
      <c r="L130" s="41"/>
      <c r="M130" s="188" t="s">
        <v>28</v>
      </c>
      <c r="N130" s="189" t="s">
        <v>46</v>
      </c>
      <c r="O130" s="67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164</v>
      </c>
      <c r="AT130" s="192" t="s">
        <v>159</v>
      </c>
      <c r="AU130" s="192" t="s">
        <v>82</v>
      </c>
      <c r="AY130" s="19" t="s">
        <v>157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9" t="s">
        <v>164</v>
      </c>
      <c r="BK130" s="193">
        <f>ROUND(I130*H130,2)</f>
        <v>0</v>
      </c>
      <c r="BL130" s="19" t="s">
        <v>164</v>
      </c>
      <c r="BM130" s="192" t="s">
        <v>793</v>
      </c>
    </row>
    <row r="131" spans="1:47" s="2" customFormat="1" ht="19.5">
      <c r="A131" s="36"/>
      <c r="B131" s="37"/>
      <c r="C131" s="38"/>
      <c r="D131" s="194" t="s">
        <v>166</v>
      </c>
      <c r="E131" s="38"/>
      <c r="F131" s="195" t="s">
        <v>794</v>
      </c>
      <c r="G131" s="38"/>
      <c r="H131" s="38"/>
      <c r="I131" s="196"/>
      <c r="J131" s="38"/>
      <c r="K131" s="38"/>
      <c r="L131" s="41"/>
      <c r="M131" s="197"/>
      <c r="N131" s="198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166</v>
      </c>
      <c r="AU131" s="19" t="s">
        <v>82</v>
      </c>
    </row>
    <row r="132" spans="1:47" s="2" customFormat="1" ht="11.25">
      <c r="A132" s="36"/>
      <c r="B132" s="37"/>
      <c r="C132" s="38"/>
      <c r="D132" s="199" t="s">
        <v>168</v>
      </c>
      <c r="E132" s="38"/>
      <c r="F132" s="200" t="s">
        <v>795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168</v>
      </c>
      <c r="AU132" s="19" t="s">
        <v>82</v>
      </c>
    </row>
    <row r="133" spans="2:51" s="13" customFormat="1" ht="11.25">
      <c r="B133" s="201"/>
      <c r="C133" s="202"/>
      <c r="D133" s="194" t="s">
        <v>170</v>
      </c>
      <c r="E133" s="203" t="s">
        <v>28</v>
      </c>
      <c r="F133" s="204" t="s">
        <v>779</v>
      </c>
      <c r="G133" s="202"/>
      <c r="H133" s="203" t="s">
        <v>28</v>
      </c>
      <c r="I133" s="205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170</v>
      </c>
      <c r="AU133" s="210" t="s">
        <v>82</v>
      </c>
      <c r="AV133" s="13" t="s">
        <v>80</v>
      </c>
      <c r="AW133" s="13" t="s">
        <v>34</v>
      </c>
      <c r="AX133" s="13" t="s">
        <v>73</v>
      </c>
      <c r="AY133" s="210" t="s">
        <v>157</v>
      </c>
    </row>
    <row r="134" spans="2:51" s="13" customFormat="1" ht="11.25">
      <c r="B134" s="201"/>
      <c r="C134" s="202"/>
      <c r="D134" s="194" t="s">
        <v>170</v>
      </c>
      <c r="E134" s="203" t="s">
        <v>28</v>
      </c>
      <c r="F134" s="204" t="s">
        <v>796</v>
      </c>
      <c r="G134" s="202"/>
      <c r="H134" s="203" t="s">
        <v>28</v>
      </c>
      <c r="I134" s="205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170</v>
      </c>
      <c r="AU134" s="210" t="s">
        <v>82</v>
      </c>
      <c r="AV134" s="13" t="s">
        <v>80</v>
      </c>
      <c r="AW134" s="13" t="s">
        <v>34</v>
      </c>
      <c r="AX134" s="13" t="s">
        <v>73</v>
      </c>
      <c r="AY134" s="210" t="s">
        <v>157</v>
      </c>
    </row>
    <row r="135" spans="2:51" s="14" customFormat="1" ht="11.25">
      <c r="B135" s="211"/>
      <c r="C135" s="212"/>
      <c r="D135" s="194" t="s">
        <v>170</v>
      </c>
      <c r="E135" s="213" t="s">
        <v>28</v>
      </c>
      <c r="F135" s="214" t="s">
        <v>797</v>
      </c>
      <c r="G135" s="212"/>
      <c r="H135" s="215">
        <v>5.328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170</v>
      </c>
      <c r="AU135" s="221" t="s">
        <v>82</v>
      </c>
      <c r="AV135" s="14" t="s">
        <v>82</v>
      </c>
      <c r="AW135" s="14" t="s">
        <v>34</v>
      </c>
      <c r="AX135" s="14" t="s">
        <v>73</v>
      </c>
      <c r="AY135" s="221" t="s">
        <v>157</v>
      </c>
    </row>
    <row r="136" spans="2:51" s="14" customFormat="1" ht="11.25">
      <c r="B136" s="211"/>
      <c r="C136" s="212"/>
      <c r="D136" s="194" t="s">
        <v>170</v>
      </c>
      <c r="E136" s="213" t="s">
        <v>28</v>
      </c>
      <c r="F136" s="214" t="s">
        <v>798</v>
      </c>
      <c r="G136" s="212"/>
      <c r="H136" s="215">
        <v>2.52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170</v>
      </c>
      <c r="AU136" s="221" t="s">
        <v>82</v>
      </c>
      <c r="AV136" s="14" t="s">
        <v>82</v>
      </c>
      <c r="AW136" s="14" t="s">
        <v>34</v>
      </c>
      <c r="AX136" s="14" t="s">
        <v>73</v>
      </c>
      <c r="AY136" s="221" t="s">
        <v>157</v>
      </c>
    </row>
    <row r="137" spans="2:51" s="14" customFormat="1" ht="11.25">
      <c r="B137" s="211"/>
      <c r="C137" s="212"/>
      <c r="D137" s="194" t="s">
        <v>170</v>
      </c>
      <c r="E137" s="213" t="s">
        <v>28</v>
      </c>
      <c r="F137" s="214" t="s">
        <v>799</v>
      </c>
      <c r="G137" s="212"/>
      <c r="H137" s="215">
        <v>0.518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170</v>
      </c>
      <c r="AU137" s="221" t="s">
        <v>82</v>
      </c>
      <c r="AV137" s="14" t="s">
        <v>82</v>
      </c>
      <c r="AW137" s="14" t="s">
        <v>34</v>
      </c>
      <c r="AX137" s="14" t="s">
        <v>73</v>
      </c>
      <c r="AY137" s="221" t="s">
        <v>157</v>
      </c>
    </row>
    <row r="138" spans="2:51" s="16" customFormat="1" ht="11.25">
      <c r="B138" s="233"/>
      <c r="C138" s="234"/>
      <c r="D138" s="194" t="s">
        <v>170</v>
      </c>
      <c r="E138" s="235" t="s">
        <v>28</v>
      </c>
      <c r="F138" s="236" t="s">
        <v>258</v>
      </c>
      <c r="G138" s="234"/>
      <c r="H138" s="237">
        <v>8.366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170</v>
      </c>
      <c r="AU138" s="243" t="s">
        <v>82</v>
      </c>
      <c r="AV138" s="16" t="s">
        <v>183</v>
      </c>
      <c r="AW138" s="16" t="s">
        <v>34</v>
      </c>
      <c r="AX138" s="16" t="s">
        <v>73</v>
      </c>
      <c r="AY138" s="243" t="s">
        <v>157</v>
      </c>
    </row>
    <row r="139" spans="2:51" s="13" customFormat="1" ht="11.25">
      <c r="B139" s="201"/>
      <c r="C139" s="202"/>
      <c r="D139" s="194" t="s">
        <v>170</v>
      </c>
      <c r="E139" s="203" t="s">
        <v>28</v>
      </c>
      <c r="F139" s="204" t="s">
        <v>800</v>
      </c>
      <c r="G139" s="202"/>
      <c r="H139" s="203" t="s">
        <v>28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170</v>
      </c>
      <c r="AU139" s="210" t="s">
        <v>82</v>
      </c>
      <c r="AV139" s="13" t="s">
        <v>80</v>
      </c>
      <c r="AW139" s="13" t="s">
        <v>34</v>
      </c>
      <c r="AX139" s="13" t="s">
        <v>73</v>
      </c>
      <c r="AY139" s="210" t="s">
        <v>157</v>
      </c>
    </row>
    <row r="140" spans="2:51" s="14" customFormat="1" ht="11.25">
      <c r="B140" s="211"/>
      <c r="C140" s="212"/>
      <c r="D140" s="194" t="s">
        <v>170</v>
      </c>
      <c r="E140" s="213" t="s">
        <v>28</v>
      </c>
      <c r="F140" s="214" t="s">
        <v>801</v>
      </c>
      <c r="G140" s="212"/>
      <c r="H140" s="215">
        <v>1.842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170</v>
      </c>
      <c r="AU140" s="221" t="s">
        <v>82</v>
      </c>
      <c r="AV140" s="14" t="s">
        <v>82</v>
      </c>
      <c r="AW140" s="14" t="s">
        <v>34</v>
      </c>
      <c r="AX140" s="14" t="s">
        <v>73</v>
      </c>
      <c r="AY140" s="221" t="s">
        <v>157</v>
      </c>
    </row>
    <row r="141" spans="2:51" s="15" customFormat="1" ht="11.25">
      <c r="B141" s="222"/>
      <c r="C141" s="223"/>
      <c r="D141" s="194" t="s">
        <v>170</v>
      </c>
      <c r="E141" s="224" t="s">
        <v>28</v>
      </c>
      <c r="F141" s="225" t="s">
        <v>182</v>
      </c>
      <c r="G141" s="223"/>
      <c r="H141" s="226">
        <v>10.208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170</v>
      </c>
      <c r="AU141" s="232" t="s">
        <v>82</v>
      </c>
      <c r="AV141" s="15" t="s">
        <v>164</v>
      </c>
      <c r="AW141" s="15" t="s">
        <v>34</v>
      </c>
      <c r="AX141" s="15" t="s">
        <v>80</v>
      </c>
      <c r="AY141" s="232" t="s">
        <v>157</v>
      </c>
    </row>
    <row r="142" spans="1:65" s="2" customFormat="1" ht="16.5" customHeight="1">
      <c r="A142" s="36"/>
      <c r="B142" s="37"/>
      <c r="C142" s="244" t="s">
        <v>202</v>
      </c>
      <c r="D142" s="244" t="s">
        <v>483</v>
      </c>
      <c r="E142" s="245" t="s">
        <v>802</v>
      </c>
      <c r="F142" s="246" t="s">
        <v>803</v>
      </c>
      <c r="G142" s="247" t="s">
        <v>486</v>
      </c>
      <c r="H142" s="248">
        <v>1.842</v>
      </c>
      <c r="I142" s="249"/>
      <c r="J142" s="250">
        <f>ROUND(I142*H142,2)</f>
        <v>0</v>
      </c>
      <c r="K142" s="246" t="s">
        <v>163</v>
      </c>
      <c r="L142" s="251"/>
      <c r="M142" s="252" t="s">
        <v>28</v>
      </c>
      <c r="N142" s="253" t="s">
        <v>46</v>
      </c>
      <c r="O142" s="67"/>
      <c r="P142" s="190">
        <f>O142*H142</f>
        <v>0</v>
      </c>
      <c r="Q142" s="190">
        <v>1</v>
      </c>
      <c r="R142" s="190">
        <f>Q142*H142</f>
        <v>1.842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217</v>
      </c>
      <c r="AT142" s="192" t="s">
        <v>483</v>
      </c>
      <c r="AU142" s="192" t="s">
        <v>82</v>
      </c>
      <c r="AY142" s="19" t="s">
        <v>157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164</v>
      </c>
      <c r="BK142" s="193">
        <f>ROUND(I142*H142,2)</f>
        <v>0</v>
      </c>
      <c r="BL142" s="19" t="s">
        <v>164</v>
      </c>
      <c r="BM142" s="192" t="s">
        <v>804</v>
      </c>
    </row>
    <row r="143" spans="1:47" s="2" customFormat="1" ht="11.25">
      <c r="A143" s="36"/>
      <c r="B143" s="37"/>
      <c r="C143" s="38"/>
      <c r="D143" s="194" t="s">
        <v>166</v>
      </c>
      <c r="E143" s="38"/>
      <c r="F143" s="195" t="s">
        <v>803</v>
      </c>
      <c r="G143" s="38"/>
      <c r="H143" s="38"/>
      <c r="I143" s="196"/>
      <c r="J143" s="38"/>
      <c r="K143" s="38"/>
      <c r="L143" s="41"/>
      <c r="M143" s="197"/>
      <c r="N143" s="198"/>
      <c r="O143" s="67"/>
      <c r="P143" s="67"/>
      <c r="Q143" s="67"/>
      <c r="R143" s="67"/>
      <c r="S143" s="67"/>
      <c r="T143" s="68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166</v>
      </c>
      <c r="AU143" s="19" t="s">
        <v>82</v>
      </c>
    </row>
    <row r="144" spans="2:51" s="13" customFormat="1" ht="11.25">
      <c r="B144" s="201"/>
      <c r="C144" s="202"/>
      <c r="D144" s="194" t="s">
        <v>170</v>
      </c>
      <c r="E144" s="203" t="s">
        <v>28</v>
      </c>
      <c r="F144" s="204" t="s">
        <v>805</v>
      </c>
      <c r="G144" s="202"/>
      <c r="H144" s="203" t="s">
        <v>28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170</v>
      </c>
      <c r="AU144" s="210" t="s">
        <v>82</v>
      </c>
      <c r="AV144" s="13" t="s">
        <v>80</v>
      </c>
      <c r="AW144" s="13" t="s">
        <v>34</v>
      </c>
      <c r="AX144" s="13" t="s">
        <v>73</v>
      </c>
      <c r="AY144" s="210" t="s">
        <v>157</v>
      </c>
    </row>
    <row r="145" spans="2:51" s="14" customFormat="1" ht="11.25">
      <c r="B145" s="211"/>
      <c r="C145" s="212"/>
      <c r="D145" s="194" t="s">
        <v>170</v>
      </c>
      <c r="E145" s="213" t="s">
        <v>28</v>
      </c>
      <c r="F145" s="214" t="s">
        <v>801</v>
      </c>
      <c r="G145" s="212"/>
      <c r="H145" s="215">
        <v>1.842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170</v>
      </c>
      <c r="AU145" s="221" t="s">
        <v>82</v>
      </c>
      <c r="AV145" s="14" t="s">
        <v>82</v>
      </c>
      <c r="AW145" s="14" t="s">
        <v>34</v>
      </c>
      <c r="AX145" s="14" t="s">
        <v>80</v>
      </c>
      <c r="AY145" s="221" t="s">
        <v>157</v>
      </c>
    </row>
    <row r="146" spans="1:65" s="2" customFormat="1" ht="16.5" customHeight="1">
      <c r="A146" s="36"/>
      <c r="B146" s="37"/>
      <c r="C146" s="181" t="s">
        <v>209</v>
      </c>
      <c r="D146" s="181" t="s">
        <v>159</v>
      </c>
      <c r="E146" s="182" t="s">
        <v>806</v>
      </c>
      <c r="F146" s="183" t="s">
        <v>807</v>
      </c>
      <c r="G146" s="184" t="s">
        <v>162</v>
      </c>
      <c r="H146" s="185">
        <v>14.507</v>
      </c>
      <c r="I146" s="186"/>
      <c r="J146" s="187">
        <f>ROUND(I146*H146,2)</f>
        <v>0</v>
      </c>
      <c r="K146" s="183" t="s">
        <v>163</v>
      </c>
      <c r="L146" s="41"/>
      <c r="M146" s="188" t="s">
        <v>28</v>
      </c>
      <c r="N146" s="189" t="s">
        <v>46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164</v>
      </c>
      <c r="AT146" s="192" t="s">
        <v>159</v>
      </c>
      <c r="AU146" s="192" t="s">
        <v>82</v>
      </c>
      <c r="AY146" s="19" t="s">
        <v>157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164</v>
      </c>
      <c r="BK146" s="193">
        <f>ROUND(I146*H146,2)</f>
        <v>0</v>
      </c>
      <c r="BL146" s="19" t="s">
        <v>164</v>
      </c>
      <c r="BM146" s="192" t="s">
        <v>808</v>
      </c>
    </row>
    <row r="147" spans="1:47" s="2" customFormat="1" ht="11.25">
      <c r="A147" s="36"/>
      <c r="B147" s="37"/>
      <c r="C147" s="38"/>
      <c r="D147" s="194" t="s">
        <v>166</v>
      </c>
      <c r="E147" s="38"/>
      <c r="F147" s="195" t="s">
        <v>809</v>
      </c>
      <c r="G147" s="38"/>
      <c r="H147" s="38"/>
      <c r="I147" s="196"/>
      <c r="J147" s="38"/>
      <c r="K147" s="38"/>
      <c r="L147" s="41"/>
      <c r="M147" s="197"/>
      <c r="N147" s="198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166</v>
      </c>
      <c r="AU147" s="19" t="s">
        <v>82</v>
      </c>
    </row>
    <row r="148" spans="1:47" s="2" customFormat="1" ht="11.25">
      <c r="A148" s="36"/>
      <c r="B148" s="37"/>
      <c r="C148" s="38"/>
      <c r="D148" s="199" t="s">
        <v>168</v>
      </c>
      <c r="E148" s="38"/>
      <c r="F148" s="200" t="s">
        <v>810</v>
      </c>
      <c r="G148" s="38"/>
      <c r="H148" s="38"/>
      <c r="I148" s="196"/>
      <c r="J148" s="38"/>
      <c r="K148" s="38"/>
      <c r="L148" s="41"/>
      <c r="M148" s="197"/>
      <c r="N148" s="198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168</v>
      </c>
      <c r="AU148" s="19" t="s">
        <v>82</v>
      </c>
    </row>
    <row r="149" spans="2:51" s="13" customFormat="1" ht="11.25">
      <c r="B149" s="201"/>
      <c r="C149" s="202"/>
      <c r="D149" s="194" t="s">
        <v>170</v>
      </c>
      <c r="E149" s="203" t="s">
        <v>28</v>
      </c>
      <c r="F149" s="204" t="s">
        <v>811</v>
      </c>
      <c r="G149" s="202"/>
      <c r="H149" s="203" t="s">
        <v>28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170</v>
      </c>
      <c r="AU149" s="210" t="s">
        <v>82</v>
      </c>
      <c r="AV149" s="13" t="s">
        <v>80</v>
      </c>
      <c r="AW149" s="13" t="s">
        <v>34</v>
      </c>
      <c r="AX149" s="13" t="s">
        <v>73</v>
      </c>
      <c r="AY149" s="210" t="s">
        <v>157</v>
      </c>
    </row>
    <row r="150" spans="2:51" s="14" customFormat="1" ht="11.25">
      <c r="B150" s="211"/>
      <c r="C150" s="212"/>
      <c r="D150" s="194" t="s">
        <v>170</v>
      </c>
      <c r="E150" s="213" t="s">
        <v>28</v>
      </c>
      <c r="F150" s="214" t="s">
        <v>812</v>
      </c>
      <c r="G150" s="212"/>
      <c r="H150" s="215">
        <v>4.9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170</v>
      </c>
      <c r="AU150" s="221" t="s">
        <v>82</v>
      </c>
      <c r="AV150" s="14" t="s">
        <v>82</v>
      </c>
      <c r="AW150" s="14" t="s">
        <v>34</v>
      </c>
      <c r="AX150" s="14" t="s">
        <v>73</v>
      </c>
      <c r="AY150" s="221" t="s">
        <v>157</v>
      </c>
    </row>
    <row r="151" spans="2:51" s="14" customFormat="1" ht="11.25">
      <c r="B151" s="211"/>
      <c r="C151" s="212"/>
      <c r="D151" s="194" t="s">
        <v>170</v>
      </c>
      <c r="E151" s="213" t="s">
        <v>28</v>
      </c>
      <c r="F151" s="214" t="s">
        <v>813</v>
      </c>
      <c r="G151" s="212"/>
      <c r="H151" s="215">
        <v>4.64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170</v>
      </c>
      <c r="AU151" s="221" t="s">
        <v>82</v>
      </c>
      <c r="AV151" s="14" t="s">
        <v>82</v>
      </c>
      <c r="AW151" s="14" t="s">
        <v>34</v>
      </c>
      <c r="AX151" s="14" t="s">
        <v>73</v>
      </c>
      <c r="AY151" s="221" t="s">
        <v>157</v>
      </c>
    </row>
    <row r="152" spans="2:51" s="14" customFormat="1" ht="11.25">
      <c r="B152" s="211"/>
      <c r="C152" s="212"/>
      <c r="D152" s="194" t="s">
        <v>170</v>
      </c>
      <c r="E152" s="213" t="s">
        <v>28</v>
      </c>
      <c r="F152" s="214" t="s">
        <v>814</v>
      </c>
      <c r="G152" s="212"/>
      <c r="H152" s="215">
        <v>4.967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170</v>
      </c>
      <c r="AU152" s="221" t="s">
        <v>82</v>
      </c>
      <c r="AV152" s="14" t="s">
        <v>82</v>
      </c>
      <c r="AW152" s="14" t="s">
        <v>34</v>
      </c>
      <c r="AX152" s="14" t="s">
        <v>73</v>
      </c>
      <c r="AY152" s="221" t="s">
        <v>157</v>
      </c>
    </row>
    <row r="153" spans="2:51" s="15" customFormat="1" ht="11.25">
      <c r="B153" s="222"/>
      <c r="C153" s="223"/>
      <c r="D153" s="194" t="s">
        <v>170</v>
      </c>
      <c r="E153" s="224" t="s">
        <v>28</v>
      </c>
      <c r="F153" s="225" t="s">
        <v>182</v>
      </c>
      <c r="G153" s="223"/>
      <c r="H153" s="226">
        <v>14.507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170</v>
      </c>
      <c r="AU153" s="232" t="s">
        <v>82</v>
      </c>
      <c r="AV153" s="15" t="s">
        <v>164</v>
      </c>
      <c r="AW153" s="15" t="s">
        <v>34</v>
      </c>
      <c r="AX153" s="15" t="s">
        <v>80</v>
      </c>
      <c r="AY153" s="232" t="s">
        <v>157</v>
      </c>
    </row>
    <row r="154" spans="2:63" s="12" customFormat="1" ht="22.9" customHeight="1">
      <c r="B154" s="165"/>
      <c r="C154" s="166"/>
      <c r="D154" s="167" t="s">
        <v>72</v>
      </c>
      <c r="E154" s="179" t="s">
        <v>82</v>
      </c>
      <c r="F154" s="179" t="s">
        <v>417</v>
      </c>
      <c r="G154" s="166"/>
      <c r="H154" s="166"/>
      <c r="I154" s="169"/>
      <c r="J154" s="180">
        <f>BK154</f>
        <v>0</v>
      </c>
      <c r="K154" s="166"/>
      <c r="L154" s="171"/>
      <c r="M154" s="172"/>
      <c r="N154" s="173"/>
      <c r="O154" s="173"/>
      <c r="P154" s="174">
        <f>SUM(P155:P204)</f>
        <v>0</v>
      </c>
      <c r="Q154" s="173"/>
      <c r="R154" s="174">
        <f>SUM(R155:R204)</f>
        <v>0.36075409999999997</v>
      </c>
      <c r="S154" s="173"/>
      <c r="T154" s="175">
        <f>SUM(T155:T204)</f>
        <v>0</v>
      </c>
      <c r="AR154" s="176" t="s">
        <v>80</v>
      </c>
      <c r="AT154" s="177" t="s">
        <v>72</v>
      </c>
      <c r="AU154" s="177" t="s">
        <v>80</v>
      </c>
      <c r="AY154" s="176" t="s">
        <v>157</v>
      </c>
      <c r="BK154" s="178">
        <f>SUM(BK155:BK204)</f>
        <v>0</v>
      </c>
    </row>
    <row r="155" spans="1:65" s="2" customFormat="1" ht="16.5" customHeight="1">
      <c r="A155" s="36"/>
      <c r="B155" s="37"/>
      <c r="C155" s="181" t="s">
        <v>217</v>
      </c>
      <c r="D155" s="181" t="s">
        <v>159</v>
      </c>
      <c r="E155" s="182" t="s">
        <v>815</v>
      </c>
      <c r="F155" s="183" t="s">
        <v>816</v>
      </c>
      <c r="G155" s="184" t="s">
        <v>162</v>
      </c>
      <c r="H155" s="185">
        <v>2.25</v>
      </c>
      <c r="I155" s="186"/>
      <c r="J155" s="187">
        <f>ROUND(I155*H155,2)</f>
        <v>0</v>
      </c>
      <c r="K155" s="183" t="s">
        <v>163</v>
      </c>
      <c r="L155" s="41"/>
      <c r="M155" s="188" t="s">
        <v>28</v>
      </c>
      <c r="N155" s="189" t="s">
        <v>46</v>
      </c>
      <c r="O155" s="67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164</v>
      </c>
      <c r="AT155" s="192" t="s">
        <v>159</v>
      </c>
      <c r="AU155" s="192" t="s">
        <v>82</v>
      </c>
      <c r="AY155" s="19" t="s">
        <v>157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164</v>
      </c>
      <c r="BK155" s="193">
        <f>ROUND(I155*H155,2)</f>
        <v>0</v>
      </c>
      <c r="BL155" s="19" t="s">
        <v>164</v>
      </c>
      <c r="BM155" s="192" t="s">
        <v>817</v>
      </c>
    </row>
    <row r="156" spans="1:47" s="2" customFormat="1" ht="11.25">
      <c r="A156" s="36"/>
      <c r="B156" s="37"/>
      <c r="C156" s="38"/>
      <c r="D156" s="194" t="s">
        <v>166</v>
      </c>
      <c r="E156" s="38"/>
      <c r="F156" s="195" t="s">
        <v>818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166</v>
      </c>
      <c r="AU156" s="19" t="s">
        <v>82</v>
      </c>
    </row>
    <row r="157" spans="1:47" s="2" customFormat="1" ht="11.25">
      <c r="A157" s="36"/>
      <c r="B157" s="37"/>
      <c r="C157" s="38"/>
      <c r="D157" s="199" t="s">
        <v>168</v>
      </c>
      <c r="E157" s="38"/>
      <c r="F157" s="200" t="s">
        <v>819</v>
      </c>
      <c r="G157" s="38"/>
      <c r="H157" s="38"/>
      <c r="I157" s="196"/>
      <c r="J157" s="38"/>
      <c r="K157" s="38"/>
      <c r="L157" s="41"/>
      <c r="M157" s="197"/>
      <c r="N157" s="198"/>
      <c r="O157" s="67"/>
      <c r="P157" s="67"/>
      <c r="Q157" s="67"/>
      <c r="R157" s="67"/>
      <c r="S157" s="67"/>
      <c r="T157" s="68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168</v>
      </c>
      <c r="AU157" s="19" t="s">
        <v>82</v>
      </c>
    </row>
    <row r="158" spans="2:51" s="13" customFormat="1" ht="22.5">
      <c r="B158" s="201"/>
      <c r="C158" s="202"/>
      <c r="D158" s="194" t="s">
        <v>170</v>
      </c>
      <c r="E158" s="203" t="s">
        <v>28</v>
      </c>
      <c r="F158" s="204" t="s">
        <v>820</v>
      </c>
      <c r="G158" s="202"/>
      <c r="H158" s="203" t="s">
        <v>28</v>
      </c>
      <c r="I158" s="205"/>
      <c r="J158" s="202"/>
      <c r="K158" s="202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170</v>
      </c>
      <c r="AU158" s="210" t="s">
        <v>82</v>
      </c>
      <c r="AV158" s="13" t="s">
        <v>80</v>
      </c>
      <c r="AW158" s="13" t="s">
        <v>34</v>
      </c>
      <c r="AX158" s="13" t="s">
        <v>73</v>
      </c>
      <c r="AY158" s="210" t="s">
        <v>157</v>
      </c>
    </row>
    <row r="159" spans="2:51" s="14" customFormat="1" ht="11.25">
      <c r="B159" s="211"/>
      <c r="C159" s="212"/>
      <c r="D159" s="194" t="s">
        <v>170</v>
      </c>
      <c r="E159" s="213" t="s">
        <v>28</v>
      </c>
      <c r="F159" s="214" t="s">
        <v>821</v>
      </c>
      <c r="G159" s="212"/>
      <c r="H159" s="215">
        <v>2.25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170</v>
      </c>
      <c r="AU159" s="221" t="s">
        <v>82</v>
      </c>
      <c r="AV159" s="14" t="s">
        <v>82</v>
      </c>
      <c r="AW159" s="14" t="s">
        <v>34</v>
      </c>
      <c r="AX159" s="14" t="s">
        <v>80</v>
      </c>
      <c r="AY159" s="221" t="s">
        <v>157</v>
      </c>
    </row>
    <row r="160" spans="1:65" s="2" customFormat="1" ht="16.5" customHeight="1">
      <c r="A160" s="36"/>
      <c r="B160" s="37"/>
      <c r="C160" s="244" t="s">
        <v>224</v>
      </c>
      <c r="D160" s="244" t="s">
        <v>483</v>
      </c>
      <c r="E160" s="245" t="s">
        <v>822</v>
      </c>
      <c r="F160" s="246" t="s">
        <v>823</v>
      </c>
      <c r="G160" s="247" t="s">
        <v>162</v>
      </c>
      <c r="H160" s="248">
        <v>2.588</v>
      </c>
      <c r="I160" s="249"/>
      <c r="J160" s="250">
        <f>ROUND(I160*H160,2)</f>
        <v>0</v>
      </c>
      <c r="K160" s="246" t="s">
        <v>28</v>
      </c>
      <c r="L160" s="251"/>
      <c r="M160" s="252" t="s">
        <v>28</v>
      </c>
      <c r="N160" s="253" t="s">
        <v>46</v>
      </c>
      <c r="O160" s="67"/>
      <c r="P160" s="190">
        <f>O160*H160</f>
        <v>0</v>
      </c>
      <c r="Q160" s="190">
        <v>0.00035</v>
      </c>
      <c r="R160" s="190">
        <f>Q160*H160</f>
        <v>0.0009058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217</v>
      </c>
      <c r="AT160" s="192" t="s">
        <v>483</v>
      </c>
      <c r="AU160" s="192" t="s">
        <v>82</v>
      </c>
      <c r="AY160" s="19" t="s">
        <v>157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9" t="s">
        <v>164</v>
      </c>
      <c r="BK160" s="193">
        <f>ROUND(I160*H160,2)</f>
        <v>0</v>
      </c>
      <c r="BL160" s="19" t="s">
        <v>164</v>
      </c>
      <c r="BM160" s="192" t="s">
        <v>824</v>
      </c>
    </row>
    <row r="161" spans="1:47" s="2" customFormat="1" ht="11.25">
      <c r="A161" s="36"/>
      <c r="B161" s="37"/>
      <c r="C161" s="38"/>
      <c r="D161" s="194" t="s">
        <v>166</v>
      </c>
      <c r="E161" s="38"/>
      <c r="F161" s="195" t="s">
        <v>823</v>
      </c>
      <c r="G161" s="38"/>
      <c r="H161" s="38"/>
      <c r="I161" s="196"/>
      <c r="J161" s="38"/>
      <c r="K161" s="38"/>
      <c r="L161" s="41"/>
      <c r="M161" s="197"/>
      <c r="N161" s="198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166</v>
      </c>
      <c r="AU161" s="19" t="s">
        <v>82</v>
      </c>
    </row>
    <row r="162" spans="2:51" s="13" customFormat="1" ht="22.5">
      <c r="B162" s="201"/>
      <c r="C162" s="202"/>
      <c r="D162" s="194" t="s">
        <v>170</v>
      </c>
      <c r="E162" s="203" t="s">
        <v>28</v>
      </c>
      <c r="F162" s="204" t="s">
        <v>820</v>
      </c>
      <c r="G162" s="202"/>
      <c r="H162" s="203" t="s">
        <v>28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170</v>
      </c>
      <c r="AU162" s="210" t="s">
        <v>82</v>
      </c>
      <c r="AV162" s="13" t="s">
        <v>80</v>
      </c>
      <c r="AW162" s="13" t="s">
        <v>34</v>
      </c>
      <c r="AX162" s="13" t="s">
        <v>73</v>
      </c>
      <c r="AY162" s="210" t="s">
        <v>157</v>
      </c>
    </row>
    <row r="163" spans="2:51" s="13" customFormat="1" ht="22.5">
      <c r="B163" s="201"/>
      <c r="C163" s="202"/>
      <c r="D163" s="194" t="s">
        <v>170</v>
      </c>
      <c r="E163" s="203" t="s">
        <v>28</v>
      </c>
      <c r="F163" s="204" t="s">
        <v>825</v>
      </c>
      <c r="G163" s="202"/>
      <c r="H163" s="203" t="s">
        <v>28</v>
      </c>
      <c r="I163" s="205"/>
      <c r="J163" s="202"/>
      <c r="K163" s="202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170</v>
      </c>
      <c r="AU163" s="210" t="s">
        <v>82</v>
      </c>
      <c r="AV163" s="13" t="s">
        <v>80</v>
      </c>
      <c r="AW163" s="13" t="s">
        <v>34</v>
      </c>
      <c r="AX163" s="13" t="s">
        <v>73</v>
      </c>
      <c r="AY163" s="210" t="s">
        <v>157</v>
      </c>
    </row>
    <row r="164" spans="2:51" s="13" customFormat="1" ht="11.25">
      <c r="B164" s="201"/>
      <c r="C164" s="202"/>
      <c r="D164" s="194" t="s">
        <v>170</v>
      </c>
      <c r="E164" s="203" t="s">
        <v>28</v>
      </c>
      <c r="F164" s="204" t="s">
        <v>826</v>
      </c>
      <c r="G164" s="202"/>
      <c r="H164" s="203" t="s">
        <v>28</v>
      </c>
      <c r="I164" s="205"/>
      <c r="J164" s="202"/>
      <c r="K164" s="202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170</v>
      </c>
      <c r="AU164" s="210" t="s">
        <v>82</v>
      </c>
      <c r="AV164" s="13" t="s">
        <v>80</v>
      </c>
      <c r="AW164" s="13" t="s">
        <v>34</v>
      </c>
      <c r="AX164" s="13" t="s">
        <v>73</v>
      </c>
      <c r="AY164" s="210" t="s">
        <v>157</v>
      </c>
    </row>
    <row r="165" spans="2:51" s="14" customFormat="1" ht="11.25">
      <c r="B165" s="211"/>
      <c r="C165" s="212"/>
      <c r="D165" s="194" t="s">
        <v>170</v>
      </c>
      <c r="E165" s="213" t="s">
        <v>28</v>
      </c>
      <c r="F165" s="214" t="s">
        <v>827</v>
      </c>
      <c r="G165" s="212"/>
      <c r="H165" s="215">
        <v>2.588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170</v>
      </c>
      <c r="AU165" s="221" t="s">
        <v>82</v>
      </c>
      <c r="AV165" s="14" t="s">
        <v>82</v>
      </c>
      <c r="AW165" s="14" t="s">
        <v>34</v>
      </c>
      <c r="AX165" s="14" t="s">
        <v>80</v>
      </c>
      <c r="AY165" s="221" t="s">
        <v>157</v>
      </c>
    </row>
    <row r="166" spans="1:65" s="2" customFormat="1" ht="16.5" customHeight="1">
      <c r="A166" s="36"/>
      <c r="B166" s="37"/>
      <c r="C166" s="181" t="s">
        <v>232</v>
      </c>
      <c r="D166" s="181" t="s">
        <v>159</v>
      </c>
      <c r="E166" s="182" t="s">
        <v>419</v>
      </c>
      <c r="F166" s="183" t="s">
        <v>420</v>
      </c>
      <c r="G166" s="184" t="s">
        <v>227</v>
      </c>
      <c r="H166" s="185">
        <v>1.8</v>
      </c>
      <c r="I166" s="186"/>
      <c r="J166" s="187">
        <f>ROUND(I166*H166,2)</f>
        <v>0</v>
      </c>
      <c r="K166" s="183" t="s">
        <v>163</v>
      </c>
      <c r="L166" s="41"/>
      <c r="M166" s="188" t="s">
        <v>28</v>
      </c>
      <c r="N166" s="189" t="s">
        <v>46</v>
      </c>
      <c r="O166" s="67"/>
      <c r="P166" s="190">
        <f>O166*H166</f>
        <v>0</v>
      </c>
      <c r="Q166" s="190">
        <v>0.00016</v>
      </c>
      <c r="R166" s="190">
        <f>Q166*H166</f>
        <v>0.000288</v>
      </c>
      <c r="S166" s="190">
        <v>0</v>
      </c>
      <c r="T166" s="191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2" t="s">
        <v>164</v>
      </c>
      <c r="AT166" s="192" t="s">
        <v>159</v>
      </c>
      <c r="AU166" s="192" t="s">
        <v>82</v>
      </c>
      <c r="AY166" s="19" t="s">
        <v>157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9" t="s">
        <v>164</v>
      </c>
      <c r="BK166" s="193">
        <f>ROUND(I166*H166,2)</f>
        <v>0</v>
      </c>
      <c r="BL166" s="19" t="s">
        <v>164</v>
      </c>
      <c r="BM166" s="192" t="s">
        <v>828</v>
      </c>
    </row>
    <row r="167" spans="1:47" s="2" customFormat="1" ht="11.25">
      <c r="A167" s="36"/>
      <c r="B167" s="37"/>
      <c r="C167" s="38"/>
      <c r="D167" s="194" t="s">
        <v>166</v>
      </c>
      <c r="E167" s="38"/>
      <c r="F167" s="195" t="s">
        <v>422</v>
      </c>
      <c r="G167" s="38"/>
      <c r="H167" s="38"/>
      <c r="I167" s="196"/>
      <c r="J167" s="38"/>
      <c r="K167" s="38"/>
      <c r="L167" s="41"/>
      <c r="M167" s="197"/>
      <c r="N167" s="198"/>
      <c r="O167" s="67"/>
      <c r="P167" s="67"/>
      <c r="Q167" s="67"/>
      <c r="R167" s="67"/>
      <c r="S167" s="67"/>
      <c r="T167" s="68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166</v>
      </c>
      <c r="AU167" s="19" t="s">
        <v>82</v>
      </c>
    </row>
    <row r="168" spans="1:47" s="2" customFormat="1" ht="11.25">
      <c r="A168" s="36"/>
      <c r="B168" s="37"/>
      <c r="C168" s="38"/>
      <c r="D168" s="199" t="s">
        <v>168</v>
      </c>
      <c r="E168" s="38"/>
      <c r="F168" s="200" t="s">
        <v>423</v>
      </c>
      <c r="G168" s="38"/>
      <c r="H168" s="38"/>
      <c r="I168" s="196"/>
      <c r="J168" s="38"/>
      <c r="K168" s="38"/>
      <c r="L168" s="41"/>
      <c r="M168" s="197"/>
      <c r="N168" s="198"/>
      <c r="O168" s="67"/>
      <c r="P168" s="67"/>
      <c r="Q168" s="67"/>
      <c r="R168" s="67"/>
      <c r="S168" s="67"/>
      <c r="T168" s="68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168</v>
      </c>
      <c r="AU168" s="19" t="s">
        <v>82</v>
      </c>
    </row>
    <row r="169" spans="2:51" s="13" customFormat="1" ht="11.25">
      <c r="B169" s="201"/>
      <c r="C169" s="202"/>
      <c r="D169" s="194" t="s">
        <v>170</v>
      </c>
      <c r="E169" s="203" t="s">
        <v>28</v>
      </c>
      <c r="F169" s="204" t="s">
        <v>829</v>
      </c>
      <c r="G169" s="202"/>
      <c r="H169" s="203" t="s">
        <v>28</v>
      </c>
      <c r="I169" s="205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170</v>
      </c>
      <c r="AU169" s="210" t="s">
        <v>82</v>
      </c>
      <c r="AV169" s="13" t="s">
        <v>80</v>
      </c>
      <c r="AW169" s="13" t="s">
        <v>34</v>
      </c>
      <c r="AX169" s="13" t="s">
        <v>73</v>
      </c>
      <c r="AY169" s="210" t="s">
        <v>157</v>
      </c>
    </row>
    <row r="170" spans="2:51" s="13" customFormat="1" ht="11.25">
      <c r="B170" s="201"/>
      <c r="C170" s="202"/>
      <c r="D170" s="194" t="s">
        <v>170</v>
      </c>
      <c r="E170" s="203" t="s">
        <v>28</v>
      </c>
      <c r="F170" s="204" t="s">
        <v>830</v>
      </c>
      <c r="G170" s="202"/>
      <c r="H170" s="203" t="s">
        <v>28</v>
      </c>
      <c r="I170" s="205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170</v>
      </c>
      <c r="AU170" s="210" t="s">
        <v>82</v>
      </c>
      <c r="AV170" s="13" t="s">
        <v>80</v>
      </c>
      <c r="AW170" s="13" t="s">
        <v>34</v>
      </c>
      <c r="AX170" s="13" t="s">
        <v>73</v>
      </c>
      <c r="AY170" s="210" t="s">
        <v>157</v>
      </c>
    </row>
    <row r="171" spans="2:51" s="13" customFormat="1" ht="11.25">
      <c r="B171" s="201"/>
      <c r="C171" s="202"/>
      <c r="D171" s="194" t="s">
        <v>170</v>
      </c>
      <c r="E171" s="203" t="s">
        <v>28</v>
      </c>
      <c r="F171" s="204" t="s">
        <v>606</v>
      </c>
      <c r="G171" s="202"/>
      <c r="H171" s="203" t="s">
        <v>28</v>
      </c>
      <c r="I171" s="205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170</v>
      </c>
      <c r="AU171" s="210" t="s">
        <v>82</v>
      </c>
      <c r="AV171" s="13" t="s">
        <v>80</v>
      </c>
      <c r="AW171" s="13" t="s">
        <v>34</v>
      </c>
      <c r="AX171" s="13" t="s">
        <v>73</v>
      </c>
      <c r="AY171" s="210" t="s">
        <v>157</v>
      </c>
    </row>
    <row r="172" spans="2:51" s="14" customFormat="1" ht="11.25">
      <c r="B172" s="211"/>
      <c r="C172" s="212"/>
      <c r="D172" s="194" t="s">
        <v>170</v>
      </c>
      <c r="E172" s="213" t="s">
        <v>28</v>
      </c>
      <c r="F172" s="214" t="s">
        <v>831</v>
      </c>
      <c r="G172" s="212"/>
      <c r="H172" s="215">
        <v>1.8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170</v>
      </c>
      <c r="AU172" s="221" t="s">
        <v>82</v>
      </c>
      <c r="AV172" s="14" t="s">
        <v>82</v>
      </c>
      <c r="AW172" s="14" t="s">
        <v>34</v>
      </c>
      <c r="AX172" s="14" t="s">
        <v>80</v>
      </c>
      <c r="AY172" s="221" t="s">
        <v>157</v>
      </c>
    </row>
    <row r="173" spans="1:65" s="2" customFormat="1" ht="16.5" customHeight="1">
      <c r="A173" s="36"/>
      <c r="B173" s="37"/>
      <c r="C173" s="181" t="s">
        <v>243</v>
      </c>
      <c r="D173" s="181" t="s">
        <v>159</v>
      </c>
      <c r="E173" s="182" t="s">
        <v>429</v>
      </c>
      <c r="F173" s="183" t="s">
        <v>430</v>
      </c>
      <c r="G173" s="184" t="s">
        <v>227</v>
      </c>
      <c r="H173" s="185">
        <v>6.6</v>
      </c>
      <c r="I173" s="186"/>
      <c r="J173" s="187">
        <f>ROUND(I173*H173,2)</f>
        <v>0</v>
      </c>
      <c r="K173" s="183" t="s">
        <v>163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0.00019</v>
      </c>
      <c r="R173" s="190">
        <f>Q173*H173</f>
        <v>0.001254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164</v>
      </c>
      <c r="AT173" s="192" t="s">
        <v>159</v>
      </c>
      <c r="AU173" s="192" t="s">
        <v>82</v>
      </c>
      <c r="AY173" s="19" t="s">
        <v>157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164</v>
      </c>
      <c r="BK173" s="193">
        <f>ROUND(I173*H173,2)</f>
        <v>0</v>
      </c>
      <c r="BL173" s="19" t="s">
        <v>164</v>
      </c>
      <c r="BM173" s="192" t="s">
        <v>832</v>
      </c>
    </row>
    <row r="174" spans="1:47" s="2" customFormat="1" ht="11.25">
      <c r="A174" s="36"/>
      <c r="B174" s="37"/>
      <c r="C174" s="38"/>
      <c r="D174" s="194" t="s">
        <v>166</v>
      </c>
      <c r="E174" s="38"/>
      <c r="F174" s="195" t="s">
        <v>432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166</v>
      </c>
      <c r="AU174" s="19" t="s">
        <v>82</v>
      </c>
    </row>
    <row r="175" spans="1:47" s="2" customFormat="1" ht="11.25">
      <c r="A175" s="36"/>
      <c r="B175" s="37"/>
      <c r="C175" s="38"/>
      <c r="D175" s="199" t="s">
        <v>168</v>
      </c>
      <c r="E175" s="38"/>
      <c r="F175" s="200" t="s">
        <v>433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168</v>
      </c>
      <c r="AU175" s="19" t="s">
        <v>82</v>
      </c>
    </row>
    <row r="176" spans="2:51" s="13" customFormat="1" ht="11.25">
      <c r="B176" s="201"/>
      <c r="C176" s="202"/>
      <c r="D176" s="194" t="s">
        <v>170</v>
      </c>
      <c r="E176" s="203" t="s">
        <v>28</v>
      </c>
      <c r="F176" s="204" t="s">
        <v>833</v>
      </c>
      <c r="G176" s="202"/>
      <c r="H176" s="203" t="s">
        <v>28</v>
      </c>
      <c r="I176" s="205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170</v>
      </c>
      <c r="AU176" s="210" t="s">
        <v>82</v>
      </c>
      <c r="AV176" s="13" t="s">
        <v>80</v>
      </c>
      <c r="AW176" s="13" t="s">
        <v>34</v>
      </c>
      <c r="AX176" s="13" t="s">
        <v>73</v>
      </c>
      <c r="AY176" s="210" t="s">
        <v>157</v>
      </c>
    </row>
    <row r="177" spans="2:51" s="13" customFormat="1" ht="11.25">
      <c r="B177" s="201"/>
      <c r="C177" s="202"/>
      <c r="D177" s="194" t="s">
        <v>170</v>
      </c>
      <c r="E177" s="203" t="s">
        <v>28</v>
      </c>
      <c r="F177" s="204" t="s">
        <v>834</v>
      </c>
      <c r="G177" s="202"/>
      <c r="H177" s="203" t="s">
        <v>28</v>
      </c>
      <c r="I177" s="205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170</v>
      </c>
      <c r="AU177" s="210" t="s">
        <v>82</v>
      </c>
      <c r="AV177" s="13" t="s">
        <v>80</v>
      </c>
      <c r="AW177" s="13" t="s">
        <v>34</v>
      </c>
      <c r="AX177" s="13" t="s">
        <v>73</v>
      </c>
      <c r="AY177" s="210" t="s">
        <v>157</v>
      </c>
    </row>
    <row r="178" spans="2:51" s="13" customFormat="1" ht="11.25">
      <c r="B178" s="201"/>
      <c r="C178" s="202"/>
      <c r="D178" s="194" t="s">
        <v>170</v>
      </c>
      <c r="E178" s="203" t="s">
        <v>28</v>
      </c>
      <c r="F178" s="204" t="s">
        <v>835</v>
      </c>
      <c r="G178" s="202"/>
      <c r="H178" s="203" t="s">
        <v>28</v>
      </c>
      <c r="I178" s="205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170</v>
      </c>
      <c r="AU178" s="210" t="s">
        <v>82</v>
      </c>
      <c r="AV178" s="13" t="s">
        <v>80</v>
      </c>
      <c r="AW178" s="13" t="s">
        <v>34</v>
      </c>
      <c r="AX178" s="13" t="s">
        <v>73</v>
      </c>
      <c r="AY178" s="210" t="s">
        <v>157</v>
      </c>
    </row>
    <row r="179" spans="2:51" s="14" customFormat="1" ht="11.25">
      <c r="B179" s="211"/>
      <c r="C179" s="212"/>
      <c r="D179" s="194" t="s">
        <v>170</v>
      </c>
      <c r="E179" s="213" t="s">
        <v>28</v>
      </c>
      <c r="F179" s="214" t="s">
        <v>836</v>
      </c>
      <c r="G179" s="212"/>
      <c r="H179" s="215">
        <v>6.6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170</v>
      </c>
      <c r="AU179" s="221" t="s">
        <v>82</v>
      </c>
      <c r="AV179" s="14" t="s">
        <v>82</v>
      </c>
      <c r="AW179" s="14" t="s">
        <v>34</v>
      </c>
      <c r="AX179" s="14" t="s">
        <v>80</v>
      </c>
      <c r="AY179" s="221" t="s">
        <v>157</v>
      </c>
    </row>
    <row r="180" spans="1:65" s="2" customFormat="1" ht="16.5" customHeight="1">
      <c r="A180" s="36"/>
      <c r="B180" s="37"/>
      <c r="C180" s="181" t="s">
        <v>263</v>
      </c>
      <c r="D180" s="181" t="s">
        <v>159</v>
      </c>
      <c r="E180" s="182" t="s">
        <v>837</v>
      </c>
      <c r="F180" s="183" t="s">
        <v>838</v>
      </c>
      <c r="G180" s="184" t="s">
        <v>246</v>
      </c>
      <c r="H180" s="185">
        <v>6.72</v>
      </c>
      <c r="I180" s="186"/>
      <c r="J180" s="187">
        <f>ROUND(I180*H180,2)</f>
        <v>0</v>
      </c>
      <c r="K180" s="183" t="s">
        <v>163</v>
      </c>
      <c r="L180" s="41"/>
      <c r="M180" s="188" t="s">
        <v>28</v>
      </c>
      <c r="N180" s="189" t="s">
        <v>46</v>
      </c>
      <c r="O180" s="67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164</v>
      </c>
      <c r="AT180" s="192" t="s">
        <v>159</v>
      </c>
      <c r="AU180" s="192" t="s">
        <v>82</v>
      </c>
      <c r="AY180" s="19" t="s">
        <v>157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9" t="s">
        <v>164</v>
      </c>
      <c r="BK180" s="193">
        <f>ROUND(I180*H180,2)</f>
        <v>0</v>
      </c>
      <c r="BL180" s="19" t="s">
        <v>164</v>
      </c>
      <c r="BM180" s="192" t="s">
        <v>839</v>
      </c>
    </row>
    <row r="181" spans="1:47" s="2" customFormat="1" ht="11.25">
      <c r="A181" s="36"/>
      <c r="B181" s="37"/>
      <c r="C181" s="38"/>
      <c r="D181" s="194" t="s">
        <v>166</v>
      </c>
      <c r="E181" s="38"/>
      <c r="F181" s="195" t="s">
        <v>840</v>
      </c>
      <c r="G181" s="38"/>
      <c r="H181" s="38"/>
      <c r="I181" s="196"/>
      <c r="J181" s="38"/>
      <c r="K181" s="38"/>
      <c r="L181" s="41"/>
      <c r="M181" s="197"/>
      <c r="N181" s="198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166</v>
      </c>
      <c r="AU181" s="19" t="s">
        <v>82</v>
      </c>
    </row>
    <row r="182" spans="1:47" s="2" customFormat="1" ht="11.25">
      <c r="A182" s="36"/>
      <c r="B182" s="37"/>
      <c r="C182" s="38"/>
      <c r="D182" s="199" t="s">
        <v>168</v>
      </c>
      <c r="E182" s="38"/>
      <c r="F182" s="200" t="s">
        <v>841</v>
      </c>
      <c r="G182" s="38"/>
      <c r="H182" s="38"/>
      <c r="I182" s="196"/>
      <c r="J182" s="38"/>
      <c r="K182" s="38"/>
      <c r="L182" s="41"/>
      <c r="M182" s="197"/>
      <c r="N182" s="198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168</v>
      </c>
      <c r="AU182" s="19" t="s">
        <v>82</v>
      </c>
    </row>
    <row r="183" spans="2:51" s="13" customFormat="1" ht="11.25">
      <c r="B183" s="201"/>
      <c r="C183" s="202"/>
      <c r="D183" s="194" t="s">
        <v>170</v>
      </c>
      <c r="E183" s="203" t="s">
        <v>28</v>
      </c>
      <c r="F183" s="204" t="s">
        <v>842</v>
      </c>
      <c r="G183" s="202"/>
      <c r="H183" s="203" t="s">
        <v>28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170</v>
      </c>
      <c r="AU183" s="210" t="s">
        <v>82</v>
      </c>
      <c r="AV183" s="13" t="s">
        <v>80</v>
      </c>
      <c r="AW183" s="13" t="s">
        <v>34</v>
      </c>
      <c r="AX183" s="13" t="s">
        <v>73</v>
      </c>
      <c r="AY183" s="210" t="s">
        <v>157</v>
      </c>
    </row>
    <row r="184" spans="2:51" s="14" customFormat="1" ht="11.25">
      <c r="B184" s="211"/>
      <c r="C184" s="212"/>
      <c r="D184" s="194" t="s">
        <v>170</v>
      </c>
      <c r="E184" s="213" t="s">
        <v>28</v>
      </c>
      <c r="F184" s="214" t="s">
        <v>843</v>
      </c>
      <c r="G184" s="212"/>
      <c r="H184" s="215">
        <v>6.72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170</v>
      </c>
      <c r="AU184" s="221" t="s">
        <v>82</v>
      </c>
      <c r="AV184" s="14" t="s">
        <v>82</v>
      </c>
      <c r="AW184" s="14" t="s">
        <v>34</v>
      </c>
      <c r="AX184" s="14" t="s">
        <v>80</v>
      </c>
      <c r="AY184" s="221" t="s">
        <v>157</v>
      </c>
    </row>
    <row r="185" spans="1:65" s="2" customFormat="1" ht="16.5" customHeight="1">
      <c r="A185" s="36"/>
      <c r="B185" s="37"/>
      <c r="C185" s="181" t="s">
        <v>277</v>
      </c>
      <c r="D185" s="181" t="s">
        <v>159</v>
      </c>
      <c r="E185" s="182" t="s">
        <v>844</v>
      </c>
      <c r="F185" s="183" t="s">
        <v>845</v>
      </c>
      <c r="G185" s="184" t="s">
        <v>162</v>
      </c>
      <c r="H185" s="185">
        <v>16.9</v>
      </c>
      <c r="I185" s="186"/>
      <c r="J185" s="187">
        <f>ROUND(I185*H185,2)</f>
        <v>0</v>
      </c>
      <c r="K185" s="183" t="s">
        <v>163</v>
      </c>
      <c r="L185" s="41"/>
      <c r="M185" s="188" t="s">
        <v>28</v>
      </c>
      <c r="N185" s="189" t="s">
        <v>46</v>
      </c>
      <c r="O185" s="67"/>
      <c r="P185" s="190">
        <f>O185*H185</f>
        <v>0</v>
      </c>
      <c r="Q185" s="190">
        <v>0.00144</v>
      </c>
      <c r="R185" s="190">
        <f>Q185*H185</f>
        <v>0.024336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164</v>
      </c>
      <c r="AT185" s="192" t="s">
        <v>159</v>
      </c>
      <c r="AU185" s="192" t="s">
        <v>82</v>
      </c>
      <c r="AY185" s="19" t="s">
        <v>157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9" t="s">
        <v>164</v>
      </c>
      <c r="BK185" s="193">
        <f>ROUND(I185*H185,2)</f>
        <v>0</v>
      </c>
      <c r="BL185" s="19" t="s">
        <v>164</v>
      </c>
      <c r="BM185" s="192" t="s">
        <v>846</v>
      </c>
    </row>
    <row r="186" spans="1:47" s="2" customFormat="1" ht="11.25">
      <c r="A186" s="36"/>
      <c r="B186" s="37"/>
      <c r="C186" s="38"/>
      <c r="D186" s="194" t="s">
        <v>166</v>
      </c>
      <c r="E186" s="38"/>
      <c r="F186" s="195" t="s">
        <v>847</v>
      </c>
      <c r="G186" s="38"/>
      <c r="H186" s="38"/>
      <c r="I186" s="196"/>
      <c r="J186" s="38"/>
      <c r="K186" s="38"/>
      <c r="L186" s="41"/>
      <c r="M186" s="197"/>
      <c r="N186" s="198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166</v>
      </c>
      <c r="AU186" s="19" t="s">
        <v>82</v>
      </c>
    </row>
    <row r="187" spans="1:47" s="2" customFormat="1" ht="11.25">
      <c r="A187" s="36"/>
      <c r="B187" s="37"/>
      <c r="C187" s="38"/>
      <c r="D187" s="199" t="s">
        <v>168</v>
      </c>
      <c r="E187" s="38"/>
      <c r="F187" s="200" t="s">
        <v>848</v>
      </c>
      <c r="G187" s="38"/>
      <c r="H187" s="38"/>
      <c r="I187" s="196"/>
      <c r="J187" s="38"/>
      <c r="K187" s="38"/>
      <c r="L187" s="41"/>
      <c r="M187" s="197"/>
      <c r="N187" s="198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168</v>
      </c>
      <c r="AU187" s="19" t="s">
        <v>82</v>
      </c>
    </row>
    <row r="188" spans="2:51" s="13" customFormat="1" ht="11.25">
      <c r="B188" s="201"/>
      <c r="C188" s="202"/>
      <c r="D188" s="194" t="s">
        <v>170</v>
      </c>
      <c r="E188" s="203" t="s">
        <v>28</v>
      </c>
      <c r="F188" s="204" t="s">
        <v>849</v>
      </c>
      <c r="G188" s="202"/>
      <c r="H188" s="203" t="s">
        <v>28</v>
      </c>
      <c r="I188" s="205"/>
      <c r="J188" s="202"/>
      <c r="K188" s="202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170</v>
      </c>
      <c r="AU188" s="210" t="s">
        <v>82</v>
      </c>
      <c r="AV188" s="13" t="s">
        <v>80</v>
      </c>
      <c r="AW188" s="13" t="s">
        <v>34</v>
      </c>
      <c r="AX188" s="13" t="s">
        <v>73</v>
      </c>
      <c r="AY188" s="210" t="s">
        <v>157</v>
      </c>
    </row>
    <row r="189" spans="2:51" s="14" customFormat="1" ht="11.25">
      <c r="B189" s="211"/>
      <c r="C189" s="212"/>
      <c r="D189" s="194" t="s">
        <v>170</v>
      </c>
      <c r="E189" s="213" t="s">
        <v>28</v>
      </c>
      <c r="F189" s="214" t="s">
        <v>850</v>
      </c>
      <c r="G189" s="212"/>
      <c r="H189" s="215">
        <v>8.4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170</v>
      </c>
      <c r="AU189" s="221" t="s">
        <v>82</v>
      </c>
      <c r="AV189" s="14" t="s">
        <v>82</v>
      </c>
      <c r="AW189" s="14" t="s">
        <v>34</v>
      </c>
      <c r="AX189" s="14" t="s">
        <v>73</v>
      </c>
      <c r="AY189" s="221" t="s">
        <v>157</v>
      </c>
    </row>
    <row r="190" spans="2:51" s="14" customFormat="1" ht="11.25">
      <c r="B190" s="211"/>
      <c r="C190" s="212"/>
      <c r="D190" s="194" t="s">
        <v>170</v>
      </c>
      <c r="E190" s="213" t="s">
        <v>28</v>
      </c>
      <c r="F190" s="214" t="s">
        <v>851</v>
      </c>
      <c r="G190" s="212"/>
      <c r="H190" s="215">
        <v>1.92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170</v>
      </c>
      <c r="AU190" s="221" t="s">
        <v>82</v>
      </c>
      <c r="AV190" s="14" t="s">
        <v>82</v>
      </c>
      <c r="AW190" s="14" t="s">
        <v>34</v>
      </c>
      <c r="AX190" s="14" t="s">
        <v>73</v>
      </c>
      <c r="AY190" s="221" t="s">
        <v>157</v>
      </c>
    </row>
    <row r="191" spans="2:51" s="14" customFormat="1" ht="11.25">
      <c r="B191" s="211"/>
      <c r="C191" s="212"/>
      <c r="D191" s="194" t="s">
        <v>170</v>
      </c>
      <c r="E191" s="213" t="s">
        <v>28</v>
      </c>
      <c r="F191" s="214" t="s">
        <v>852</v>
      </c>
      <c r="G191" s="212"/>
      <c r="H191" s="215">
        <v>6.58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170</v>
      </c>
      <c r="AU191" s="221" t="s">
        <v>82</v>
      </c>
      <c r="AV191" s="14" t="s">
        <v>82</v>
      </c>
      <c r="AW191" s="14" t="s">
        <v>34</v>
      </c>
      <c r="AX191" s="14" t="s">
        <v>73</v>
      </c>
      <c r="AY191" s="221" t="s">
        <v>157</v>
      </c>
    </row>
    <row r="192" spans="2:51" s="15" customFormat="1" ht="11.25">
      <c r="B192" s="222"/>
      <c r="C192" s="223"/>
      <c r="D192" s="194" t="s">
        <v>170</v>
      </c>
      <c r="E192" s="224" t="s">
        <v>28</v>
      </c>
      <c r="F192" s="225" t="s">
        <v>182</v>
      </c>
      <c r="G192" s="223"/>
      <c r="H192" s="226">
        <v>16.9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170</v>
      </c>
      <c r="AU192" s="232" t="s">
        <v>82</v>
      </c>
      <c r="AV192" s="15" t="s">
        <v>164</v>
      </c>
      <c r="AW192" s="15" t="s">
        <v>34</v>
      </c>
      <c r="AX192" s="15" t="s">
        <v>80</v>
      </c>
      <c r="AY192" s="232" t="s">
        <v>157</v>
      </c>
    </row>
    <row r="193" spans="1:65" s="2" customFormat="1" ht="16.5" customHeight="1">
      <c r="A193" s="36"/>
      <c r="B193" s="37"/>
      <c r="C193" s="181" t="s">
        <v>285</v>
      </c>
      <c r="D193" s="181" t="s">
        <v>159</v>
      </c>
      <c r="E193" s="182" t="s">
        <v>853</v>
      </c>
      <c r="F193" s="183" t="s">
        <v>854</v>
      </c>
      <c r="G193" s="184" t="s">
        <v>162</v>
      </c>
      <c r="H193" s="185">
        <v>16.9</v>
      </c>
      <c r="I193" s="186"/>
      <c r="J193" s="187">
        <f>ROUND(I193*H193,2)</f>
        <v>0</v>
      </c>
      <c r="K193" s="183" t="s">
        <v>163</v>
      </c>
      <c r="L193" s="41"/>
      <c r="M193" s="188" t="s">
        <v>28</v>
      </c>
      <c r="N193" s="189" t="s">
        <v>46</v>
      </c>
      <c r="O193" s="67"/>
      <c r="P193" s="190">
        <f>O193*H193</f>
        <v>0</v>
      </c>
      <c r="Q193" s="190">
        <v>4E-05</v>
      </c>
      <c r="R193" s="190">
        <f>Q193*H193</f>
        <v>0.000676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164</v>
      </c>
      <c r="AT193" s="192" t="s">
        <v>159</v>
      </c>
      <c r="AU193" s="192" t="s">
        <v>82</v>
      </c>
      <c r="AY193" s="19" t="s">
        <v>157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164</v>
      </c>
      <c r="BK193" s="193">
        <f>ROUND(I193*H193,2)</f>
        <v>0</v>
      </c>
      <c r="BL193" s="19" t="s">
        <v>164</v>
      </c>
      <c r="BM193" s="192" t="s">
        <v>855</v>
      </c>
    </row>
    <row r="194" spans="1:47" s="2" customFormat="1" ht="11.25">
      <c r="A194" s="36"/>
      <c r="B194" s="37"/>
      <c r="C194" s="38"/>
      <c r="D194" s="194" t="s">
        <v>166</v>
      </c>
      <c r="E194" s="38"/>
      <c r="F194" s="195" t="s">
        <v>856</v>
      </c>
      <c r="G194" s="38"/>
      <c r="H194" s="38"/>
      <c r="I194" s="196"/>
      <c r="J194" s="38"/>
      <c r="K194" s="38"/>
      <c r="L194" s="41"/>
      <c r="M194" s="197"/>
      <c r="N194" s="198"/>
      <c r="O194" s="67"/>
      <c r="P194" s="67"/>
      <c r="Q194" s="67"/>
      <c r="R194" s="67"/>
      <c r="S194" s="67"/>
      <c r="T194" s="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166</v>
      </c>
      <c r="AU194" s="19" t="s">
        <v>82</v>
      </c>
    </row>
    <row r="195" spans="1:47" s="2" customFormat="1" ht="11.25">
      <c r="A195" s="36"/>
      <c r="B195" s="37"/>
      <c r="C195" s="38"/>
      <c r="D195" s="199" t="s">
        <v>168</v>
      </c>
      <c r="E195" s="38"/>
      <c r="F195" s="200" t="s">
        <v>857</v>
      </c>
      <c r="G195" s="38"/>
      <c r="H195" s="38"/>
      <c r="I195" s="196"/>
      <c r="J195" s="38"/>
      <c r="K195" s="38"/>
      <c r="L195" s="41"/>
      <c r="M195" s="197"/>
      <c r="N195" s="198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168</v>
      </c>
      <c r="AU195" s="19" t="s">
        <v>82</v>
      </c>
    </row>
    <row r="196" spans="1:65" s="2" customFormat="1" ht="16.5" customHeight="1">
      <c r="A196" s="36"/>
      <c r="B196" s="37"/>
      <c r="C196" s="181" t="s">
        <v>8</v>
      </c>
      <c r="D196" s="181" t="s">
        <v>159</v>
      </c>
      <c r="E196" s="182" t="s">
        <v>858</v>
      </c>
      <c r="F196" s="183" t="s">
        <v>859</v>
      </c>
      <c r="G196" s="184" t="s">
        <v>486</v>
      </c>
      <c r="H196" s="185">
        <v>0.321</v>
      </c>
      <c r="I196" s="186"/>
      <c r="J196" s="187">
        <f>ROUND(I196*H196,2)</f>
        <v>0</v>
      </c>
      <c r="K196" s="183" t="s">
        <v>163</v>
      </c>
      <c r="L196" s="41"/>
      <c r="M196" s="188" t="s">
        <v>28</v>
      </c>
      <c r="N196" s="189" t="s">
        <v>46</v>
      </c>
      <c r="O196" s="67"/>
      <c r="P196" s="190">
        <f>O196*H196</f>
        <v>0</v>
      </c>
      <c r="Q196" s="190">
        <v>1.0383</v>
      </c>
      <c r="R196" s="190">
        <f>Q196*H196</f>
        <v>0.3332943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164</v>
      </c>
      <c r="AT196" s="192" t="s">
        <v>159</v>
      </c>
      <c r="AU196" s="192" t="s">
        <v>82</v>
      </c>
      <c r="AY196" s="19" t="s">
        <v>157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9" t="s">
        <v>164</v>
      </c>
      <c r="BK196" s="193">
        <f>ROUND(I196*H196,2)</f>
        <v>0</v>
      </c>
      <c r="BL196" s="19" t="s">
        <v>164</v>
      </c>
      <c r="BM196" s="192" t="s">
        <v>860</v>
      </c>
    </row>
    <row r="197" spans="1:47" s="2" customFormat="1" ht="11.25">
      <c r="A197" s="36"/>
      <c r="B197" s="37"/>
      <c r="C197" s="38"/>
      <c r="D197" s="194" t="s">
        <v>166</v>
      </c>
      <c r="E197" s="38"/>
      <c r="F197" s="195" t="s">
        <v>861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166</v>
      </c>
      <c r="AU197" s="19" t="s">
        <v>82</v>
      </c>
    </row>
    <row r="198" spans="1:47" s="2" customFormat="1" ht="11.25">
      <c r="A198" s="36"/>
      <c r="B198" s="37"/>
      <c r="C198" s="38"/>
      <c r="D198" s="199" t="s">
        <v>168</v>
      </c>
      <c r="E198" s="38"/>
      <c r="F198" s="200" t="s">
        <v>862</v>
      </c>
      <c r="G198" s="38"/>
      <c r="H198" s="38"/>
      <c r="I198" s="196"/>
      <c r="J198" s="38"/>
      <c r="K198" s="38"/>
      <c r="L198" s="41"/>
      <c r="M198" s="197"/>
      <c r="N198" s="198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168</v>
      </c>
      <c r="AU198" s="19" t="s">
        <v>82</v>
      </c>
    </row>
    <row r="199" spans="2:51" s="13" customFormat="1" ht="11.25">
      <c r="B199" s="201"/>
      <c r="C199" s="202"/>
      <c r="D199" s="194" t="s">
        <v>170</v>
      </c>
      <c r="E199" s="203" t="s">
        <v>28</v>
      </c>
      <c r="F199" s="204" t="s">
        <v>863</v>
      </c>
      <c r="G199" s="202"/>
      <c r="H199" s="203" t="s">
        <v>28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170</v>
      </c>
      <c r="AU199" s="210" t="s">
        <v>82</v>
      </c>
      <c r="AV199" s="13" t="s">
        <v>80</v>
      </c>
      <c r="AW199" s="13" t="s">
        <v>34</v>
      </c>
      <c r="AX199" s="13" t="s">
        <v>73</v>
      </c>
      <c r="AY199" s="210" t="s">
        <v>157</v>
      </c>
    </row>
    <row r="200" spans="2:51" s="13" customFormat="1" ht="11.25">
      <c r="B200" s="201"/>
      <c r="C200" s="202"/>
      <c r="D200" s="194" t="s">
        <v>170</v>
      </c>
      <c r="E200" s="203" t="s">
        <v>28</v>
      </c>
      <c r="F200" s="204" t="s">
        <v>864</v>
      </c>
      <c r="G200" s="202"/>
      <c r="H200" s="203" t="s">
        <v>28</v>
      </c>
      <c r="I200" s="205"/>
      <c r="J200" s="202"/>
      <c r="K200" s="202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170</v>
      </c>
      <c r="AU200" s="210" t="s">
        <v>82</v>
      </c>
      <c r="AV200" s="13" t="s">
        <v>80</v>
      </c>
      <c r="AW200" s="13" t="s">
        <v>34</v>
      </c>
      <c r="AX200" s="13" t="s">
        <v>73</v>
      </c>
      <c r="AY200" s="210" t="s">
        <v>157</v>
      </c>
    </row>
    <row r="201" spans="2:51" s="14" customFormat="1" ht="11.25">
      <c r="B201" s="211"/>
      <c r="C201" s="212"/>
      <c r="D201" s="194" t="s">
        <v>170</v>
      </c>
      <c r="E201" s="213" t="s">
        <v>28</v>
      </c>
      <c r="F201" s="214" t="s">
        <v>865</v>
      </c>
      <c r="G201" s="212"/>
      <c r="H201" s="215">
        <v>0.311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170</v>
      </c>
      <c r="AU201" s="221" t="s">
        <v>82</v>
      </c>
      <c r="AV201" s="14" t="s">
        <v>82</v>
      </c>
      <c r="AW201" s="14" t="s">
        <v>34</v>
      </c>
      <c r="AX201" s="14" t="s">
        <v>73</v>
      </c>
      <c r="AY201" s="221" t="s">
        <v>157</v>
      </c>
    </row>
    <row r="202" spans="2:51" s="13" customFormat="1" ht="11.25">
      <c r="B202" s="201"/>
      <c r="C202" s="202"/>
      <c r="D202" s="194" t="s">
        <v>170</v>
      </c>
      <c r="E202" s="203" t="s">
        <v>28</v>
      </c>
      <c r="F202" s="204" t="s">
        <v>866</v>
      </c>
      <c r="G202" s="202"/>
      <c r="H202" s="203" t="s">
        <v>28</v>
      </c>
      <c r="I202" s="205"/>
      <c r="J202" s="202"/>
      <c r="K202" s="202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170</v>
      </c>
      <c r="AU202" s="210" t="s">
        <v>82</v>
      </c>
      <c r="AV202" s="13" t="s">
        <v>80</v>
      </c>
      <c r="AW202" s="13" t="s">
        <v>34</v>
      </c>
      <c r="AX202" s="13" t="s">
        <v>73</v>
      </c>
      <c r="AY202" s="210" t="s">
        <v>157</v>
      </c>
    </row>
    <row r="203" spans="2:51" s="14" customFormat="1" ht="11.25">
      <c r="B203" s="211"/>
      <c r="C203" s="212"/>
      <c r="D203" s="194" t="s">
        <v>170</v>
      </c>
      <c r="E203" s="213" t="s">
        <v>28</v>
      </c>
      <c r="F203" s="214" t="s">
        <v>867</v>
      </c>
      <c r="G203" s="212"/>
      <c r="H203" s="215">
        <v>0.01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170</v>
      </c>
      <c r="AU203" s="221" t="s">
        <v>82</v>
      </c>
      <c r="AV203" s="14" t="s">
        <v>82</v>
      </c>
      <c r="AW203" s="14" t="s">
        <v>34</v>
      </c>
      <c r="AX203" s="14" t="s">
        <v>73</v>
      </c>
      <c r="AY203" s="221" t="s">
        <v>157</v>
      </c>
    </row>
    <row r="204" spans="2:51" s="15" customFormat="1" ht="11.25">
      <c r="B204" s="222"/>
      <c r="C204" s="223"/>
      <c r="D204" s="194" t="s">
        <v>170</v>
      </c>
      <c r="E204" s="224" t="s">
        <v>28</v>
      </c>
      <c r="F204" s="225" t="s">
        <v>182</v>
      </c>
      <c r="G204" s="223"/>
      <c r="H204" s="226">
        <v>0.321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170</v>
      </c>
      <c r="AU204" s="232" t="s">
        <v>82</v>
      </c>
      <c r="AV204" s="15" t="s">
        <v>164</v>
      </c>
      <c r="AW204" s="15" t="s">
        <v>34</v>
      </c>
      <c r="AX204" s="15" t="s">
        <v>80</v>
      </c>
      <c r="AY204" s="232" t="s">
        <v>157</v>
      </c>
    </row>
    <row r="205" spans="2:63" s="12" customFormat="1" ht="22.9" customHeight="1">
      <c r="B205" s="165"/>
      <c r="C205" s="166"/>
      <c r="D205" s="167" t="s">
        <v>72</v>
      </c>
      <c r="E205" s="179" t="s">
        <v>183</v>
      </c>
      <c r="F205" s="179" t="s">
        <v>522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SUM(P206:P224)</f>
        <v>0</v>
      </c>
      <c r="Q205" s="173"/>
      <c r="R205" s="174">
        <f>SUM(R206:R224)</f>
        <v>0.6548617600000001</v>
      </c>
      <c r="S205" s="173"/>
      <c r="T205" s="175">
        <f>SUM(T206:T224)</f>
        <v>0</v>
      </c>
      <c r="AR205" s="176" t="s">
        <v>80</v>
      </c>
      <c r="AT205" s="177" t="s">
        <v>72</v>
      </c>
      <c r="AU205" s="177" t="s">
        <v>80</v>
      </c>
      <c r="AY205" s="176" t="s">
        <v>157</v>
      </c>
      <c r="BK205" s="178">
        <f>SUM(BK206:BK224)</f>
        <v>0</v>
      </c>
    </row>
    <row r="206" spans="1:65" s="2" customFormat="1" ht="16.5" customHeight="1">
      <c r="A206" s="36"/>
      <c r="B206" s="37"/>
      <c r="C206" s="181" t="s">
        <v>307</v>
      </c>
      <c r="D206" s="181" t="s">
        <v>159</v>
      </c>
      <c r="E206" s="182" t="s">
        <v>868</v>
      </c>
      <c r="F206" s="183" t="s">
        <v>869</v>
      </c>
      <c r="G206" s="184" t="s">
        <v>246</v>
      </c>
      <c r="H206" s="185">
        <v>5.558</v>
      </c>
      <c r="I206" s="186"/>
      <c r="J206" s="187">
        <f>ROUND(I206*H206,2)</f>
        <v>0</v>
      </c>
      <c r="K206" s="183" t="s">
        <v>163</v>
      </c>
      <c r="L206" s="41"/>
      <c r="M206" s="188" t="s">
        <v>28</v>
      </c>
      <c r="N206" s="189" t="s">
        <v>46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164</v>
      </c>
      <c r="AT206" s="192" t="s">
        <v>159</v>
      </c>
      <c r="AU206" s="192" t="s">
        <v>82</v>
      </c>
      <c r="AY206" s="19" t="s">
        <v>157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9" t="s">
        <v>164</v>
      </c>
      <c r="BK206" s="193">
        <f>ROUND(I206*H206,2)</f>
        <v>0</v>
      </c>
      <c r="BL206" s="19" t="s">
        <v>164</v>
      </c>
      <c r="BM206" s="192" t="s">
        <v>870</v>
      </c>
    </row>
    <row r="207" spans="1:47" s="2" customFormat="1" ht="19.5">
      <c r="A207" s="36"/>
      <c r="B207" s="37"/>
      <c r="C207" s="38"/>
      <c r="D207" s="194" t="s">
        <v>166</v>
      </c>
      <c r="E207" s="38"/>
      <c r="F207" s="195" t="s">
        <v>871</v>
      </c>
      <c r="G207" s="38"/>
      <c r="H207" s="38"/>
      <c r="I207" s="196"/>
      <c r="J207" s="38"/>
      <c r="K207" s="38"/>
      <c r="L207" s="41"/>
      <c r="M207" s="197"/>
      <c r="N207" s="198"/>
      <c r="O207" s="67"/>
      <c r="P207" s="67"/>
      <c r="Q207" s="67"/>
      <c r="R207" s="67"/>
      <c r="S207" s="67"/>
      <c r="T207" s="68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166</v>
      </c>
      <c r="AU207" s="19" t="s">
        <v>82</v>
      </c>
    </row>
    <row r="208" spans="1:47" s="2" customFormat="1" ht="11.25">
      <c r="A208" s="36"/>
      <c r="B208" s="37"/>
      <c r="C208" s="38"/>
      <c r="D208" s="199" t="s">
        <v>168</v>
      </c>
      <c r="E208" s="38"/>
      <c r="F208" s="200" t="s">
        <v>872</v>
      </c>
      <c r="G208" s="38"/>
      <c r="H208" s="38"/>
      <c r="I208" s="196"/>
      <c r="J208" s="38"/>
      <c r="K208" s="38"/>
      <c r="L208" s="41"/>
      <c r="M208" s="197"/>
      <c r="N208" s="198"/>
      <c r="O208" s="67"/>
      <c r="P208" s="67"/>
      <c r="Q208" s="67"/>
      <c r="R208" s="67"/>
      <c r="S208" s="67"/>
      <c r="T208" s="6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168</v>
      </c>
      <c r="AU208" s="19" t="s">
        <v>82</v>
      </c>
    </row>
    <row r="209" spans="2:51" s="13" customFormat="1" ht="11.25">
      <c r="B209" s="201"/>
      <c r="C209" s="202"/>
      <c r="D209" s="194" t="s">
        <v>170</v>
      </c>
      <c r="E209" s="203" t="s">
        <v>28</v>
      </c>
      <c r="F209" s="204" t="s">
        <v>873</v>
      </c>
      <c r="G209" s="202"/>
      <c r="H209" s="203" t="s">
        <v>28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170</v>
      </c>
      <c r="AU209" s="210" t="s">
        <v>82</v>
      </c>
      <c r="AV209" s="13" t="s">
        <v>80</v>
      </c>
      <c r="AW209" s="13" t="s">
        <v>34</v>
      </c>
      <c r="AX209" s="13" t="s">
        <v>73</v>
      </c>
      <c r="AY209" s="210" t="s">
        <v>157</v>
      </c>
    </row>
    <row r="210" spans="2:51" s="14" customFormat="1" ht="11.25">
      <c r="B210" s="211"/>
      <c r="C210" s="212"/>
      <c r="D210" s="194" t="s">
        <v>170</v>
      </c>
      <c r="E210" s="213" t="s">
        <v>28</v>
      </c>
      <c r="F210" s="214" t="s">
        <v>874</v>
      </c>
      <c r="G210" s="212"/>
      <c r="H210" s="215">
        <v>5.558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170</v>
      </c>
      <c r="AU210" s="221" t="s">
        <v>82</v>
      </c>
      <c r="AV210" s="14" t="s">
        <v>82</v>
      </c>
      <c r="AW210" s="14" t="s">
        <v>34</v>
      </c>
      <c r="AX210" s="14" t="s">
        <v>80</v>
      </c>
      <c r="AY210" s="221" t="s">
        <v>157</v>
      </c>
    </row>
    <row r="211" spans="1:65" s="2" customFormat="1" ht="16.5" customHeight="1">
      <c r="A211" s="36"/>
      <c r="B211" s="37"/>
      <c r="C211" s="181" t="s">
        <v>313</v>
      </c>
      <c r="D211" s="181" t="s">
        <v>159</v>
      </c>
      <c r="E211" s="182" t="s">
        <v>875</v>
      </c>
      <c r="F211" s="183" t="s">
        <v>876</v>
      </c>
      <c r="G211" s="184" t="s">
        <v>162</v>
      </c>
      <c r="H211" s="185">
        <v>21.888</v>
      </c>
      <c r="I211" s="186"/>
      <c r="J211" s="187">
        <f>ROUND(I211*H211,2)</f>
        <v>0</v>
      </c>
      <c r="K211" s="183" t="s">
        <v>163</v>
      </c>
      <c r="L211" s="41"/>
      <c r="M211" s="188" t="s">
        <v>28</v>
      </c>
      <c r="N211" s="189" t="s">
        <v>46</v>
      </c>
      <c r="O211" s="67"/>
      <c r="P211" s="190">
        <f>O211*H211</f>
        <v>0</v>
      </c>
      <c r="Q211" s="190">
        <v>0.00726</v>
      </c>
      <c r="R211" s="190">
        <f>Q211*H211</f>
        <v>0.15890688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164</v>
      </c>
      <c r="AT211" s="192" t="s">
        <v>159</v>
      </c>
      <c r="AU211" s="192" t="s">
        <v>82</v>
      </c>
      <c r="AY211" s="19" t="s">
        <v>157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9" t="s">
        <v>164</v>
      </c>
      <c r="BK211" s="193">
        <f>ROUND(I211*H211,2)</f>
        <v>0</v>
      </c>
      <c r="BL211" s="19" t="s">
        <v>164</v>
      </c>
      <c r="BM211" s="192" t="s">
        <v>877</v>
      </c>
    </row>
    <row r="212" spans="1:47" s="2" customFormat="1" ht="29.25">
      <c r="A212" s="36"/>
      <c r="B212" s="37"/>
      <c r="C212" s="38"/>
      <c r="D212" s="194" t="s">
        <v>166</v>
      </c>
      <c r="E212" s="38"/>
      <c r="F212" s="195" t="s">
        <v>878</v>
      </c>
      <c r="G212" s="38"/>
      <c r="H212" s="38"/>
      <c r="I212" s="196"/>
      <c r="J212" s="38"/>
      <c r="K212" s="38"/>
      <c r="L212" s="41"/>
      <c r="M212" s="197"/>
      <c r="N212" s="198"/>
      <c r="O212" s="67"/>
      <c r="P212" s="67"/>
      <c r="Q212" s="67"/>
      <c r="R212" s="67"/>
      <c r="S212" s="67"/>
      <c r="T212" s="68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166</v>
      </c>
      <c r="AU212" s="19" t="s">
        <v>82</v>
      </c>
    </row>
    <row r="213" spans="1:47" s="2" customFormat="1" ht="11.25">
      <c r="A213" s="36"/>
      <c r="B213" s="37"/>
      <c r="C213" s="38"/>
      <c r="D213" s="199" t="s">
        <v>168</v>
      </c>
      <c r="E213" s="38"/>
      <c r="F213" s="200" t="s">
        <v>879</v>
      </c>
      <c r="G213" s="38"/>
      <c r="H213" s="38"/>
      <c r="I213" s="196"/>
      <c r="J213" s="38"/>
      <c r="K213" s="38"/>
      <c r="L213" s="41"/>
      <c r="M213" s="197"/>
      <c r="N213" s="198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168</v>
      </c>
      <c r="AU213" s="19" t="s">
        <v>82</v>
      </c>
    </row>
    <row r="214" spans="2:51" s="13" customFormat="1" ht="11.25">
      <c r="B214" s="201"/>
      <c r="C214" s="202"/>
      <c r="D214" s="194" t="s">
        <v>170</v>
      </c>
      <c r="E214" s="203" t="s">
        <v>28</v>
      </c>
      <c r="F214" s="204" t="s">
        <v>880</v>
      </c>
      <c r="G214" s="202"/>
      <c r="H214" s="203" t="s">
        <v>28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170</v>
      </c>
      <c r="AU214" s="210" t="s">
        <v>82</v>
      </c>
      <c r="AV214" s="13" t="s">
        <v>80</v>
      </c>
      <c r="AW214" s="13" t="s">
        <v>34</v>
      </c>
      <c r="AX214" s="13" t="s">
        <v>73</v>
      </c>
      <c r="AY214" s="210" t="s">
        <v>157</v>
      </c>
    </row>
    <row r="215" spans="2:51" s="14" customFormat="1" ht="11.25">
      <c r="B215" s="211"/>
      <c r="C215" s="212"/>
      <c r="D215" s="194" t="s">
        <v>170</v>
      </c>
      <c r="E215" s="213" t="s">
        <v>28</v>
      </c>
      <c r="F215" s="214" t="s">
        <v>881</v>
      </c>
      <c r="G215" s="212"/>
      <c r="H215" s="215">
        <v>21.888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170</v>
      </c>
      <c r="AU215" s="221" t="s">
        <v>82</v>
      </c>
      <c r="AV215" s="14" t="s">
        <v>82</v>
      </c>
      <c r="AW215" s="14" t="s">
        <v>34</v>
      </c>
      <c r="AX215" s="14" t="s">
        <v>80</v>
      </c>
      <c r="AY215" s="221" t="s">
        <v>157</v>
      </c>
    </row>
    <row r="216" spans="1:65" s="2" customFormat="1" ht="16.5" customHeight="1">
      <c r="A216" s="36"/>
      <c r="B216" s="37"/>
      <c r="C216" s="181" t="s">
        <v>321</v>
      </c>
      <c r="D216" s="181" t="s">
        <v>159</v>
      </c>
      <c r="E216" s="182" t="s">
        <v>882</v>
      </c>
      <c r="F216" s="183" t="s">
        <v>883</v>
      </c>
      <c r="G216" s="184" t="s">
        <v>162</v>
      </c>
      <c r="H216" s="185">
        <v>21.888</v>
      </c>
      <c r="I216" s="186"/>
      <c r="J216" s="187">
        <f>ROUND(I216*H216,2)</f>
        <v>0</v>
      </c>
      <c r="K216" s="183" t="s">
        <v>163</v>
      </c>
      <c r="L216" s="41"/>
      <c r="M216" s="188" t="s">
        <v>28</v>
      </c>
      <c r="N216" s="189" t="s">
        <v>46</v>
      </c>
      <c r="O216" s="67"/>
      <c r="P216" s="190">
        <f>O216*H216</f>
        <v>0</v>
      </c>
      <c r="Q216" s="190">
        <v>0.00086</v>
      </c>
      <c r="R216" s="190">
        <f>Q216*H216</f>
        <v>0.018823680000000002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164</v>
      </c>
      <c r="AT216" s="192" t="s">
        <v>159</v>
      </c>
      <c r="AU216" s="192" t="s">
        <v>82</v>
      </c>
      <c r="AY216" s="19" t="s">
        <v>157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164</v>
      </c>
      <c r="BK216" s="193">
        <f>ROUND(I216*H216,2)</f>
        <v>0</v>
      </c>
      <c r="BL216" s="19" t="s">
        <v>164</v>
      </c>
      <c r="BM216" s="192" t="s">
        <v>884</v>
      </c>
    </row>
    <row r="217" spans="1:47" s="2" customFormat="1" ht="29.25">
      <c r="A217" s="36"/>
      <c r="B217" s="37"/>
      <c r="C217" s="38"/>
      <c r="D217" s="194" t="s">
        <v>166</v>
      </c>
      <c r="E217" s="38"/>
      <c r="F217" s="195" t="s">
        <v>885</v>
      </c>
      <c r="G217" s="38"/>
      <c r="H217" s="38"/>
      <c r="I217" s="196"/>
      <c r="J217" s="38"/>
      <c r="K217" s="38"/>
      <c r="L217" s="41"/>
      <c r="M217" s="197"/>
      <c r="N217" s="198"/>
      <c r="O217" s="67"/>
      <c r="P217" s="67"/>
      <c r="Q217" s="67"/>
      <c r="R217" s="67"/>
      <c r="S217" s="67"/>
      <c r="T217" s="68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166</v>
      </c>
      <c r="AU217" s="19" t="s">
        <v>82</v>
      </c>
    </row>
    <row r="218" spans="1:47" s="2" customFormat="1" ht="11.25">
      <c r="A218" s="36"/>
      <c r="B218" s="37"/>
      <c r="C218" s="38"/>
      <c r="D218" s="199" t="s">
        <v>168</v>
      </c>
      <c r="E218" s="38"/>
      <c r="F218" s="200" t="s">
        <v>886</v>
      </c>
      <c r="G218" s="38"/>
      <c r="H218" s="38"/>
      <c r="I218" s="196"/>
      <c r="J218" s="38"/>
      <c r="K218" s="38"/>
      <c r="L218" s="41"/>
      <c r="M218" s="197"/>
      <c r="N218" s="198"/>
      <c r="O218" s="67"/>
      <c r="P218" s="67"/>
      <c r="Q218" s="67"/>
      <c r="R218" s="67"/>
      <c r="S218" s="67"/>
      <c r="T218" s="6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168</v>
      </c>
      <c r="AU218" s="19" t="s">
        <v>82</v>
      </c>
    </row>
    <row r="219" spans="1:65" s="2" customFormat="1" ht="16.5" customHeight="1">
      <c r="A219" s="36"/>
      <c r="B219" s="37"/>
      <c r="C219" s="181" t="s">
        <v>327</v>
      </c>
      <c r="D219" s="181" t="s">
        <v>159</v>
      </c>
      <c r="E219" s="182" t="s">
        <v>887</v>
      </c>
      <c r="F219" s="183" t="s">
        <v>888</v>
      </c>
      <c r="G219" s="184" t="s">
        <v>486</v>
      </c>
      <c r="H219" s="185">
        <v>0.452</v>
      </c>
      <c r="I219" s="186"/>
      <c r="J219" s="187">
        <f>ROUND(I219*H219,2)</f>
        <v>0</v>
      </c>
      <c r="K219" s="183" t="s">
        <v>163</v>
      </c>
      <c r="L219" s="41"/>
      <c r="M219" s="188" t="s">
        <v>28</v>
      </c>
      <c r="N219" s="189" t="s">
        <v>46</v>
      </c>
      <c r="O219" s="67"/>
      <c r="P219" s="190">
        <f>O219*H219</f>
        <v>0</v>
      </c>
      <c r="Q219" s="190">
        <v>1.0556</v>
      </c>
      <c r="R219" s="190">
        <f>Q219*H219</f>
        <v>0.47713120000000003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164</v>
      </c>
      <c r="AT219" s="192" t="s">
        <v>159</v>
      </c>
      <c r="AU219" s="192" t="s">
        <v>82</v>
      </c>
      <c r="AY219" s="19" t="s">
        <v>157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9" t="s">
        <v>164</v>
      </c>
      <c r="BK219" s="193">
        <f>ROUND(I219*H219,2)</f>
        <v>0</v>
      </c>
      <c r="BL219" s="19" t="s">
        <v>164</v>
      </c>
      <c r="BM219" s="192" t="s">
        <v>889</v>
      </c>
    </row>
    <row r="220" spans="1:47" s="2" customFormat="1" ht="29.25">
      <c r="A220" s="36"/>
      <c r="B220" s="37"/>
      <c r="C220" s="38"/>
      <c r="D220" s="194" t="s">
        <v>166</v>
      </c>
      <c r="E220" s="38"/>
      <c r="F220" s="195" t="s">
        <v>890</v>
      </c>
      <c r="G220" s="38"/>
      <c r="H220" s="38"/>
      <c r="I220" s="196"/>
      <c r="J220" s="38"/>
      <c r="K220" s="38"/>
      <c r="L220" s="41"/>
      <c r="M220" s="197"/>
      <c r="N220" s="198"/>
      <c r="O220" s="67"/>
      <c r="P220" s="67"/>
      <c r="Q220" s="67"/>
      <c r="R220" s="67"/>
      <c r="S220" s="67"/>
      <c r="T220" s="68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166</v>
      </c>
      <c r="AU220" s="19" t="s">
        <v>82</v>
      </c>
    </row>
    <row r="221" spans="1:47" s="2" customFormat="1" ht="11.25">
      <c r="A221" s="36"/>
      <c r="B221" s="37"/>
      <c r="C221" s="38"/>
      <c r="D221" s="199" t="s">
        <v>168</v>
      </c>
      <c r="E221" s="38"/>
      <c r="F221" s="200" t="s">
        <v>891</v>
      </c>
      <c r="G221" s="38"/>
      <c r="H221" s="38"/>
      <c r="I221" s="196"/>
      <c r="J221" s="38"/>
      <c r="K221" s="38"/>
      <c r="L221" s="41"/>
      <c r="M221" s="197"/>
      <c r="N221" s="198"/>
      <c r="O221" s="67"/>
      <c r="P221" s="67"/>
      <c r="Q221" s="67"/>
      <c r="R221" s="67"/>
      <c r="S221" s="67"/>
      <c r="T221" s="68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168</v>
      </c>
      <c r="AU221" s="19" t="s">
        <v>82</v>
      </c>
    </row>
    <row r="222" spans="2:51" s="13" customFormat="1" ht="11.25">
      <c r="B222" s="201"/>
      <c r="C222" s="202"/>
      <c r="D222" s="194" t="s">
        <v>170</v>
      </c>
      <c r="E222" s="203" t="s">
        <v>28</v>
      </c>
      <c r="F222" s="204" t="s">
        <v>892</v>
      </c>
      <c r="G222" s="202"/>
      <c r="H222" s="203" t="s">
        <v>28</v>
      </c>
      <c r="I222" s="205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170</v>
      </c>
      <c r="AU222" s="210" t="s">
        <v>82</v>
      </c>
      <c r="AV222" s="13" t="s">
        <v>80</v>
      </c>
      <c r="AW222" s="13" t="s">
        <v>34</v>
      </c>
      <c r="AX222" s="13" t="s">
        <v>73</v>
      </c>
      <c r="AY222" s="210" t="s">
        <v>157</v>
      </c>
    </row>
    <row r="223" spans="2:51" s="13" customFormat="1" ht="11.25">
      <c r="B223" s="201"/>
      <c r="C223" s="202"/>
      <c r="D223" s="194" t="s">
        <v>170</v>
      </c>
      <c r="E223" s="203" t="s">
        <v>28</v>
      </c>
      <c r="F223" s="204" t="s">
        <v>893</v>
      </c>
      <c r="G223" s="202"/>
      <c r="H223" s="203" t="s">
        <v>28</v>
      </c>
      <c r="I223" s="205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170</v>
      </c>
      <c r="AU223" s="210" t="s">
        <v>82</v>
      </c>
      <c r="AV223" s="13" t="s">
        <v>80</v>
      </c>
      <c r="AW223" s="13" t="s">
        <v>34</v>
      </c>
      <c r="AX223" s="13" t="s">
        <v>73</v>
      </c>
      <c r="AY223" s="210" t="s">
        <v>157</v>
      </c>
    </row>
    <row r="224" spans="2:51" s="14" customFormat="1" ht="11.25">
      <c r="B224" s="211"/>
      <c r="C224" s="212"/>
      <c r="D224" s="194" t="s">
        <v>170</v>
      </c>
      <c r="E224" s="213" t="s">
        <v>28</v>
      </c>
      <c r="F224" s="214" t="s">
        <v>894</v>
      </c>
      <c r="G224" s="212"/>
      <c r="H224" s="215">
        <v>0.452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170</v>
      </c>
      <c r="AU224" s="221" t="s">
        <v>82</v>
      </c>
      <c r="AV224" s="14" t="s">
        <v>82</v>
      </c>
      <c r="AW224" s="14" t="s">
        <v>34</v>
      </c>
      <c r="AX224" s="14" t="s">
        <v>80</v>
      </c>
      <c r="AY224" s="221" t="s">
        <v>157</v>
      </c>
    </row>
    <row r="225" spans="2:63" s="12" customFormat="1" ht="22.9" customHeight="1">
      <c r="B225" s="165"/>
      <c r="C225" s="166"/>
      <c r="D225" s="167" t="s">
        <v>72</v>
      </c>
      <c r="E225" s="179" t="s">
        <v>164</v>
      </c>
      <c r="F225" s="179" t="s">
        <v>539</v>
      </c>
      <c r="G225" s="166"/>
      <c r="H225" s="166"/>
      <c r="I225" s="169"/>
      <c r="J225" s="180">
        <f>BK225</f>
        <v>0</v>
      </c>
      <c r="K225" s="166"/>
      <c r="L225" s="171"/>
      <c r="M225" s="172"/>
      <c r="N225" s="173"/>
      <c r="O225" s="173"/>
      <c r="P225" s="174">
        <f>SUM(P226:P235)</f>
        <v>0</v>
      </c>
      <c r="Q225" s="173"/>
      <c r="R225" s="174">
        <f>SUM(R226:R235)</f>
        <v>0.6012</v>
      </c>
      <c r="S225" s="173"/>
      <c r="T225" s="175">
        <f>SUM(T226:T235)</f>
        <v>0</v>
      </c>
      <c r="AR225" s="176" t="s">
        <v>80</v>
      </c>
      <c r="AT225" s="177" t="s">
        <v>72</v>
      </c>
      <c r="AU225" s="177" t="s">
        <v>80</v>
      </c>
      <c r="AY225" s="176" t="s">
        <v>157</v>
      </c>
      <c r="BK225" s="178">
        <f>SUM(BK226:BK235)</f>
        <v>0</v>
      </c>
    </row>
    <row r="226" spans="1:65" s="2" customFormat="1" ht="16.5" customHeight="1">
      <c r="A226" s="36"/>
      <c r="B226" s="37"/>
      <c r="C226" s="181" t="s">
        <v>334</v>
      </c>
      <c r="D226" s="181" t="s">
        <v>159</v>
      </c>
      <c r="E226" s="182" t="s">
        <v>895</v>
      </c>
      <c r="F226" s="183" t="s">
        <v>896</v>
      </c>
      <c r="G226" s="184" t="s">
        <v>162</v>
      </c>
      <c r="H226" s="185">
        <v>8.88</v>
      </c>
      <c r="I226" s="186"/>
      <c r="J226" s="187">
        <f>ROUND(I226*H226,2)</f>
        <v>0</v>
      </c>
      <c r="K226" s="183" t="s">
        <v>163</v>
      </c>
      <c r="L226" s="41"/>
      <c r="M226" s="188" t="s">
        <v>28</v>
      </c>
      <c r="N226" s="189" t="s">
        <v>46</v>
      </c>
      <c r="O226" s="67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164</v>
      </c>
      <c r="AT226" s="192" t="s">
        <v>159</v>
      </c>
      <c r="AU226" s="192" t="s">
        <v>82</v>
      </c>
      <c r="AY226" s="19" t="s">
        <v>157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164</v>
      </c>
      <c r="BK226" s="193">
        <f>ROUND(I226*H226,2)</f>
        <v>0</v>
      </c>
      <c r="BL226" s="19" t="s">
        <v>164</v>
      </c>
      <c r="BM226" s="192" t="s">
        <v>897</v>
      </c>
    </row>
    <row r="227" spans="1:47" s="2" customFormat="1" ht="11.25">
      <c r="A227" s="36"/>
      <c r="B227" s="37"/>
      <c r="C227" s="38"/>
      <c r="D227" s="194" t="s">
        <v>166</v>
      </c>
      <c r="E227" s="38"/>
      <c r="F227" s="195" t="s">
        <v>898</v>
      </c>
      <c r="G227" s="38"/>
      <c r="H227" s="38"/>
      <c r="I227" s="196"/>
      <c r="J227" s="38"/>
      <c r="K227" s="38"/>
      <c r="L227" s="41"/>
      <c r="M227" s="197"/>
      <c r="N227" s="198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166</v>
      </c>
      <c r="AU227" s="19" t="s">
        <v>82</v>
      </c>
    </row>
    <row r="228" spans="1:47" s="2" customFormat="1" ht="11.25">
      <c r="A228" s="36"/>
      <c r="B228" s="37"/>
      <c r="C228" s="38"/>
      <c r="D228" s="199" t="s">
        <v>168</v>
      </c>
      <c r="E228" s="38"/>
      <c r="F228" s="200" t="s">
        <v>899</v>
      </c>
      <c r="G228" s="38"/>
      <c r="H228" s="38"/>
      <c r="I228" s="196"/>
      <c r="J228" s="38"/>
      <c r="K228" s="38"/>
      <c r="L228" s="41"/>
      <c r="M228" s="197"/>
      <c r="N228" s="198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168</v>
      </c>
      <c r="AU228" s="19" t="s">
        <v>82</v>
      </c>
    </row>
    <row r="229" spans="2:51" s="13" customFormat="1" ht="11.25">
      <c r="B229" s="201"/>
      <c r="C229" s="202"/>
      <c r="D229" s="194" t="s">
        <v>170</v>
      </c>
      <c r="E229" s="203" t="s">
        <v>28</v>
      </c>
      <c r="F229" s="204" t="s">
        <v>900</v>
      </c>
      <c r="G229" s="202"/>
      <c r="H229" s="203" t="s">
        <v>28</v>
      </c>
      <c r="I229" s="205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170</v>
      </c>
      <c r="AU229" s="210" t="s">
        <v>82</v>
      </c>
      <c r="AV229" s="13" t="s">
        <v>80</v>
      </c>
      <c r="AW229" s="13" t="s">
        <v>34</v>
      </c>
      <c r="AX229" s="13" t="s">
        <v>73</v>
      </c>
      <c r="AY229" s="210" t="s">
        <v>157</v>
      </c>
    </row>
    <row r="230" spans="2:51" s="14" customFormat="1" ht="11.25">
      <c r="B230" s="211"/>
      <c r="C230" s="212"/>
      <c r="D230" s="194" t="s">
        <v>170</v>
      </c>
      <c r="E230" s="213" t="s">
        <v>28</v>
      </c>
      <c r="F230" s="214" t="s">
        <v>901</v>
      </c>
      <c r="G230" s="212"/>
      <c r="H230" s="215">
        <v>8.88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170</v>
      </c>
      <c r="AU230" s="221" t="s">
        <v>82</v>
      </c>
      <c r="AV230" s="14" t="s">
        <v>82</v>
      </c>
      <c r="AW230" s="14" t="s">
        <v>34</v>
      </c>
      <c r="AX230" s="14" t="s">
        <v>80</v>
      </c>
      <c r="AY230" s="221" t="s">
        <v>157</v>
      </c>
    </row>
    <row r="231" spans="1:65" s="2" customFormat="1" ht="16.5" customHeight="1">
      <c r="A231" s="36"/>
      <c r="B231" s="37"/>
      <c r="C231" s="181" t="s">
        <v>7</v>
      </c>
      <c r="D231" s="181" t="s">
        <v>159</v>
      </c>
      <c r="E231" s="182" t="s">
        <v>902</v>
      </c>
      <c r="F231" s="183" t="s">
        <v>903</v>
      </c>
      <c r="G231" s="184" t="s">
        <v>246</v>
      </c>
      <c r="H231" s="185">
        <v>0.288</v>
      </c>
      <c r="I231" s="186"/>
      <c r="J231" s="187">
        <f>ROUND(I231*H231,2)</f>
        <v>0</v>
      </c>
      <c r="K231" s="183" t="s">
        <v>163</v>
      </c>
      <c r="L231" s="41"/>
      <c r="M231" s="188" t="s">
        <v>28</v>
      </c>
      <c r="N231" s="189" t="s">
        <v>46</v>
      </c>
      <c r="O231" s="67"/>
      <c r="P231" s="190">
        <f>O231*H231</f>
        <v>0</v>
      </c>
      <c r="Q231" s="190">
        <v>2.0875</v>
      </c>
      <c r="R231" s="190">
        <f>Q231*H231</f>
        <v>0.6012</v>
      </c>
      <c r="S231" s="190">
        <v>0</v>
      </c>
      <c r="T231" s="191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2" t="s">
        <v>164</v>
      </c>
      <c r="AT231" s="192" t="s">
        <v>159</v>
      </c>
      <c r="AU231" s="192" t="s">
        <v>82</v>
      </c>
      <c r="AY231" s="19" t="s">
        <v>157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9" t="s">
        <v>164</v>
      </c>
      <c r="BK231" s="193">
        <f>ROUND(I231*H231,2)</f>
        <v>0</v>
      </c>
      <c r="BL231" s="19" t="s">
        <v>164</v>
      </c>
      <c r="BM231" s="192" t="s">
        <v>904</v>
      </c>
    </row>
    <row r="232" spans="1:47" s="2" customFormat="1" ht="11.25">
      <c r="A232" s="36"/>
      <c r="B232" s="37"/>
      <c r="C232" s="38"/>
      <c r="D232" s="194" t="s">
        <v>166</v>
      </c>
      <c r="E232" s="38"/>
      <c r="F232" s="195" t="s">
        <v>905</v>
      </c>
      <c r="G232" s="38"/>
      <c r="H232" s="38"/>
      <c r="I232" s="196"/>
      <c r="J232" s="38"/>
      <c r="K232" s="38"/>
      <c r="L232" s="41"/>
      <c r="M232" s="197"/>
      <c r="N232" s="198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166</v>
      </c>
      <c r="AU232" s="19" t="s">
        <v>82</v>
      </c>
    </row>
    <row r="233" spans="1:47" s="2" customFormat="1" ht="11.25">
      <c r="A233" s="36"/>
      <c r="B233" s="37"/>
      <c r="C233" s="38"/>
      <c r="D233" s="199" t="s">
        <v>168</v>
      </c>
      <c r="E233" s="38"/>
      <c r="F233" s="200" t="s">
        <v>906</v>
      </c>
      <c r="G233" s="38"/>
      <c r="H233" s="38"/>
      <c r="I233" s="196"/>
      <c r="J233" s="38"/>
      <c r="K233" s="38"/>
      <c r="L233" s="41"/>
      <c r="M233" s="197"/>
      <c r="N233" s="198"/>
      <c r="O233" s="67"/>
      <c r="P233" s="67"/>
      <c r="Q233" s="67"/>
      <c r="R233" s="67"/>
      <c r="S233" s="67"/>
      <c r="T233" s="6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168</v>
      </c>
      <c r="AU233" s="19" t="s">
        <v>82</v>
      </c>
    </row>
    <row r="234" spans="2:51" s="13" customFormat="1" ht="22.5">
      <c r="B234" s="201"/>
      <c r="C234" s="202"/>
      <c r="D234" s="194" t="s">
        <v>170</v>
      </c>
      <c r="E234" s="203" t="s">
        <v>28</v>
      </c>
      <c r="F234" s="204" t="s">
        <v>907</v>
      </c>
      <c r="G234" s="202"/>
      <c r="H234" s="203" t="s">
        <v>28</v>
      </c>
      <c r="I234" s="205"/>
      <c r="J234" s="202"/>
      <c r="K234" s="202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170</v>
      </c>
      <c r="AU234" s="210" t="s">
        <v>82</v>
      </c>
      <c r="AV234" s="13" t="s">
        <v>80</v>
      </c>
      <c r="AW234" s="13" t="s">
        <v>34</v>
      </c>
      <c r="AX234" s="13" t="s">
        <v>73</v>
      </c>
      <c r="AY234" s="210" t="s">
        <v>157</v>
      </c>
    </row>
    <row r="235" spans="2:51" s="14" customFormat="1" ht="11.25">
      <c r="B235" s="211"/>
      <c r="C235" s="212"/>
      <c r="D235" s="194" t="s">
        <v>170</v>
      </c>
      <c r="E235" s="213" t="s">
        <v>28</v>
      </c>
      <c r="F235" s="214" t="s">
        <v>908</v>
      </c>
      <c r="G235" s="212"/>
      <c r="H235" s="215">
        <v>0.288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170</v>
      </c>
      <c r="AU235" s="221" t="s">
        <v>82</v>
      </c>
      <c r="AV235" s="14" t="s">
        <v>82</v>
      </c>
      <c r="AW235" s="14" t="s">
        <v>34</v>
      </c>
      <c r="AX235" s="14" t="s">
        <v>80</v>
      </c>
      <c r="AY235" s="221" t="s">
        <v>157</v>
      </c>
    </row>
    <row r="236" spans="2:63" s="12" customFormat="1" ht="22.9" customHeight="1">
      <c r="B236" s="165"/>
      <c r="C236" s="166"/>
      <c r="D236" s="167" t="s">
        <v>72</v>
      </c>
      <c r="E236" s="179" t="s">
        <v>195</v>
      </c>
      <c r="F236" s="179" t="s">
        <v>909</v>
      </c>
      <c r="G236" s="166"/>
      <c r="H236" s="166"/>
      <c r="I236" s="169"/>
      <c r="J236" s="180">
        <f>BK236</f>
        <v>0</v>
      </c>
      <c r="K236" s="166"/>
      <c r="L236" s="171"/>
      <c r="M236" s="172"/>
      <c r="N236" s="173"/>
      <c r="O236" s="173"/>
      <c r="P236" s="174">
        <f>SUM(P237:P276)</f>
        <v>0</v>
      </c>
      <c r="Q236" s="173"/>
      <c r="R236" s="174">
        <f>SUM(R237:R276)</f>
        <v>0.08352</v>
      </c>
      <c r="S236" s="173"/>
      <c r="T236" s="175">
        <f>SUM(T237:T276)</f>
        <v>0</v>
      </c>
      <c r="AR236" s="176" t="s">
        <v>80</v>
      </c>
      <c r="AT236" s="177" t="s">
        <v>72</v>
      </c>
      <c r="AU236" s="177" t="s">
        <v>80</v>
      </c>
      <c r="AY236" s="176" t="s">
        <v>157</v>
      </c>
      <c r="BK236" s="178">
        <f>SUM(BK237:BK276)</f>
        <v>0</v>
      </c>
    </row>
    <row r="237" spans="1:65" s="2" customFormat="1" ht="16.5" customHeight="1">
      <c r="A237" s="36"/>
      <c r="B237" s="37"/>
      <c r="C237" s="181" t="s">
        <v>348</v>
      </c>
      <c r="D237" s="181" t="s">
        <v>159</v>
      </c>
      <c r="E237" s="182" t="s">
        <v>910</v>
      </c>
      <c r="F237" s="183" t="s">
        <v>911</v>
      </c>
      <c r="G237" s="184" t="s">
        <v>162</v>
      </c>
      <c r="H237" s="185">
        <v>4.9</v>
      </c>
      <c r="I237" s="186"/>
      <c r="J237" s="187">
        <f>ROUND(I237*H237,2)</f>
        <v>0</v>
      </c>
      <c r="K237" s="183" t="s">
        <v>163</v>
      </c>
      <c r="L237" s="41"/>
      <c r="M237" s="188" t="s">
        <v>28</v>
      </c>
      <c r="N237" s="189" t="s">
        <v>46</v>
      </c>
      <c r="O237" s="67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164</v>
      </c>
      <c r="AT237" s="192" t="s">
        <v>159</v>
      </c>
      <c r="AU237" s="192" t="s">
        <v>82</v>
      </c>
      <c r="AY237" s="19" t="s">
        <v>157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164</v>
      </c>
      <c r="BK237" s="193">
        <f>ROUND(I237*H237,2)</f>
        <v>0</v>
      </c>
      <c r="BL237" s="19" t="s">
        <v>164</v>
      </c>
      <c r="BM237" s="192" t="s">
        <v>912</v>
      </c>
    </row>
    <row r="238" spans="1:47" s="2" customFormat="1" ht="11.25">
      <c r="A238" s="36"/>
      <c r="B238" s="37"/>
      <c r="C238" s="38"/>
      <c r="D238" s="194" t="s">
        <v>166</v>
      </c>
      <c r="E238" s="38"/>
      <c r="F238" s="195" t="s">
        <v>913</v>
      </c>
      <c r="G238" s="38"/>
      <c r="H238" s="38"/>
      <c r="I238" s="196"/>
      <c r="J238" s="38"/>
      <c r="K238" s="38"/>
      <c r="L238" s="41"/>
      <c r="M238" s="197"/>
      <c r="N238" s="198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166</v>
      </c>
      <c r="AU238" s="19" t="s">
        <v>82</v>
      </c>
    </row>
    <row r="239" spans="1:47" s="2" customFormat="1" ht="11.25">
      <c r="A239" s="36"/>
      <c r="B239" s="37"/>
      <c r="C239" s="38"/>
      <c r="D239" s="199" t="s">
        <v>168</v>
      </c>
      <c r="E239" s="38"/>
      <c r="F239" s="200" t="s">
        <v>914</v>
      </c>
      <c r="G239" s="38"/>
      <c r="H239" s="38"/>
      <c r="I239" s="196"/>
      <c r="J239" s="38"/>
      <c r="K239" s="38"/>
      <c r="L239" s="41"/>
      <c r="M239" s="197"/>
      <c r="N239" s="198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168</v>
      </c>
      <c r="AU239" s="19" t="s">
        <v>82</v>
      </c>
    </row>
    <row r="240" spans="2:51" s="13" customFormat="1" ht="11.25">
      <c r="B240" s="201"/>
      <c r="C240" s="202"/>
      <c r="D240" s="194" t="s">
        <v>170</v>
      </c>
      <c r="E240" s="203" t="s">
        <v>28</v>
      </c>
      <c r="F240" s="204" t="s">
        <v>915</v>
      </c>
      <c r="G240" s="202"/>
      <c r="H240" s="203" t="s">
        <v>28</v>
      </c>
      <c r="I240" s="205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170</v>
      </c>
      <c r="AU240" s="210" t="s">
        <v>82</v>
      </c>
      <c r="AV240" s="13" t="s">
        <v>80</v>
      </c>
      <c r="AW240" s="13" t="s">
        <v>34</v>
      </c>
      <c r="AX240" s="13" t="s">
        <v>73</v>
      </c>
      <c r="AY240" s="210" t="s">
        <v>157</v>
      </c>
    </row>
    <row r="241" spans="2:51" s="14" customFormat="1" ht="11.25">
      <c r="B241" s="211"/>
      <c r="C241" s="212"/>
      <c r="D241" s="194" t="s">
        <v>170</v>
      </c>
      <c r="E241" s="213" t="s">
        <v>28</v>
      </c>
      <c r="F241" s="214" t="s">
        <v>812</v>
      </c>
      <c r="G241" s="212"/>
      <c r="H241" s="215">
        <v>4.9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170</v>
      </c>
      <c r="AU241" s="221" t="s">
        <v>82</v>
      </c>
      <c r="AV241" s="14" t="s">
        <v>82</v>
      </c>
      <c r="AW241" s="14" t="s">
        <v>34</v>
      </c>
      <c r="AX241" s="14" t="s">
        <v>80</v>
      </c>
      <c r="AY241" s="221" t="s">
        <v>157</v>
      </c>
    </row>
    <row r="242" spans="1:65" s="2" customFormat="1" ht="16.5" customHeight="1">
      <c r="A242" s="36"/>
      <c r="B242" s="37"/>
      <c r="C242" s="181" t="s">
        <v>360</v>
      </c>
      <c r="D242" s="181" t="s">
        <v>159</v>
      </c>
      <c r="E242" s="182" t="s">
        <v>916</v>
      </c>
      <c r="F242" s="183" t="s">
        <v>917</v>
      </c>
      <c r="G242" s="184" t="s">
        <v>162</v>
      </c>
      <c r="H242" s="185">
        <v>9.607</v>
      </c>
      <c r="I242" s="186"/>
      <c r="J242" s="187">
        <f>ROUND(I242*H242,2)</f>
        <v>0</v>
      </c>
      <c r="K242" s="183" t="s">
        <v>163</v>
      </c>
      <c r="L242" s="41"/>
      <c r="M242" s="188" t="s">
        <v>28</v>
      </c>
      <c r="N242" s="189" t="s">
        <v>46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164</v>
      </c>
      <c r="AT242" s="192" t="s">
        <v>159</v>
      </c>
      <c r="AU242" s="192" t="s">
        <v>82</v>
      </c>
      <c r="AY242" s="19" t="s">
        <v>157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164</v>
      </c>
      <c r="BK242" s="193">
        <f>ROUND(I242*H242,2)</f>
        <v>0</v>
      </c>
      <c r="BL242" s="19" t="s">
        <v>164</v>
      </c>
      <c r="BM242" s="192" t="s">
        <v>918</v>
      </c>
    </row>
    <row r="243" spans="1:47" s="2" customFormat="1" ht="11.25">
      <c r="A243" s="36"/>
      <c r="B243" s="37"/>
      <c r="C243" s="38"/>
      <c r="D243" s="194" t="s">
        <v>166</v>
      </c>
      <c r="E243" s="38"/>
      <c r="F243" s="195" t="s">
        <v>919</v>
      </c>
      <c r="G243" s="38"/>
      <c r="H243" s="38"/>
      <c r="I243" s="196"/>
      <c r="J243" s="38"/>
      <c r="K243" s="38"/>
      <c r="L243" s="41"/>
      <c r="M243" s="197"/>
      <c r="N243" s="198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166</v>
      </c>
      <c r="AU243" s="19" t="s">
        <v>82</v>
      </c>
    </row>
    <row r="244" spans="1:47" s="2" customFormat="1" ht="11.25">
      <c r="A244" s="36"/>
      <c r="B244" s="37"/>
      <c r="C244" s="38"/>
      <c r="D244" s="199" t="s">
        <v>168</v>
      </c>
      <c r="E244" s="38"/>
      <c r="F244" s="200" t="s">
        <v>920</v>
      </c>
      <c r="G244" s="38"/>
      <c r="H244" s="38"/>
      <c r="I244" s="196"/>
      <c r="J244" s="38"/>
      <c r="K244" s="38"/>
      <c r="L244" s="41"/>
      <c r="M244" s="197"/>
      <c r="N244" s="198"/>
      <c r="O244" s="67"/>
      <c r="P244" s="67"/>
      <c r="Q244" s="67"/>
      <c r="R244" s="67"/>
      <c r="S244" s="67"/>
      <c r="T244" s="68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168</v>
      </c>
      <c r="AU244" s="19" t="s">
        <v>82</v>
      </c>
    </row>
    <row r="245" spans="2:51" s="13" customFormat="1" ht="11.25">
      <c r="B245" s="201"/>
      <c r="C245" s="202"/>
      <c r="D245" s="194" t="s">
        <v>170</v>
      </c>
      <c r="E245" s="203" t="s">
        <v>28</v>
      </c>
      <c r="F245" s="204" t="s">
        <v>921</v>
      </c>
      <c r="G245" s="202"/>
      <c r="H245" s="203" t="s">
        <v>28</v>
      </c>
      <c r="I245" s="205"/>
      <c r="J245" s="202"/>
      <c r="K245" s="202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170</v>
      </c>
      <c r="AU245" s="210" t="s">
        <v>82</v>
      </c>
      <c r="AV245" s="13" t="s">
        <v>80</v>
      </c>
      <c r="AW245" s="13" t="s">
        <v>34</v>
      </c>
      <c r="AX245" s="13" t="s">
        <v>73</v>
      </c>
      <c r="AY245" s="210" t="s">
        <v>157</v>
      </c>
    </row>
    <row r="246" spans="2:51" s="14" customFormat="1" ht="11.25">
      <c r="B246" s="211"/>
      <c r="C246" s="212"/>
      <c r="D246" s="194" t="s">
        <v>170</v>
      </c>
      <c r="E246" s="213" t="s">
        <v>28</v>
      </c>
      <c r="F246" s="214" t="s">
        <v>813</v>
      </c>
      <c r="G246" s="212"/>
      <c r="H246" s="215">
        <v>4.64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170</v>
      </c>
      <c r="AU246" s="221" t="s">
        <v>82</v>
      </c>
      <c r="AV246" s="14" t="s">
        <v>82</v>
      </c>
      <c r="AW246" s="14" t="s">
        <v>34</v>
      </c>
      <c r="AX246" s="14" t="s">
        <v>73</v>
      </c>
      <c r="AY246" s="221" t="s">
        <v>157</v>
      </c>
    </row>
    <row r="247" spans="2:51" s="14" customFormat="1" ht="11.25">
      <c r="B247" s="211"/>
      <c r="C247" s="212"/>
      <c r="D247" s="194" t="s">
        <v>170</v>
      </c>
      <c r="E247" s="213" t="s">
        <v>28</v>
      </c>
      <c r="F247" s="214" t="s">
        <v>814</v>
      </c>
      <c r="G247" s="212"/>
      <c r="H247" s="215">
        <v>4.967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170</v>
      </c>
      <c r="AU247" s="221" t="s">
        <v>82</v>
      </c>
      <c r="AV247" s="14" t="s">
        <v>82</v>
      </c>
      <c r="AW247" s="14" t="s">
        <v>34</v>
      </c>
      <c r="AX247" s="14" t="s">
        <v>73</v>
      </c>
      <c r="AY247" s="221" t="s">
        <v>157</v>
      </c>
    </row>
    <row r="248" spans="2:51" s="15" customFormat="1" ht="11.25">
      <c r="B248" s="222"/>
      <c r="C248" s="223"/>
      <c r="D248" s="194" t="s">
        <v>170</v>
      </c>
      <c r="E248" s="224" t="s">
        <v>28</v>
      </c>
      <c r="F248" s="225" t="s">
        <v>182</v>
      </c>
      <c r="G248" s="223"/>
      <c r="H248" s="226">
        <v>9.607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170</v>
      </c>
      <c r="AU248" s="232" t="s">
        <v>82</v>
      </c>
      <c r="AV248" s="15" t="s">
        <v>164</v>
      </c>
      <c r="AW248" s="15" t="s">
        <v>34</v>
      </c>
      <c r="AX248" s="15" t="s">
        <v>80</v>
      </c>
      <c r="AY248" s="232" t="s">
        <v>157</v>
      </c>
    </row>
    <row r="249" spans="1:65" s="2" customFormat="1" ht="16.5" customHeight="1">
      <c r="A249" s="36"/>
      <c r="B249" s="37"/>
      <c r="C249" s="181" t="s">
        <v>365</v>
      </c>
      <c r="D249" s="181" t="s">
        <v>159</v>
      </c>
      <c r="E249" s="182" t="s">
        <v>922</v>
      </c>
      <c r="F249" s="183" t="s">
        <v>923</v>
      </c>
      <c r="G249" s="184" t="s">
        <v>162</v>
      </c>
      <c r="H249" s="185">
        <v>0.563</v>
      </c>
      <c r="I249" s="186"/>
      <c r="J249" s="187">
        <f>ROUND(I249*H249,2)</f>
        <v>0</v>
      </c>
      <c r="K249" s="183" t="s">
        <v>163</v>
      </c>
      <c r="L249" s="41"/>
      <c r="M249" s="188" t="s">
        <v>28</v>
      </c>
      <c r="N249" s="189" t="s">
        <v>46</v>
      </c>
      <c r="O249" s="67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2" t="s">
        <v>164</v>
      </c>
      <c r="AT249" s="192" t="s">
        <v>159</v>
      </c>
      <c r="AU249" s="192" t="s">
        <v>82</v>
      </c>
      <c r="AY249" s="19" t="s">
        <v>157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9" t="s">
        <v>164</v>
      </c>
      <c r="BK249" s="193">
        <f>ROUND(I249*H249,2)</f>
        <v>0</v>
      </c>
      <c r="BL249" s="19" t="s">
        <v>164</v>
      </c>
      <c r="BM249" s="192" t="s">
        <v>924</v>
      </c>
    </row>
    <row r="250" spans="1:47" s="2" customFormat="1" ht="11.25">
      <c r="A250" s="36"/>
      <c r="B250" s="37"/>
      <c r="C250" s="38"/>
      <c r="D250" s="194" t="s">
        <v>166</v>
      </c>
      <c r="E250" s="38"/>
      <c r="F250" s="195" t="s">
        <v>925</v>
      </c>
      <c r="G250" s="38"/>
      <c r="H250" s="38"/>
      <c r="I250" s="196"/>
      <c r="J250" s="38"/>
      <c r="K250" s="38"/>
      <c r="L250" s="41"/>
      <c r="M250" s="197"/>
      <c r="N250" s="198"/>
      <c r="O250" s="67"/>
      <c r="P250" s="67"/>
      <c r="Q250" s="67"/>
      <c r="R250" s="67"/>
      <c r="S250" s="67"/>
      <c r="T250" s="68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166</v>
      </c>
      <c r="AU250" s="19" t="s">
        <v>82</v>
      </c>
    </row>
    <row r="251" spans="1:47" s="2" customFormat="1" ht="11.25">
      <c r="A251" s="36"/>
      <c r="B251" s="37"/>
      <c r="C251" s="38"/>
      <c r="D251" s="199" t="s">
        <v>168</v>
      </c>
      <c r="E251" s="38"/>
      <c r="F251" s="200" t="s">
        <v>926</v>
      </c>
      <c r="G251" s="38"/>
      <c r="H251" s="38"/>
      <c r="I251" s="196"/>
      <c r="J251" s="38"/>
      <c r="K251" s="38"/>
      <c r="L251" s="41"/>
      <c r="M251" s="197"/>
      <c r="N251" s="198"/>
      <c r="O251" s="67"/>
      <c r="P251" s="67"/>
      <c r="Q251" s="67"/>
      <c r="R251" s="67"/>
      <c r="S251" s="67"/>
      <c r="T251" s="68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168</v>
      </c>
      <c r="AU251" s="19" t="s">
        <v>82</v>
      </c>
    </row>
    <row r="252" spans="2:51" s="13" customFormat="1" ht="11.25">
      <c r="B252" s="201"/>
      <c r="C252" s="202"/>
      <c r="D252" s="194" t="s">
        <v>170</v>
      </c>
      <c r="E252" s="203" t="s">
        <v>28</v>
      </c>
      <c r="F252" s="204" t="s">
        <v>927</v>
      </c>
      <c r="G252" s="202"/>
      <c r="H252" s="203" t="s">
        <v>28</v>
      </c>
      <c r="I252" s="205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170</v>
      </c>
      <c r="AU252" s="210" t="s">
        <v>82</v>
      </c>
      <c r="AV252" s="13" t="s">
        <v>80</v>
      </c>
      <c r="AW252" s="13" t="s">
        <v>34</v>
      </c>
      <c r="AX252" s="13" t="s">
        <v>73</v>
      </c>
      <c r="AY252" s="210" t="s">
        <v>157</v>
      </c>
    </row>
    <row r="253" spans="2:51" s="14" customFormat="1" ht="11.25">
      <c r="B253" s="211"/>
      <c r="C253" s="212"/>
      <c r="D253" s="194" t="s">
        <v>170</v>
      </c>
      <c r="E253" s="213" t="s">
        <v>28</v>
      </c>
      <c r="F253" s="214" t="s">
        <v>928</v>
      </c>
      <c r="G253" s="212"/>
      <c r="H253" s="215">
        <v>0.563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170</v>
      </c>
      <c r="AU253" s="221" t="s">
        <v>82</v>
      </c>
      <c r="AV253" s="14" t="s">
        <v>82</v>
      </c>
      <c r="AW253" s="14" t="s">
        <v>34</v>
      </c>
      <c r="AX253" s="14" t="s">
        <v>80</v>
      </c>
      <c r="AY253" s="221" t="s">
        <v>157</v>
      </c>
    </row>
    <row r="254" spans="1:65" s="2" customFormat="1" ht="16.5" customHeight="1">
      <c r="A254" s="36"/>
      <c r="B254" s="37"/>
      <c r="C254" s="181" t="s">
        <v>372</v>
      </c>
      <c r="D254" s="181" t="s">
        <v>159</v>
      </c>
      <c r="E254" s="182" t="s">
        <v>929</v>
      </c>
      <c r="F254" s="183" t="s">
        <v>930</v>
      </c>
      <c r="G254" s="184" t="s">
        <v>162</v>
      </c>
      <c r="H254" s="185">
        <v>4.95</v>
      </c>
      <c r="I254" s="186"/>
      <c r="J254" s="187">
        <f>ROUND(I254*H254,2)</f>
        <v>0</v>
      </c>
      <c r="K254" s="183" t="s">
        <v>163</v>
      </c>
      <c r="L254" s="41"/>
      <c r="M254" s="188" t="s">
        <v>28</v>
      </c>
      <c r="N254" s="189" t="s">
        <v>46</v>
      </c>
      <c r="O254" s="67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2" t="s">
        <v>164</v>
      </c>
      <c r="AT254" s="192" t="s">
        <v>159</v>
      </c>
      <c r="AU254" s="192" t="s">
        <v>82</v>
      </c>
      <c r="AY254" s="19" t="s">
        <v>157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9" t="s">
        <v>164</v>
      </c>
      <c r="BK254" s="193">
        <f>ROUND(I254*H254,2)</f>
        <v>0</v>
      </c>
      <c r="BL254" s="19" t="s">
        <v>164</v>
      </c>
      <c r="BM254" s="192" t="s">
        <v>931</v>
      </c>
    </row>
    <row r="255" spans="1:47" s="2" customFormat="1" ht="11.25">
      <c r="A255" s="36"/>
      <c r="B255" s="37"/>
      <c r="C255" s="38"/>
      <c r="D255" s="194" t="s">
        <v>166</v>
      </c>
      <c r="E255" s="38"/>
      <c r="F255" s="195" t="s">
        <v>932</v>
      </c>
      <c r="G255" s="38"/>
      <c r="H255" s="38"/>
      <c r="I255" s="196"/>
      <c r="J255" s="38"/>
      <c r="K255" s="38"/>
      <c r="L255" s="41"/>
      <c r="M255" s="197"/>
      <c r="N255" s="198"/>
      <c r="O255" s="67"/>
      <c r="P255" s="67"/>
      <c r="Q255" s="67"/>
      <c r="R255" s="67"/>
      <c r="S255" s="67"/>
      <c r="T255" s="68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166</v>
      </c>
      <c r="AU255" s="19" t="s">
        <v>82</v>
      </c>
    </row>
    <row r="256" spans="1:47" s="2" customFormat="1" ht="11.25">
      <c r="A256" s="36"/>
      <c r="B256" s="37"/>
      <c r="C256" s="38"/>
      <c r="D256" s="199" t="s">
        <v>168</v>
      </c>
      <c r="E256" s="38"/>
      <c r="F256" s="200" t="s">
        <v>933</v>
      </c>
      <c r="G256" s="38"/>
      <c r="H256" s="38"/>
      <c r="I256" s="196"/>
      <c r="J256" s="38"/>
      <c r="K256" s="38"/>
      <c r="L256" s="41"/>
      <c r="M256" s="197"/>
      <c r="N256" s="198"/>
      <c r="O256" s="67"/>
      <c r="P256" s="67"/>
      <c r="Q256" s="67"/>
      <c r="R256" s="67"/>
      <c r="S256" s="67"/>
      <c r="T256" s="68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168</v>
      </c>
      <c r="AU256" s="19" t="s">
        <v>82</v>
      </c>
    </row>
    <row r="257" spans="2:51" s="13" customFormat="1" ht="11.25">
      <c r="B257" s="201"/>
      <c r="C257" s="202"/>
      <c r="D257" s="194" t="s">
        <v>170</v>
      </c>
      <c r="E257" s="203" t="s">
        <v>28</v>
      </c>
      <c r="F257" s="204" t="s">
        <v>779</v>
      </c>
      <c r="G257" s="202"/>
      <c r="H257" s="203" t="s">
        <v>28</v>
      </c>
      <c r="I257" s="205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170</v>
      </c>
      <c r="AU257" s="210" t="s">
        <v>82</v>
      </c>
      <c r="AV257" s="13" t="s">
        <v>80</v>
      </c>
      <c r="AW257" s="13" t="s">
        <v>34</v>
      </c>
      <c r="AX257" s="13" t="s">
        <v>73</v>
      </c>
      <c r="AY257" s="210" t="s">
        <v>157</v>
      </c>
    </row>
    <row r="258" spans="2:51" s="13" customFormat="1" ht="11.25">
      <c r="B258" s="201"/>
      <c r="C258" s="202"/>
      <c r="D258" s="194" t="s">
        <v>170</v>
      </c>
      <c r="E258" s="203" t="s">
        <v>28</v>
      </c>
      <c r="F258" s="204" t="s">
        <v>934</v>
      </c>
      <c r="G258" s="202"/>
      <c r="H258" s="203" t="s">
        <v>28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170</v>
      </c>
      <c r="AU258" s="210" t="s">
        <v>82</v>
      </c>
      <c r="AV258" s="13" t="s">
        <v>80</v>
      </c>
      <c r="AW258" s="13" t="s">
        <v>34</v>
      </c>
      <c r="AX258" s="13" t="s">
        <v>73</v>
      </c>
      <c r="AY258" s="210" t="s">
        <v>157</v>
      </c>
    </row>
    <row r="259" spans="2:51" s="14" customFormat="1" ht="11.25">
      <c r="B259" s="211"/>
      <c r="C259" s="212"/>
      <c r="D259" s="194" t="s">
        <v>170</v>
      </c>
      <c r="E259" s="213" t="s">
        <v>28</v>
      </c>
      <c r="F259" s="214" t="s">
        <v>812</v>
      </c>
      <c r="G259" s="212"/>
      <c r="H259" s="215">
        <v>4.9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170</v>
      </c>
      <c r="AU259" s="221" t="s">
        <v>82</v>
      </c>
      <c r="AV259" s="14" t="s">
        <v>82</v>
      </c>
      <c r="AW259" s="14" t="s">
        <v>34</v>
      </c>
      <c r="AX259" s="14" t="s">
        <v>73</v>
      </c>
      <c r="AY259" s="221" t="s">
        <v>157</v>
      </c>
    </row>
    <row r="260" spans="2:51" s="13" customFormat="1" ht="11.25">
      <c r="B260" s="201"/>
      <c r="C260" s="202"/>
      <c r="D260" s="194" t="s">
        <v>170</v>
      </c>
      <c r="E260" s="203" t="s">
        <v>28</v>
      </c>
      <c r="F260" s="204" t="s">
        <v>935</v>
      </c>
      <c r="G260" s="202"/>
      <c r="H260" s="203" t="s">
        <v>28</v>
      </c>
      <c r="I260" s="205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170</v>
      </c>
      <c r="AU260" s="210" t="s">
        <v>82</v>
      </c>
      <c r="AV260" s="13" t="s">
        <v>80</v>
      </c>
      <c r="AW260" s="13" t="s">
        <v>34</v>
      </c>
      <c r="AX260" s="13" t="s">
        <v>73</v>
      </c>
      <c r="AY260" s="210" t="s">
        <v>157</v>
      </c>
    </row>
    <row r="261" spans="2:51" s="14" customFormat="1" ht="11.25">
      <c r="B261" s="211"/>
      <c r="C261" s="212"/>
      <c r="D261" s="194" t="s">
        <v>170</v>
      </c>
      <c r="E261" s="213" t="s">
        <v>28</v>
      </c>
      <c r="F261" s="214" t="s">
        <v>936</v>
      </c>
      <c r="G261" s="212"/>
      <c r="H261" s="215">
        <v>0.05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170</v>
      </c>
      <c r="AU261" s="221" t="s">
        <v>82</v>
      </c>
      <c r="AV261" s="14" t="s">
        <v>82</v>
      </c>
      <c r="AW261" s="14" t="s">
        <v>34</v>
      </c>
      <c r="AX261" s="14" t="s">
        <v>73</v>
      </c>
      <c r="AY261" s="221" t="s">
        <v>157</v>
      </c>
    </row>
    <row r="262" spans="2:51" s="15" customFormat="1" ht="11.25">
      <c r="B262" s="222"/>
      <c r="C262" s="223"/>
      <c r="D262" s="194" t="s">
        <v>170</v>
      </c>
      <c r="E262" s="224" t="s">
        <v>28</v>
      </c>
      <c r="F262" s="225" t="s">
        <v>182</v>
      </c>
      <c r="G262" s="223"/>
      <c r="H262" s="226">
        <v>4.95</v>
      </c>
      <c r="I262" s="227"/>
      <c r="J262" s="223"/>
      <c r="K262" s="223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170</v>
      </c>
      <c r="AU262" s="232" t="s">
        <v>82</v>
      </c>
      <c r="AV262" s="15" t="s">
        <v>164</v>
      </c>
      <c r="AW262" s="15" t="s">
        <v>34</v>
      </c>
      <c r="AX262" s="15" t="s">
        <v>80</v>
      </c>
      <c r="AY262" s="232" t="s">
        <v>157</v>
      </c>
    </row>
    <row r="263" spans="1:65" s="2" customFormat="1" ht="16.5" customHeight="1">
      <c r="A263" s="36"/>
      <c r="B263" s="37"/>
      <c r="C263" s="181" t="s">
        <v>380</v>
      </c>
      <c r="D263" s="181" t="s">
        <v>159</v>
      </c>
      <c r="E263" s="182" t="s">
        <v>937</v>
      </c>
      <c r="F263" s="183" t="s">
        <v>938</v>
      </c>
      <c r="G263" s="184" t="s">
        <v>162</v>
      </c>
      <c r="H263" s="185">
        <v>9.607</v>
      </c>
      <c r="I263" s="186"/>
      <c r="J263" s="187">
        <f>ROUND(I263*H263,2)</f>
        <v>0</v>
      </c>
      <c r="K263" s="183" t="s">
        <v>163</v>
      </c>
      <c r="L263" s="41"/>
      <c r="M263" s="188" t="s">
        <v>28</v>
      </c>
      <c r="N263" s="189" t="s">
        <v>46</v>
      </c>
      <c r="O263" s="67"/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164</v>
      </c>
      <c r="AT263" s="192" t="s">
        <v>159</v>
      </c>
      <c r="AU263" s="192" t="s">
        <v>82</v>
      </c>
      <c r="AY263" s="19" t="s">
        <v>157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9" t="s">
        <v>164</v>
      </c>
      <c r="BK263" s="193">
        <f>ROUND(I263*H263,2)</f>
        <v>0</v>
      </c>
      <c r="BL263" s="19" t="s">
        <v>164</v>
      </c>
      <c r="BM263" s="192" t="s">
        <v>939</v>
      </c>
    </row>
    <row r="264" spans="1:47" s="2" customFormat="1" ht="11.25">
      <c r="A264" s="36"/>
      <c r="B264" s="37"/>
      <c r="C264" s="38"/>
      <c r="D264" s="194" t="s">
        <v>166</v>
      </c>
      <c r="E264" s="38"/>
      <c r="F264" s="195" t="s">
        <v>940</v>
      </c>
      <c r="G264" s="38"/>
      <c r="H264" s="38"/>
      <c r="I264" s="196"/>
      <c r="J264" s="38"/>
      <c r="K264" s="38"/>
      <c r="L264" s="41"/>
      <c r="M264" s="197"/>
      <c r="N264" s="198"/>
      <c r="O264" s="67"/>
      <c r="P264" s="67"/>
      <c r="Q264" s="67"/>
      <c r="R264" s="67"/>
      <c r="S264" s="67"/>
      <c r="T264" s="68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166</v>
      </c>
      <c r="AU264" s="19" t="s">
        <v>82</v>
      </c>
    </row>
    <row r="265" spans="1:47" s="2" customFormat="1" ht="11.25">
      <c r="A265" s="36"/>
      <c r="B265" s="37"/>
      <c r="C265" s="38"/>
      <c r="D265" s="199" t="s">
        <v>168</v>
      </c>
      <c r="E265" s="38"/>
      <c r="F265" s="200" t="s">
        <v>941</v>
      </c>
      <c r="G265" s="38"/>
      <c r="H265" s="38"/>
      <c r="I265" s="196"/>
      <c r="J265" s="38"/>
      <c r="K265" s="38"/>
      <c r="L265" s="41"/>
      <c r="M265" s="197"/>
      <c r="N265" s="198"/>
      <c r="O265" s="67"/>
      <c r="P265" s="67"/>
      <c r="Q265" s="67"/>
      <c r="R265" s="67"/>
      <c r="S265" s="67"/>
      <c r="T265" s="68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168</v>
      </c>
      <c r="AU265" s="19" t="s">
        <v>82</v>
      </c>
    </row>
    <row r="266" spans="2:51" s="13" customFormat="1" ht="11.25">
      <c r="B266" s="201"/>
      <c r="C266" s="202"/>
      <c r="D266" s="194" t="s">
        <v>170</v>
      </c>
      <c r="E266" s="203" t="s">
        <v>28</v>
      </c>
      <c r="F266" s="204" t="s">
        <v>942</v>
      </c>
      <c r="G266" s="202"/>
      <c r="H266" s="203" t="s">
        <v>28</v>
      </c>
      <c r="I266" s="205"/>
      <c r="J266" s="202"/>
      <c r="K266" s="202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170</v>
      </c>
      <c r="AU266" s="210" t="s">
        <v>82</v>
      </c>
      <c r="AV266" s="13" t="s">
        <v>80</v>
      </c>
      <c r="AW266" s="13" t="s">
        <v>34</v>
      </c>
      <c r="AX266" s="13" t="s">
        <v>73</v>
      </c>
      <c r="AY266" s="210" t="s">
        <v>157</v>
      </c>
    </row>
    <row r="267" spans="2:51" s="14" customFormat="1" ht="11.25">
      <c r="B267" s="211"/>
      <c r="C267" s="212"/>
      <c r="D267" s="194" t="s">
        <v>170</v>
      </c>
      <c r="E267" s="213" t="s">
        <v>28</v>
      </c>
      <c r="F267" s="214" t="s">
        <v>813</v>
      </c>
      <c r="G267" s="212"/>
      <c r="H267" s="215">
        <v>4.64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170</v>
      </c>
      <c r="AU267" s="221" t="s">
        <v>82</v>
      </c>
      <c r="AV267" s="14" t="s">
        <v>82</v>
      </c>
      <c r="AW267" s="14" t="s">
        <v>34</v>
      </c>
      <c r="AX267" s="14" t="s">
        <v>73</v>
      </c>
      <c r="AY267" s="221" t="s">
        <v>157</v>
      </c>
    </row>
    <row r="268" spans="2:51" s="14" customFormat="1" ht="11.25">
      <c r="B268" s="211"/>
      <c r="C268" s="212"/>
      <c r="D268" s="194" t="s">
        <v>170</v>
      </c>
      <c r="E268" s="213" t="s">
        <v>28</v>
      </c>
      <c r="F268" s="214" t="s">
        <v>943</v>
      </c>
      <c r="G268" s="212"/>
      <c r="H268" s="215">
        <v>4.967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170</v>
      </c>
      <c r="AU268" s="221" t="s">
        <v>82</v>
      </c>
      <c r="AV268" s="14" t="s">
        <v>82</v>
      </c>
      <c r="AW268" s="14" t="s">
        <v>34</v>
      </c>
      <c r="AX268" s="14" t="s">
        <v>73</v>
      </c>
      <c r="AY268" s="221" t="s">
        <v>157</v>
      </c>
    </row>
    <row r="269" spans="2:51" s="15" customFormat="1" ht="11.25">
      <c r="B269" s="222"/>
      <c r="C269" s="223"/>
      <c r="D269" s="194" t="s">
        <v>170</v>
      </c>
      <c r="E269" s="224" t="s">
        <v>28</v>
      </c>
      <c r="F269" s="225" t="s">
        <v>182</v>
      </c>
      <c r="G269" s="223"/>
      <c r="H269" s="226">
        <v>9.607</v>
      </c>
      <c r="I269" s="227"/>
      <c r="J269" s="223"/>
      <c r="K269" s="223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170</v>
      </c>
      <c r="AU269" s="232" t="s">
        <v>82</v>
      </c>
      <c r="AV269" s="15" t="s">
        <v>164</v>
      </c>
      <c r="AW269" s="15" t="s">
        <v>34</v>
      </c>
      <c r="AX269" s="15" t="s">
        <v>80</v>
      </c>
      <c r="AY269" s="232" t="s">
        <v>157</v>
      </c>
    </row>
    <row r="270" spans="1:65" s="2" customFormat="1" ht="16.5" customHeight="1">
      <c r="A270" s="36"/>
      <c r="B270" s="37"/>
      <c r="C270" s="181" t="s">
        <v>394</v>
      </c>
      <c r="D270" s="181" t="s">
        <v>159</v>
      </c>
      <c r="E270" s="182" t="s">
        <v>944</v>
      </c>
      <c r="F270" s="183" t="s">
        <v>945</v>
      </c>
      <c r="G270" s="184" t="s">
        <v>227</v>
      </c>
      <c r="H270" s="185">
        <v>23.2</v>
      </c>
      <c r="I270" s="186"/>
      <c r="J270" s="187">
        <f>ROUND(I270*H270,2)</f>
        <v>0</v>
      </c>
      <c r="K270" s="183" t="s">
        <v>163</v>
      </c>
      <c r="L270" s="41"/>
      <c r="M270" s="188" t="s">
        <v>28</v>
      </c>
      <c r="N270" s="189" t="s">
        <v>46</v>
      </c>
      <c r="O270" s="67"/>
      <c r="P270" s="190">
        <f>O270*H270</f>
        <v>0</v>
      </c>
      <c r="Q270" s="190">
        <v>0.0036</v>
      </c>
      <c r="R270" s="190">
        <f>Q270*H270</f>
        <v>0.08352</v>
      </c>
      <c r="S270" s="190">
        <v>0</v>
      </c>
      <c r="T270" s="19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2" t="s">
        <v>164</v>
      </c>
      <c r="AT270" s="192" t="s">
        <v>159</v>
      </c>
      <c r="AU270" s="192" t="s">
        <v>82</v>
      </c>
      <c r="AY270" s="19" t="s">
        <v>157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9" t="s">
        <v>164</v>
      </c>
      <c r="BK270" s="193">
        <f>ROUND(I270*H270,2)</f>
        <v>0</v>
      </c>
      <c r="BL270" s="19" t="s">
        <v>164</v>
      </c>
      <c r="BM270" s="192" t="s">
        <v>946</v>
      </c>
    </row>
    <row r="271" spans="1:47" s="2" customFormat="1" ht="11.25">
      <c r="A271" s="36"/>
      <c r="B271" s="37"/>
      <c r="C271" s="38"/>
      <c r="D271" s="194" t="s">
        <v>166</v>
      </c>
      <c r="E271" s="38"/>
      <c r="F271" s="195" t="s">
        <v>947</v>
      </c>
      <c r="G271" s="38"/>
      <c r="H271" s="38"/>
      <c r="I271" s="196"/>
      <c r="J271" s="38"/>
      <c r="K271" s="38"/>
      <c r="L271" s="41"/>
      <c r="M271" s="197"/>
      <c r="N271" s="198"/>
      <c r="O271" s="67"/>
      <c r="P271" s="67"/>
      <c r="Q271" s="67"/>
      <c r="R271" s="67"/>
      <c r="S271" s="67"/>
      <c r="T271" s="68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166</v>
      </c>
      <c r="AU271" s="19" t="s">
        <v>82</v>
      </c>
    </row>
    <row r="272" spans="1:47" s="2" customFormat="1" ht="11.25">
      <c r="A272" s="36"/>
      <c r="B272" s="37"/>
      <c r="C272" s="38"/>
      <c r="D272" s="199" t="s">
        <v>168</v>
      </c>
      <c r="E272" s="38"/>
      <c r="F272" s="200" t="s">
        <v>948</v>
      </c>
      <c r="G272" s="38"/>
      <c r="H272" s="38"/>
      <c r="I272" s="196"/>
      <c r="J272" s="38"/>
      <c r="K272" s="38"/>
      <c r="L272" s="41"/>
      <c r="M272" s="197"/>
      <c r="N272" s="198"/>
      <c r="O272" s="67"/>
      <c r="P272" s="67"/>
      <c r="Q272" s="67"/>
      <c r="R272" s="67"/>
      <c r="S272" s="67"/>
      <c r="T272" s="68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168</v>
      </c>
      <c r="AU272" s="19" t="s">
        <v>82</v>
      </c>
    </row>
    <row r="273" spans="2:51" s="13" customFormat="1" ht="11.25">
      <c r="B273" s="201"/>
      <c r="C273" s="202"/>
      <c r="D273" s="194" t="s">
        <v>170</v>
      </c>
      <c r="E273" s="203" t="s">
        <v>28</v>
      </c>
      <c r="F273" s="204" t="s">
        <v>949</v>
      </c>
      <c r="G273" s="202"/>
      <c r="H273" s="203" t="s">
        <v>28</v>
      </c>
      <c r="I273" s="205"/>
      <c r="J273" s="202"/>
      <c r="K273" s="202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170</v>
      </c>
      <c r="AU273" s="210" t="s">
        <v>82</v>
      </c>
      <c r="AV273" s="13" t="s">
        <v>80</v>
      </c>
      <c r="AW273" s="13" t="s">
        <v>34</v>
      </c>
      <c r="AX273" s="13" t="s">
        <v>73</v>
      </c>
      <c r="AY273" s="210" t="s">
        <v>157</v>
      </c>
    </row>
    <row r="274" spans="2:51" s="14" customFormat="1" ht="11.25">
      <c r="B274" s="211"/>
      <c r="C274" s="212"/>
      <c r="D274" s="194" t="s">
        <v>170</v>
      </c>
      <c r="E274" s="213" t="s">
        <v>28</v>
      </c>
      <c r="F274" s="214" t="s">
        <v>950</v>
      </c>
      <c r="G274" s="212"/>
      <c r="H274" s="215">
        <v>7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170</v>
      </c>
      <c r="AU274" s="221" t="s">
        <v>82</v>
      </c>
      <c r="AV274" s="14" t="s">
        <v>82</v>
      </c>
      <c r="AW274" s="14" t="s">
        <v>34</v>
      </c>
      <c r="AX274" s="14" t="s">
        <v>73</v>
      </c>
      <c r="AY274" s="221" t="s">
        <v>157</v>
      </c>
    </row>
    <row r="275" spans="2:51" s="14" customFormat="1" ht="11.25">
      <c r="B275" s="211"/>
      <c r="C275" s="212"/>
      <c r="D275" s="194" t="s">
        <v>170</v>
      </c>
      <c r="E275" s="213" t="s">
        <v>28</v>
      </c>
      <c r="F275" s="214" t="s">
        <v>951</v>
      </c>
      <c r="G275" s="212"/>
      <c r="H275" s="215">
        <v>16.2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170</v>
      </c>
      <c r="AU275" s="221" t="s">
        <v>82</v>
      </c>
      <c r="AV275" s="14" t="s">
        <v>82</v>
      </c>
      <c r="AW275" s="14" t="s">
        <v>34</v>
      </c>
      <c r="AX275" s="14" t="s">
        <v>73</v>
      </c>
      <c r="AY275" s="221" t="s">
        <v>157</v>
      </c>
    </row>
    <row r="276" spans="2:51" s="15" customFormat="1" ht="11.25">
      <c r="B276" s="222"/>
      <c r="C276" s="223"/>
      <c r="D276" s="194" t="s">
        <v>170</v>
      </c>
      <c r="E276" s="224" t="s">
        <v>28</v>
      </c>
      <c r="F276" s="225" t="s">
        <v>182</v>
      </c>
      <c r="G276" s="223"/>
      <c r="H276" s="226">
        <v>23.2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170</v>
      </c>
      <c r="AU276" s="232" t="s">
        <v>82</v>
      </c>
      <c r="AV276" s="15" t="s">
        <v>164</v>
      </c>
      <c r="AW276" s="15" t="s">
        <v>34</v>
      </c>
      <c r="AX276" s="15" t="s">
        <v>80</v>
      </c>
      <c r="AY276" s="232" t="s">
        <v>157</v>
      </c>
    </row>
    <row r="277" spans="2:63" s="12" customFormat="1" ht="22.9" customHeight="1">
      <c r="B277" s="165"/>
      <c r="C277" s="166"/>
      <c r="D277" s="167" t="s">
        <v>72</v>
      </c>
      <c r="E277" s="179" t="s">
        <v>202</v>
      </c>
      <c r="F277" s="179" t="s">
        <v>952</v>
      </c>
      <c r="G277" s="166"/>
      <c r="H277" s="166"/>
      <c r="I277" s="169"/>
      <c r="J277" s="180">
        <f>BK277</f>
        <v>0</v>
      </c>
      <c r="K277" s="166"/>
      <c r="L277" s="171"/>
      <c r="M277" s="172"/>
      <c r="N277" s="173"/>
      <c r="O277" s="173"/>
      <c r="P277" s="174">
        <v>0</v>
      </c>
      <c r="Q277" s="173"/>
      <c r="R277" s="174">
        <v>0</v>
      </c>
      <c r="S277" s="173"/>
      <c r="T277" s="175">
        <v>0</v>
      </c>
      <c r="AR277" s="176" t="s">
        <v>80</v>
      </c>
      <c r="AT277" s="177" t="s">
        <v>72</v>
      </c>
      <c r="AU277" s="177" t="s">
        <v>80</v>
      </c>
      <c r="AY277" s="176" t="s">
        <v>157</v>
      </c>
      <c r="BK277" s="178">
        <v>0</v>
      </c>
    </row>
    <row r="278" spans="2:63" s="12" customFormat="1" ht="22.9" customHeight="1">
      <c r="B278" s="165"/>
      <c r="C278" s="166"/>
      <c r="D278" s="167" t="s">
        <v>72</v>
      </c>
      <c r="E278" s="179" t="s">
        <v>217</v>
      </c>
      <c r="F278" s="179" t="s">
        <v>555</v>
      </c>
      <c r="G278" s="166"/>
      <c r="H278" s="166"/>
      <c r="I278" s="169"/>
      <c r="J278" s="180">
        <f>BK278</f>
        <v>0</v>
      </c>
      <c r="K278" s="166"/>
      <c r="L278" s="171"/>
      <c r="M278" s="172"/>
      <c r="N278" s="173"/>
      <c r="O278" s="173"/>
      <c r="P278" s="174">
        <f>SUM(P279:P299)</f>
        <v>0</v>
      </c>
      <c r="Q278" s="173"/>
      <c r="R278" s="174">
        <f>SUM(R279:R299)</f>
        <v>0.07608799999999999</v>
      </c>
      <c r="S278" s="173"/>
      <c r="T278" s="175">
        <f>SUM(T279:T299)</f>
        <v>0</v>
      </c>
      <c r="AR278" s="176" t="s">
        <v>80</v>
      </c>
      <c r="AT278" s="177" t="s">
        <v>72</v>
      </c>
      <c r="AU278" s="177" t="s">
        <v>80</v>
      </c>
      <c r="AY278" s="176" t="s">
        <v>157</v>
      </c>
      <c r="BK278" s="178">
        <f>SUM(BK279:BK299)</f>
        <v>0</v>
      </c>
    </row>
    <row r="279" spans="1:65" s="2" customFormat="1" ht="16.5" customHeight="1">
      <c r="A279" s="36"/>
      <c r="B279" s="37"/>
      <c r="C279" s="181" t="s">
        <v>402</v>
      </c>
      <c r="D279" s="181" t="s">
        <v>159</v>
      </c>
      <c r="E279" s="182" t="s">
        <v>953</v>
      </c>
      <c r="F279" s="183" t="s">
        <v>954</v>
      </c>
      <c r="G279" s="184" t="s">
        <v>227</v>
      </c>
      <c r="H279" s="185">
        <v>1.6</v>
      </c>
      <c r="I279" s="186"/>
      <c r="J279" s="187">
        <f>ROUND(I279*H279,2)</f>
        <v>0</v>
      </c>
      <c r="K279" s="183" t="s">
        <v>28</v>
      </c>
      <c r="L279" s="41"/>
      <c r="M279" s="188" t="s">
        <v>28</v>
      </c>
      <c r="N279" s="189" t="s">
        <v>46</v>
      </c>
      <c r="O279" s="67"/>
      <c r="P279" s="190">
        <f>O279*H279</f>
        <v>0</v>
      </c>
      <c r="Q279" s="190">
        <v>3E-05</v>
      </c>
      <c r="R279" s="190">
        <f>Q279*H279</f>
        <v>4.8E-05</v>
      </c>
      <c r="S279" s="190">
        <v>0</v>
      </c>
      <c r="T279" s="191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164</v>
      </c>
      <c r="AT279" s="192" t="s">
        <v>159</v>
      </c>
      <c r="AU279" s="192" t="s">
        <v>82</v>
      </c>
      <c r="AY279" s="19" t="s">
        <v>157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164</v>
      </c>
      <c r="BK279" s="193">
        <f>ROUND(I279*H279,2)</f>
        <v>0</v>
      </c>
      <c r="BL279" s="19" t="s">
        <v>164</v>
      </c>
      <c r="BM279" s="192" t="s">
        <v>955</v>
      </c>
    </row>
    <row r="280" spans="1:47" s="2" customFormat="1" ht="11.25">
      <c r="A280" s="36"/>
      <c r="B280" s="37"/>
      <c r="C280" s="38"/>
      <c r="D280" s="194" t="s">
        <v>166</v>
      </c>
      <c r="E280" s="38"/>
      <c r="F280" s="195" t="s">
        <v>954</v>
      </c>
      <c r="G280" s="38"/>
      <c r="H280" s="38"/>
      <c r="I280" s="196"/>
      <c r="J280" s="38"/>
      <c r="K280" s="38"/>
      <c r="L280" s="41"/>
      <c r="M280" s="197"/>
      <c r="N280" s="198"/>
      <c r="O280" s="67"/>
      <c r="P280" s="67"/>
      <c r="Q280" s="67"/>
      <c r="R280" s="67"/>
      <c r="S280" s="67"/>
      <c r="T280" s="68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166</v>
      </c>
      <c r="AU280" s="19" t="s">
        <v>82</v>
      </c>
    </row>
    <row r="281" spans="2:51" s="13" customFormat="1" ht="11.25">
      <c r="B281" s="201"/>
      <c r="C281" s="202"/>
      <c r="D281" s="194" t="s">
        <v>170</v>
      </c>
      <c r="E281" s="203" t="s">
        <v>28</v>
      </c>
      <c r="F281" s="204" t="s">
        <v>779</v>
      </c>
      <c r="G281" s="202"/>
      <c r="H281" s="203" t="s">
        <v>28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170</v>
      </c>
      <c r="AU281" s="210" t="s">
        <v>82</v>
      </c>
      <c r="AV281" s="13" t="s">
        <v>80</v>
      </c>
      <c r="AW281" s="13" t="s">
        <v>34</v>
      </c>
      <c r="AX281" s="13" t="s">
        <v>73</v>
      </c>
      <c r="AY281" s="210" t="s">
        <v>157</v>
      </c>
    </row>
    <row r="282" spans="2:51" s="13" customFormat="1" ht="11.25">
      <c r="B282" s="201"/>
      <c r="C282" s="202"/>
      <c r="D282" s="194" t="s">
        <v>170</v>
      </c>
      <c r="E282" s="203" t="s">
        <v>28</v>
      </c>
      <c r="F282" s="204" t="s">
        <v>956</v>
      </c>
      <c r="G282" s="202"/>
      <c r="H282" s="203" t="s">
        <v>28</v>
      </c>
      <c r="I282" s="205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170</v>
      </c>
      <c r="AU282" s="210" t="s">
        <v>82</v>
      </c>
      <c r="AV282" s="13" t="s">
        <v>80</v>
      </c>
      <c r="AW282" s="13" t="s">
        <v>34</v>
      </c>
      <c r="AX282" s="13" t="s">
        <v>73</v>
      </c>
      <c r="AY282" s="210" t="s">
        <v>157</v>
      </c>
    </row>
    <row r="283" spans="2:51" s="14" customFormat="1" ht="11.25">
      <c r="B283" s="211"/>
      <c r="C283" s="212"/>
      <c r="D283" s="194" t="s">
        <v>170</v>
      </c>
      <c r="E283" s="213" t="s">
        <v>28</v>
      </c>
      <c r="F283" s="214" t="s">
        <v>957</v>
      </c>
      <c r="G283" s="212"/>
      <c r="H283" s="215">
        <v>1.2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170</v>
      </c>
      <c r="AU283" s="221" t="s">
        <v>82</v>
      </c>
      <c r="AV283" s="14" t="s">
        <v>82</v>
      </c>
      <c r="AW283" s="14" t="s">
        <v>34</v>
      </c>
      <c r="AX283" s="14" t="s">
        <v>73</v>
      </c>
      <c r="AY283" s="221" t="s">
        <v>157</v>
      </c>
    </row>
    <row r="284" spans="2:51" s="13" customFormat="1" ht="11.25">
      <c r="B284" s="201"/>
      <c r="C284" s="202"/>
      <c r="D284" s="194" t="s">
        <v>170</v>
      </c>
      <c r="E284" s="203" t="s">
        <v>28</v>
      </c>
      <c r="F284" s="204" t="s">
        <v>958</v>
      </c>
      <c r="G284" s="202"/>
      <c r="H284" s="203" t="s">
        <v>28</v>
      </c>
      <c r="I284" s="205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170</v>
      </c>
      <c r="AU284" s="210" t="s">
        <v>82</v>
      </c>
      <c r="AV284" s="13" t="s">
        <v>80</v>
      </c>
      <c r="AW284" s="13" t="s">
        <v>34</v>
      </c>
      <c r="AX284" s="13" t="s">
        <v>73</v>
      </c>
      <c r="AY284" s="210" t="s">
        <v>157</v>
      </c>
    </row>
    <row r="285" spans="2:51" s="14" customFormat="1" ht="11.25">
      <c r="B285" s="211"/>
      <c r="C285" s="212"/>
      <c r="D285" s="194" t="s">
        <v>170</v>
      </c>
      <c r="E285" s="213" t="s">
        <v>28</v>
      </c>
      <c r="F285" s="214" t="s">
        <v>959</v>
      </c>
      <c r="G285" s="212"/>
      <c r="H285" s="215">
        <v>0.4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170</v>
      </c>
      <c r="AU285" s="221" t="s">
        <v>82</v>
      </c>
      <c r="AV285" s="14" t="s">
        <v>82</v>
      </c>
      <c r="AW285" s="14" t="s">
        <v>34</v>
      </c>
      <c r="AX285" s="14" t="s">
        <v>73</v>
      </c>
      <c r="AY285" s="221" t="s">
        <v>157</v>
      </c>
    </row>
    <row r="286" spans="2:51" s="15" customFormat="1" ht="11.25">
      <c r="B286" s="222"/>
      <c r="C286" s="223"/>
      <c r="D286" s="194" t="s">
        <v>170</v>
      </c>
      <c r="E286" s="224" t="s">
        <v>28</v>
      </c>
      <c r="F286" s="225" t="s">
        <v>182</v>
      </c>
      <c r="G286" s="223"/>
      <c r="H286" s="226">
        <v>1.6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170</v>
      </c>
      <c r="AU286" s="232" t="s">
        <v>82</v>
      </c>
      <c r="AV286" s="15" t="s">
        <v>164</v>
      </c>
      <c r="AW286" s="15" t="s">
        <v>34</v>
      </c>
      <c r="AX286" s="15" t="s">
        <v>80</v>
      </c>
      <c r="AY286" s="232" t="s">
        <v>157</v>
      </c>
    </row>
    <row r="287" spans="1:65" s="2" customFormat="1" ht="16.5" customHeight="1">
      <c r="A287" s="36"/>
      <c r="B287" s="37"/>
      <c r="C287" s="244" t="s">
        <v>409</v>
      </c>
      <c r="D287" s="244" t="s">
        <v>483</v>
      </c>
      <c r="E287" s="245" t="s">
        <v>960</v>
      </c>
      <c r="F287" s="246" t="s">
        <v>961</v>
      </c>
      <c r="G287" s="247" t="s">
        <v>227</v>
      </c>
      <c r="H287" s="248">
        <v>1.2</v>
      </c>
      <c r="I287" s="249"/>
      <c r="J287" s="250">
        <f>ROUND(I287*H287,2)</f>
        <v>0</v>
      </c>
      <c r="K287" s="246" t="s">
        <v>28</v>
      </c>
      <c r="L287" s="251"/>
      <c r="M287" s="252" t="s">
        <v>28</v>
      </c>
      <c r="N287" s="253" t="s">
        <v>46</v>
      </c>
      <c r="O287" s="67"/>
      <c r="P287" s="190">
        <f>O287*H287</f>
        <v>0</v>
      </c>
      <c r="Q287" s="190">
        <v>0.0319</v>
      </c>
      <c r="R287" s="190">
        <f>Q287*H287</f>
        <v>0.038279999999999995</v>
      </c>
      <c r="S287" s="190">
        <v>0</v>
      </c>
      <c r="T287" s="191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2" t="s">
        <v>217</v>
      </c>
      <c r="AT287" s="192" t="s">
        <v>483</v>
      </c>
      <c r="AU287" s="192" t="s">
        <v>82</v>
      </c>
      <c r="AY287" s="19" t="s">
        <v>157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9" t="s">
        <v>164</v>
      </c>
      <c r="BK287" s="193">
        <f>ROUND(I287*H287,2)</f>
        <v>0</v>
      </c>
      <c r="BL287" s="19" t="s">
        <v>164</v>
      </c>
      <c r="BM287" s="192" t="s">
        <v>962</v>
      </c>
    </row>
    <row r="288" spans="1:47" s="2" customFormat="1" ht="11.25">
      <c r="A288" s="36"/>
      <c r="B288" s="37"/>
      <c r="C288" s="38"/>
      <c r="D288" s="194" t="s">
        <v>166</v>
      </c>
      <c r="E288" s="38"/>
      <c r="F288" s="195" t="s">
        <v>961</v>
      </c>
      <c r="G288" s="38"/>
      <c r="H288" s="38"/>
      <c r="I288" s="196"/>
      <c r="J288" s="38"/>
      <c r="K288" s="38"/>
      <c r="L288" s="41"/>
      <c r="M288" s="197"/>
      <c r="N288" s="198"/>
      <c r="O288" s="67"/>
      <c r="P288" s="67"/>
      <c r="Q288" s="67"/>
      <c r="R288" s="67"/>
      <c r="S288" s="67"/>
      <c r="T288" s="68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166</v>
      </c>
      <c r="AU288" s="19" t="s">
        <v>82</v>
      </c>
    </row>
    <row r="289" spans="2:51" s="13" customFormat="1" ht="11.25">
      <c r="B289" s="201"/>
      <c r="C289" s="202"/>
      <c r="D289" s="194" t="s">
        <v>170</v>
      </c>
      <c r="E289" s="203" t="s">
        <v>28</v>
      </c>
      <c r="F289" s="204" t="s">
        <v>963</v>
      </c>
      <c r="G289" s="202"/>
      <c r="H289" s="203" t="s">
        <v>28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170</v>
      </c>
      <c r="AU289" s="210" t="s">
        <v>82</v>
      </c>
      <c r="AV289" s="13" t="s">
        <v>80</v>
      </c>
      <c r="AW289" s="13" t="s">
        <v>34</v>
      </c>
      <c r="AX289" s="13" t="s">
        <v>73</v>
      </c>
      <c r="AY289" s="210" t="s">
        <v>157</v>
      </c>
    </row>
    <row r="290" spans="2:51" s="14" customFormat="1" ht="11.25">
      <c r="B290" s="211"/>
      <c r="C290" s="212"/>
      <c r="D290" s="194" t="s">
        <v>170</v>
      </c>
      <c r="E290" s="213" t="s">
        <v>28</v>
      </c>
      <c r="F290" s="214" t="s">
        <v>957</v>
      </c>
      <c r="G290" s="212"/>
      <c r="H290" s="215">
        <v>1.2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170</v>
      </c>
      <c r="AU290" s="221" t="s">
        <v>82</v>
      </c>
      <c r="AV290" s="14" t="s">
        <v>82</v>
      </c>
      <c r="AW290" s="14" t="s">
        <v>34</v>
      </c>
      <c r="AX290" s="14" t="s">
        <v>80</v>
      </c>
      <c r="AY290" s="221" t="s">
        <v>157</v>
      </c>
    </row>
    <row r="291" spans="1:65" s="2" customFormat="1" ht="16.5" customHeight="1">
      <c r="A291" s="36"/>
      <c r="B291" s="37"/>
      <c r="C291" s="244" t="s">
        <v>418</v>
      </c>
      <c r="D291" s="244" t="s">
        <v>483</v>
      </c>
      <c r="E291" s="245" t="s">
        <v>964</v>
      </c>
      <c r="F291" s="246" t="s">
        <v>965</v>
      </c>
      <c r="G291" s="247" t="s">
        <v>227</v>
      </c>
      <c r="H291" s="248">
        <v>0.4</v>
      </c>
      <c r="I291" s="249"/>
      <c r="J291" s="250">
        <f>ROUND(I291*H291,2)</f>
        <v>0</v>
      </c>
      <c r="K291" s="246" t="s">
        <v>28</v>
      </c>
      <c r="L291" s="251"/>
      <c r="M291" s="252" t="s">
        <v>28</v>
      </c>
      <c r="N291" s="253" t="s">
        <v>46</v>
      </c>
      <c r="O291" s="67"/>
      <c r="P291" s="190">
        <f>O291*H291</f>
        <v>0</v>
      </c>
      <c r="Q291" s="190">
        <v>0.0319</v>
      </c>
      <c r="R291" s="190">
        <f>Q291*H291</f>
        <v>0.01276</v>
      </c>
      <c r="S291" s="190">
        <v>0</v>
      </c>
      <c r="T291" s="19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2" t="s">
        <v>217</v>
      </c>
      <c r="AT291" s="192" t="s">
        <v>483</v>
      </c>
      <c r="AU291" s="192" t="s">
        <v>82</v>
      </c>
      <c r="AY291" s="19" t="s">
        <v>157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9" t="s">
        <v>164</v>
      </c>
      <c r="BK291" s="193">
        <f>ROUND(I291*H291,2)</f>
        <v>0</v>
      </c>
      <c r="BL291" s="19" t="s">
        <v>164</v>
      </c>
      <c r="BM291" s="192" t="s">
        <v>966</v>
      </c>
    </row>
    <row r="292" spans="1:47" s="2" customFormat="1" ht="11.25">
      <c r="A292" s="36"/>
      <c r="B292" s="37"/>
      <c r="C292" s="38"/>
      <c r="D292" s="194" t="s">
        <v>166</v>
      </c>
      <c r="E292" s="38"/>
      <c r="F292" s="195" t="s">
        <v>965</v>
      </c>
      <c r="G292" s="38"/>
      <c r="H292" s="38"/>
      <c r="I292" s="196"/>
      <c r="J292" s="38"/>
      <c r="K292" s="38"/>
      <c r="L292" s="41"/>
      <c r="M292" s="197"/>
      <c r="N292" s="198"/>
      <c r="O292" s="67"/>
      <c r="P292" s="67"/>
      <c r="Q292" s="67"/>
      <c r="R292" s="67"/>
      <c r="S292" s="67"/>
      <c r="T292" s="68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166</v>
      </c>
      <c r="AU292" s="19" t="s">
        <v>82</v>
      </c>
    </row>
    <row r="293" spans="2:51" s="13" customFormat="1" ht="11.25">
      <c r="B293" s="201"/>
      <c r="C293" s="202"/>
      <c r="D293" s="194" t="s">
        <v>170</v>
      </c>
      <c r="E293" s="203" t="s">
        <v>28</v>
      </c>
      <c r="F293" s="204" t="s">
        <v>967</v>
      </c>
      <c r="G293" s="202"/>
      <c r="H293" s="203" t="s">
        <v>28</v>
      </c>
      <c r="I293" s="205"/>
      <c r="J293" s="202"/>
      <c r="K293" s="202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170</v>
      </c>
      <c r="AU293" s="210" t="s">
        <v>82</v>
      </c>
      <c r="AV293" s="13" t="s">
        <v>80</v>
      </c>
      <c r="AW293" s="13" t="s">
        <v>34</v>
      </c>
      <c r="AX293" s="13" t="s">
        <v>73</v>
      </c>
      <c r="AY293" s="210" t="s">
        <v>157</v>
      </c>
    </row>
    <row r="294" spans="2:51" s="14" customFormat="1" ht="11.25">
      <c r="B294" s="211"/>
      <c r="C294" s="212"/>
      <c r="D294" s="194" t="s">
        <v>170</v>
      </c>
      <c r="E294" s="213" t="s">
        <v>28</v>
      </c>
      <c r="F294" s="214" t="s">
        <v>959</v>
      </c>
      <c r="G294" s="212"/>
      <c r="H294" s="215">
        <v>0.4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170</v>
      </c>
      <c r="AU294" s="221" t="s">
        <v>82</v>
      </c>
      <c r="AV294" s="14" t="s">
        <v>82</v>
      </c>
      <c r="AW294" s="14" t="s">
        <v>34</v>
      </c>
      <c r="AX294" s="14" t="s">
        <v>80</v>
      </c>
      <c r="AY294" s="221" t="s">
        <v>157</v>
      </c>
    </row>
    <row r="295" spans="1:65" s="2" customFormat="1" ht="16.5" customHeight="1">
      <c r="A295" s="36"/>
      <c r="B295" s="37"/>
      <c r="C295" s="181" t="s">
        <v>428</v>
      </c>
      <c r="D295" s="181" t="s">
        <v>159</v>
      </c>
      <c r="E295" s="182" t="s">
        <v>968</v>
      </c>
      <c r="F295" s="183" t="s">
        <v>969</v>
      </c>
      <c r="G295" s="184" t="s">
        <v>175</v>
      </c>
      <c r="H295" s="185">
        <v>1</v>
      </c>
      <c r="I295" s="186"/>
      <c r="J295" s="187">
        <f>ROUND(I295*H295,2)</f>
        <v>0</v>
      </c>
      <c r="K295" s="183" t="s">
        <v>28</v>
      </c>
      <c r="L295" s="41"/>
      <c r="M295" s="188" t="s">
        <v>28</v>
      </c>
      <c r="N295" s="189" t="s">
        <v>46</v>
      </c>
      <c r="O295" s="67"/>
      <c r="P295" s="190">
        <f>O295*H295</f>
        <v>0</v>
      </c>
      <c r="Q295" s="190">
        <v>0.025</v>
      </c>
      <c r="R295" s="190">
        <f>Q295*H295</f>
        <v>0.025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164</v>
      </c>
      <c r="AT295" s="192" t="s">
        <v>159</v>
      </c>
      <c r="AU295" s="192" t="s">
        <v>82</v>
      </c>
      <c r="AY295" s="19" t="s">
        <v>157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9" t="s">
        <v>164</v>
      </c>
      <c r="BK295" s="193">
        <f>ROUND(I295*H295,2)</f>
        <v>0</v>
      </c>
      <c r="BL295" s="19" t="s">
        <v>164</v>
      </c>
      <c r="BM295" s="192" t="s">
        <v>970</v>
      </c>
    </row>
    <row r="296" spans="1:47" s="2" customFormat="1" ht="11.25">
      <c r="A296" s="36"/>
      <c r="B296" s="37"/>
      <c r="C296" s="38"/>
      <c r="D296" s="194" t="s">
        <v>166</v>
      </c>
      <c r="E296" s="38"/>
      <c r="F296" s="195" t="s">
        <v>969</v>
      </c>
      <c r="G296" s="38"/>
      <c r="H296" s="38"/>
      <c r="I296" s="196"/>
      <c r="J296" s="38"/>
      <c r="K296" s="38"/>
      <c r="L296" s="41"/>
      <c r="M296" s="197"/>
      <c r="N296" s="198"/>
      <c r="O296" s="67"/>
      <c r="P296" s="67"/>
      <c r="Q296" s="67"/>
      <c r="R296" s="67"/>
      <c r="S296" s="67"/>
      <c r="T296" s="68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166</v>
      </c>
      <c r="AU296" s="19" t="s">
        <v>82</v>
      </c>
    </row>
    <row r="297" spans="2:51" s="13" customFormat="1" ht="11.25">
      <c r="B297" s="201"/>
      <c r="C297" s="202"/>
      <c r="D297" s="194" t="s">
        <v>170</v>
      </c>
      <c r="E297" s="203" t="s">
        <v>28</v>
      </c>
      <c r="F297" s="204" t="s">
        <v>971</v>
      </c>
      <c r="G297" s="202"/>
      <c r="H297" s="203" t="s">
        <v>28</v>
      </c>
      <c r="I297" s="205"/>
      <c r="J297" s="202"/>
      <c r="K297" s="202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170</v>
      </c>
      <c r="AU297" s="210" t="s">
        <v>82</v>
      </c>
      <c r="AV297" s="13" t="s">
        <v>80</v>
      </c>
      <c r="AW297" s="13" t="s">
        <v>34</v>
      </c>
      <c r="AX297" s="13" t="s">
        <v>73</v>
      </c>
      <c r="AY297" s="210" t="s">
        <v>157</v>
      </c>
    </row>
    <row r="298" spans="2:51" s="13" customFormat="1" ht="11.25">
      <c r="B298" s="201"/>
      <c r="C298" s="202"/>
      <c r="D298" s="194" t="s">
        <v>170</v>
      </c>
      <c r="E298" s="203" t="s">
        <v>28</v>
      </c>
      <c r="F298" s="204" t="s">
        <v>972</v>
      </c>
      <c r="G298" s="202"/>
      <c r="H298" s="203" t="s">
        <v>28</v>
      </c>
      <c r="I298" s="205"/>
      <c r="J298" s="202"/>
      <c r="K298" s="202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170</v>
      </c>
      <c r="AU298" s="210" t="s">
        <v>82</v>
      </c>
      <c r="AV298" s="13" t="s">
        <v>80</v>
      </c>
      <c r="AW298" s="13" t="s">
        <v>34</v>
      </c>
      <c r="AX298" s="13" t="s">
        <v>73</v>
      </c>
      <c r="AY298" s="210" t="s">
        <v>157</v>
      </c>
    </row>
    <row r="299" spans="2:51" s="14" customFormat="1" ht="11.25">
      <c r="B299" s="211"/>
      <c r="C299" s="212"/>
      <c r="D299" s="194" t="s">
        <v>170</v>
      </c>
      <c r="E299" s="213" t="s">
        <v>28</v>
      </c>
      <c r="F299" s="214" t="s">
        <v>80</v>
      </c>
      <c r="G299" s="212"/>
      <c r="H299" s="215">
        <v>1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170</v>
      </c>
      <c r="AU299" s="221" t="s">
        <v>82</v>
      </c>
      <c r="AV299" s="14" t="s">
        <v>82</v>
      </c>
      <c r="AW299" s="14" t="s">
        <v>34</v>
      </c>
      <c r="AX299" s="14" t="s">
        <v>80</v>
      </c>
      <c r="AY299" s="221" t="s">
        <v>157</v>
      </c>
    </row>
    <row r="300" spans="2:63" s="12" customFormat="1" ht="22.9" customHeight="1">
      <c r="B300" s="165"/>
      <c r="C300" s="166"/>
      <c r="D300" s="167" t="s">
        <v>72</v>
      </c>
      <c r="E300" s="179" t="s">
        <v>224</v>
      </c>
      <c r="F300" s="179" t="s">
        <v>588</v>
      </c>
      <c r="G300" s="166"/>
      <c r="H300" s="166"/>
      <c r="I300" s="169"/>
      <c r="J300" s="180">
        <f>BK300</f>
        <v>0</v>
      </c>
      <c r="K300" s="166"/>
      <c r="L300" s="171"/>
      <c r="M300" s="172"/>
      <c r="N300" s="173"/>
      <c r="O300" s="173"/>
      <c r="P300" s="174">
        <f>SUM(P301:P422)</f>
        <v>0</v>
      </c>
      <c r="Q300" s="173"/>
      <c r="R300" s="174">
        <f>SUM(R301:R422)</f>
        <v>0.51986836</v>
      </c>
      <c r="S300" s="173"/>
      <c r="T300" s="175">
        <f>SUM(T301:T422)</f>
        <v>2.86706</v>
      </c>
      <c r="AR300" s="176" t="s">
        <v>80</v>
      </c>
      <c r="AT300" s="177" t="s">
        <v>72</v>
      </c>
      <c r="AU300" s="177" t="s">
        <v>80</v>
      </c>
      <c r="AY300" s="176" t="s">
        <v>157</v>
      </c>
      <c r="BK300" s="178">
        <f>SUM(BK301:BK422)</f>
        <v>0</v>
      </c>
    </row>
    <row r="301" spans="1:65" s="2" customFormat="1" ht="21.75" customHeight="1">
      <c r="A301" s="36"/>
      <c r="B301" s="37"/>
      <c r="C301" s="181" t="s">
        <v>437</v>
      </c>
      <c r="D301" s="181" t="s">
        <v>159</v>
      </c>
      <c r="E301" s="182" t="s">
        <v>973</v>
      </c>
      <c r="F301" s="183" t="s">
        <v>974</v>
      </c>
      <c r="G301" s="184" t="s">
        <v>162</v>
      </c>
      <c r="H301" s="185">
        <v>52</v>
      </c>
      <c r="I301" s="186"/>
      <c r="J301" s="187">
        <f>ROUND(I301*H301,2)</f>
        <v>0</v>
      </c>
      <c r="K301" s="183" t="s">
        <v>163</v>
      </c>
      <c r="L301" s="41"/>
      <c r="M301" s="188" t="s">
        <v>28</v>
      </c>
      <c r="N301" s="189" t="s">
        <v>46</v>
      </c>
      <c r="O301" s="67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164</v>
      </c>
      <c r="AT301" s="192" t="s">
        <v>159</v>
      </c>
      <c r="AU301" s="192" t="s">
        <v>82</v>
      </c>
      <c r="AY301" s="19" t="s">
        <v>157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9" t="s">
        <v>164</v>
      </c>
      <c r="BK301" s="193">
        <f>ROUND(I301*H301,2)</f>
        <v>0</v>
      </c>
      <c r="BL301" s="19" t="s">
        <v>164</v>
      </c>
      <c r="BM301" s="192" t="s">
        <v>975</v>
      </c>
    </row>
    <row r="302" spans="1:47" s="2" customFormat="1" ht="19.5">
      <c r="A302" s="36"/>
      <c r="B302" s="37"/>
      <c r="C302" s="38"/>
      <c r="D302" s="194" t="s">
        <v>166</v>
      </c>
      <c r="E302" s="38"/>
      <c r="F302" s="195" t="s">
        <v>976</v>
      </c>
      <c r="G302" s="38"/>
      <c r="H302" s="38"/>
      <c r="I302" s="196"/>
      <c r="J302" s="38"/>
      <c r="K302" s="38"/>
      <c r="L302" s="41"/>
      <c r="M302" s="197"/>
      <c r="N302" s="198"/>
      <c r="O302" s="67"/>
      <c r="P302" s="67"/>
      <c r="Q302" s="67"/>
      <c r="R302" s="67"/>
      <c r="S302" s="67"/>
      <c r="T302" s="68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166</v>
      </c>
      <c r="AU302" s="19" t="s">
        <v>82</v>
      </c>
    </row>
    <row r="303" spans="1:47" s="2" customFormat="1" ht="11.25">
      <c r="A303" s="36"/>
      <c r="B303" s="37"/>
      <c r="C303" s="38"/>
      <c r="D303" s="199" t="s">
        <v>168</v>
      </c>
      <c r="E303" s="38"/>
      <c r="F303" s="200" t="s">
        <v>977</v>
      </c>
      <c r="G303" s="38"/>
      <c r="H303" s="38"/>
      <c r="I303" s="196"/>
      <c r="J303" s="38"/>
      <c r="K303" s="38"/>
      <c r="L303" s="41"/>
      <c r="M303" s="197"/>
      <c r="N303" s="198"/>
      <c r="O303" s="67"/>
      <c r="P303" s="67"/>
      <c r="Q303" s="67"/>
      <c r="R303" s="67"/>
      <c r="S303" s="67"/>
      <c r="T303" s="68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168</v>
      </c>
      <c r="AU303" s="19" t="s">
        <v>82</v>
      </c>
    </row>
    <row r="304" spans="2:51" s="13" customFormat="1" ht="11.25">
      <c r="B304" s="201"/>
      <c r="C304" s="202"/>
      <c r="D304" s="194" t="s">
        <v>170</v>
      </c>
      <c r="E304" s="203" t="s">
        <v>28</v>
      </c>
      <c r="F304" s="204" t="s">
        <v>978</v>
      </c>
      <c r="G304" s="202"/>
      <c r="H304" s="203" t="s">
        <v>28</v>
      </c>
      <c r="I304" s="205"/>
      <c r="J304" s="202"/>
      <c r="K304" s="202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170</v>
      </c>
      <c r="AU304" s="210" t="s">
        <v>82</v>
      </c>
      <c r="AV304" s="13" t="s">
        <v>80</v>
      </c>
      <c r="AW304" s="13" t="s">
        <v>34</v>
      </c>
      <c r="AX304" s="13" t="s">
        <v>73</v>
      </c>
      <c r="AY304" s="210" t="s">
        <v>157</v>
      </c>
    </row>
    <row r="305" spans="2:51" s="14" customFormat="1" ht="11.25">
      <c r="B305" s="211"/>
      <c r="C305" s="212"/>
      <c r="D305" s="194" t="s">
        <v>170</v>
      </c>
      <c r="E305" s="213" t="s">
        <v>28</v>
      </c>
      <c r="F305" s="214" t="s">
        <v>979</v>
      </c>
      <c r="G305" s="212"/>
      <c r="H305" s="215">
        <v>52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170</v>
      </c>
      <c r="AU305" s="221" t="s">
        <v>82</v>
      </c>
      <c r="AV305" s="14" t="s">
        <v>82</v>
      </c>
      <c r="AW305" s="14" t="s">
        <v>34</v>
      </c>
      <c r="AX305" s="14" t="s">
        <v>80</v>
      </c>
      <c r="AY305" s="221" t="s">
        <v>157</v>
      </c>
    </row>
    <row r="306" spans="1:65" s="2" customFormat="1" ht="24.2" customHeight="1">
      <c r="A306" s="36"/>
      <c r="B306" s="37"/>
      <c r="C306" s="181" t="s">
        <v>452</v>
      </c>
      <c r="D306" s="181" t="s">
        <v>159</v>
      </c>
      <c r="E306" s="182" t="s">
        <v>980</v>
      </c>
      <c r="F306" s="183" t="s">
        <v>981</v>
      </c>
      <c r="G306" s="184" t="s">
        <v>162</v>
      </c>
      <c r="H306" s="185">
        <v>52</v>
      </c>
      <c r="I306" s="186"/>
      <c r="J306" s="187">
        <f>ROUND(I306*H306,2)</f>
        <v>0</v>
      </c>
      <c r="K306" s="183" t="s">
        <v>163</v>
      </c>
      <c r="L306" s="41"/>
      <c r="M306" s="188" t="s">
        <v>28</v>
      </c>
      <c r="N306" s="189" t="s">
        <v>46</v>
      </c>
      <c r="O306" s="67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2" t="s">
        <v>164</v>
      </c>
      <c r="AT306" s="192" t="s">
        <v>159</v>
      </c>
      <c r="AU306" s="192" t="s">
        <v>82</v>
      </c>
      <c r="AY306" s="19" t="s">
        <v>157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9" t="s">
        <v>164</v>
      </c>
      <c r="BK306" s="193">
        <f>ROUND(I306*H306,2)</f>
        <v>0</v>
      </c>
      <c r="BL306" s="19" t="s">
        <v>164</v>
      </c>
      <c r="BM306" s="192" t="s">
        <v>982</v>
      </c>
    </row>
    <row r="307" spans="1:47" s="2" customFormat="1" ht="19.5">
      <c r="A307" s="36"/>
      <c r="B307" s="37"/>
      <c r="C307" s="38"/>
      <c r="D307" s="194" t="s">
        <v>166</v>
      </c>
      <c r="E307" s="38"/>
      <c r="F307" s="195" t="s">
        <v>983</v>
      </c>
      <c r="G307" s="38"/>
      <c r="H307" s="38"/>
      <c r="I307" s="196"/>
      <c r="J307" s="38"/>
      <c r="K307" s="38"/>
      <c r="L307" s="41"/>
      <c r="M307" s="197"/>
      <c r="N307" s="198"/>
      <c r="O307" s="67"/>
      <c r="P307" s="67"/>
      <c r="Q307" s="67"/>
      <c r="R307" s="67"/>
      <c r="S307" s="67"/>
      <c r="T307" s="68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166</v>
      </c>
      <c r="AU307" s="19" t="s">
        <v>82</v>
      </c>
    </row>
    <row r="308" spans="1:47" s="2" customFormat="1" ht="11.25">
      <c r="A308" s="36"/>
      <c r="B308" s="37"/>
      <c r="C308" s="38"/>
      <c r="D308" s="199" t="s">
        <v>168</v>
      </c>
      <c r="E308" s="38"/>
      <c r="F308" s="200" t="s">
        <v>984</v>
      </c>
      <c r="G308" s="38"/>
      <c r="H308" s="38"/>
      <c r="I308" s="196"/>
      <c r="J308" s="38"/>
      <c r="K308" s="38"/>
      <c r="L308" s="41"/>
      <c r="M308" s="197"/>
      <c r="N308" s="198"/>
      <c r="O308" s="67"/>
      <c r="P308" s="67"/>
      <c r="Q308" s="67"/>
      <c r="R308" s="67"/>
      <c r="S308" s="67"/>
      <c r="T308" s="68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168</v>
      </c>
      <c r="AU308" s="19" t="s">
        <v>82</v>
      </c>
    </row>
    <row r="309" spans="2:51" s="13" customFormat="1" ht="11.25">
      <c r="B309" s="201"/>
      <c r="C309" s="202"/>
      <c r="D309" s="194" t="s">
        <v>170</v>
      </c>
      <c r="E309" s="203" t="s">
        <v>28</v>
      </c>
      <c r="F309" s="204" t="s">
        <v>985</v>
      </c>
      <c r="G309" s="202"/>
      <c r="H309" s="203" t="s">
        <v>28</v>
      </c>
      <c r="I309" s="205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170</v>
      </c>
      <c r="AU309" s="210" t="s">
        <v>82</v>
      </c>
      <c r="AV309" s="13" t="s">
        <v>80</v>
      </c>
      <c r="AW309" s="13" t="s">
        <v>34</v>
      </c>
      <c r="AX309" s="13" t="s">
        <v>73</v>
      </c>
      <c r="AY309" s="210" t="s">
        <v>157</v>
      </c>
    </row>
    <row r="310" spans="2:51" s="14" customFormat="1" ht="11.25">
      <c r="B310" s="211"/>
      <c r="C310" s="212"/>
      <c r="D310" s="194" t="s">
        <v>170</v>
      </c>
      <c r="E310" s="213" t="s">
        <v>28</v>
      </c>
      <c r="F310" s="214" t="s">
        <v>979</v>
      </c>
      <c r="G310" s="212"/>
      <c r="H310" s="215">
        <v>52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170</v>
      </c>
      <c r="AU310" s="221" t="s">
        <v>82</v>
      </c>
      <c r="AV310" s="14" t="s">
        <v>82</v>
      </c>
      <c r="AW310" s="14" t="s">
        <v>34</v>
      </c>
      <c r="AX310" s="14" t="s">
        <v>80</v>
      </c>
      <c r="AY310" s="221" t="s">
        <v>157</v>
      </c>
    </row>
    <row r="311" spans="1:65" s="2" customFormat="1" ht="21.75" customHeight="1">
      <c r="A311" s="36"/>
      <c r="B311" s="37"/>
      <c r="C311" s="181" t="s">
        <v>461</v>
      </c>
      <c r="D311" s="181" t="s">
        <v>159</v>
      </c>
      <c r="E311" s="182" t="s">
        <v>986</v>
      </c>
      <c r="F311" s="183" t="s">
        <v>987</v>
      </c>
      <c r="G311" s="184" t="s">
        <v>162</v>
      </c>
      <c r="H311" s="185">
        <v>1560</v>
      </c>
      <c r="I311" s="186"/>
      <c r="J311" s="187">
        <f>ROUND(I311*H311,2)</f>
        <v>0</v>
      </c>
      <c r="K311" s="183" t="s">
        <v>163</v>
      </c>
      <c r="L311" s="41"/>
      <c r="M311" s="188" t="s">
        <v>28</v>
      </c>
      <c r="N311" s="189" t="s">
        <v>46</v>
      </c>
      <c r="O311" s="67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2" t="s">
        <v>164</v>
      </c>
      <c r="AT311" s="192" t="s">
        <v>159</v>
      </c>
      <c r="AU311" s="192" t="s">
        <v>82</v>
      </c>
      <c r="AY311" s="19" t="s">
        <v>157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9" t="s">
        <v>164</v>
      </c>
      <c r="BK311" s="193">
        <f>ROUND(I311*H311,2)</f>
        <v>0</v>
      </c>
      <c r="BL311" s="19" t="s">
        <v>164</v>
      </c>
      <c r="BM311" s="192" t="s">
        <v>988</v>
      </c>
    </row>
    <row r="312" spans="1:47" s="2" customFormat="1" ht="19.5">
      <c r="A312" s="36"/>
      <c r="B312" s="37"/>
      <c r="C312" s="38"/>
      <c r="D312" s="194" t="s">
        <v>166</v>
      </c>
      <c r="E312" s="38"/>
      <c r="F312" s="195" t="s">
        <v>989</v>
      </c>
      <c r="G312" s="38"/>
      <c r="H312" s="38"/>
      <c r="I312" s="196"/>
      <c r="J312" s="38"/>
      <c r="K312" s="38"/>
      <c r="L312" s="41"/>
      <c r="M312" s="197"/>
      <c r="N312" s="198"/>
      <c r="O312" s="67"/>
      <c r="P312" s="67"/>
      <c r="Q312" s="67"/>
      <c r="R312" s="67"/>
      <c r="S312" s="67"/>
      <c r="T312" s="68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166</v>
      </c>
      <c r="AU312" s="19" t="s">
        <v>82</v>
      </c>
    </row>
    <row r="313" spans="1:47" s="2" customFormat="1" ht="11.25">
      <c r="A313" s="36"/>
      <c r="B313" s="37"/>
      <c r="C313" s="38"/>
      <c r="D313" s="199" t="s">
        <v>168</v>
      </c>
      <c r="E313" s="38"/>
      <c r="F313" s="200" t="s">
        <v>990</v>
      </c>
      <c r="G313" s="38"/>
      <c r="H313" s="38"/>
      <c r="I313" s="196"/>
      <c r="J313" s="38"/>
      <c r="K313" s="38"/>
      <c r="L313" s="41"/>
      <c r="M313" s="197"/>
      <c r="N313" s="198"/>
      <c r="O313" s="67"/>
      <c r="P313" s="67"/>
      <c r="Q313" s="67"/>
      <c r="R313" s="67"/>
      <c r="S313" s="67"/>
      <c r="T313" s="68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168</v>
      </c>
      <c r="AU313" s="19" t="s">
        <v>82</v>
      </c>
    </row>
    <row r="314" spans="2:51" s="13" customFormat="1" ht="11.25">
      <c r="B314" s="201"/>
      <c r="C314" s="202"/>
      <c r="D314" s="194" t="s">
        <v>170</v>
      </c>
      <c r="E314" s="203" t="s">
        <v>28</v>
      </c>
      <c r="F314" s="204" t="s">
        <v>991</v>
      </c>
      <c r="G314" s="202"/>
      <c r="H314" s="203" t="s">
        <v>28</v>
      </c>
      <c r="I314" s="205"/>
      <c r="J314" s="202"/>
      <c r="K314" s="202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170</v>
      </c>
      <c r="AU314" s="210" t="s">
        <v>82</v>
      </c>
      <c r="AV314" s="13" t="s">
        <v>80</v>
      </c>
      <c r="AW314" s="13" t="s">
        <v>34</v>
      </c>
      <c r="AX314" s="13" t="s">
        <v>73</v>
      </c>
      <c r="AY314" s="210" t="s">
        <v>157</v>
      </c>
    </row>
    <row r="315" spans="2:51" s="14" customFormat="1" ht="11.25">
      <c r="B315" s="211"/>
      <c r="C315" s="212"/>
      <c r="D315" s="194" t="s">
        <v>170</v>
      </c>
      <c r="E315" s="213" t="s">
        <v>28</v>
      </c>
      <c r="F315" s="214" t="s">
        <v>992</v>
      </c>
      <c r="G315" s="212"/>
      <c r="H315" s="215">
        <v>1560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170</v>
      </c>
      <c r="AU315" s="221" t="s">
        <v>82</v>
      </c>
      <c r="AV315" s="14" t="s">
        <v>82</v>
      </c>
      <c r="AW315" s="14" t="s">
        <v>34</v>
      </c>
      <c r="AX315" s="14" t="s">
        <v>80</v>
      </c>
      <c r="AY315" s="221" t="s">
        <v>157</v>
      </c>
    </row>
    <row r="316" spans="1:65" s="2" customFormat="1" ht="16.5" customHeight="1">
      <c r="A316" s="36"/>
      <c r="B316" s="37"/>
      <c r="C316" s="181" t="s">
        <v>472</v>
      </c>
      <c r="D316" s="181" t="s">
        <v>159</v>
      </c>
      <c r="E316" s="182" t="s">
        <v>993</v>
      </c>
      <c r="F316" s="183" t="s">
        <v>994</v>
      </c>
      <c r="G316" s="184" t="s">
        <v>227</v>
      </c>
      <c r="H316" s="185">
        <v>31.891</v>
      </c>
      <c r="I316" s="186"/>
      <c r="J316" s="187">
        <f>ROUND(I316*H316,2)</f>
        <v>0</v>
      </c>
      <c r="K316" s="183" t="s">
        <v>163</v>
      </c>
      <c r="L316" s="41"/>
      <c r="M316" s="188" t="s">
        <v>28</v>
      </c>
      <c r="N316" s="189" t="s">
        <v>46</v>
      </c>
      <c r="O316" s="67"/>
      <c r="P316" s="190">
        <f>O316*H316</f>
        <v>0</v>
      </c>
      <c r="Q316" s="190">
        <v>0.00062</v>
      </c>
      <c r="R316" s="190">
        <f>Q316*H316</f>
        <v>0.01977242</v>
      </c>
      <c r="S316" s="190">
        <v>0</v>
      </c>
      <c r="T316" s="191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2" t="s">
        <v>164</v>
      </c>
      <c r="AT316" s="192" t="s">
        <v>159</v>
      </c>
      <c r="AU316" s="192" t="s">
        <v>82</v>
      </c>
      <c r="AY316" s="19" t="s">
        <v>157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9" t="s">
        <v>164</v>
      </c>
      <c r="BK316" s="193">
        <f>ROUND(I316*H316,2)</f>
        <v>0</v>
      </c>
      <c r="BL316" s="19" t="s">
        <v>164</v>
      </c>
      <c r="BM316" s="192" t="s">
        <v>995</v>
      </c>
    </row>
    <row r="317" spans="1:47" s="2" customFormat="1" ht="11.25">
      <c r="A317" s="36"/>
      <c r="B317" s="37"/>
      <c r="C317" s="38"/>
      <c r="D317" s="194" t="s">
        <v>166</v>
      </c>
      <c r="E317" s="38"/>
      <c r="F317" s="195" t="s">
        <v>996</v>
      </c>
      <c r="G317" s="38"/>
      <c r="H317" s="38"/>
      <c r="I317" s="196"/>
      <c r="J317" s="38"/>
      <c r="K317" s="38"/>
      <c r="L317" s="41"/>
      <c r="M317" s="197"/>
      <c r="N317" s="198"/>
      <c r="O317" s="67"/>
      <c r="P317" s="67"/>
      <c r="Q317" s="67"/>
      <c r="R317" s="67"/>
      <c r="S317" s="67"/>
      <c r="T317" s="68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166</v>
      </c>
      <c r="AU317" s="19" t="s">
        <v>82</v>
      </c>
    </row>
    <row r="318" spans="1:47" s="2" customFormat="1" ht="11.25">
      <c r="A318" s="36"/>
      <c r="B318" s="37"/>
      <c r="C318" s="38"/>
      <c r="D318" s="199" t="s">
        <v>168</v>
      </c>
      <c r="E318" s="38"/>
      <c r="F318" s="200" t="s">
        <v>997</v>
      </c>
      <c r="G318" s="38"/>
      <c r="H318" s="38"/>
      <c r="I318" s="196"/>
      <c r="J318" s="38"/>
      <c r="K318" s="38"/>
      <c r="L318" s="41"/>
      <c r="M318" s="197"/>
      <c r="N318" s="198"/>
      <c r="O318" s="67"/>
      <c r="P318" s="67"/>
      <c r="Q318" s="67"/>
      <c r="R318" s="67"/>
      <c r="S318" s="67"/>
      <c r="T318" s="6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168</v>
      </c>
      <c r="AU318" s="19" t="s">
        <v>82</v>
      </c>
    </row>
    <row r="319" spans="2:51" s="13" customFormat="1" ht="11.25">
      <c r="B319" s="201"/>
      <c r="C319" s="202"/>
      <c r="D319" s="194" t="s">
        <v>170</v>
      </c>
      <c r="E319" s="203" t="s">
        <v>28</v>
      </c>
      <c r="F319" s="204" t="s">
        <v>998</v>
      </c>
      <c r="G319" s="202"/>
      <c r="H319" s="203" t="s">
        <v>28</v>
      </c>
      <c r="I319" s="205"/>
      <c r="J319" s="202"/>
      <c r="K319" s="202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170</v>
      </c>
      <c r="AU319" s="210" t="s">
        <v>82</v>
      </c>
      <c r="AV319" s="13" t="s">
        <v>80</v>
      </c>
      <c r="AW319" s="13" t="s">
        <v>34</v>
      </c>
      <c r="AX319" s="13" t="s">
        <v>73</v>
      </c>
      <c r="AY319" s="210" t="s">
        <v>157</v>
      </c>
    </row>
    <row r="320" spans="2:51" s="13" customFormat="1" ht="11.25">
      <c r="B320" s="201"/>
      <c r="C320" s="202"/>
      <c r="D320" s="194" t="s">
        <v>170</v>
      </c>
      <c r="E320" s="203" t="s">
        <v>28</v>
      </c>
      <c r="F320" s="204" t="s">
        <v>999</v>
      </c>
      <c r="G320" s="202"/>
      <c r="H320" s="203" t="s">
        <v>28</v>
      </c>
      <c r="I320" s="205"/>
      <c r="J320" s="202"/>
      <c r="K320" s="202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170</v>
      </c>
      <c r="AU320" s="210" t="s">
        <v>82</v>
      </c>
      <c r="AV320" s="13" t="s">
        <v>80</v>
      </c>
      <c r="AW320" s="13" t="s">
        <v>34</v>
      </c>
      <c r="AX320" s="13" t="s">
        <v>73</v>
      </c>
      <c r="AY320" s="210" t="s">
        <v>157</v>
      </c>
    </row>
    <row r="321" spans="2:51" s="13" customFormat="1" ht="11.25">
      <c r="B321" s="201"/>
      <c r="C321" s="202"/>
      <c r="D321" s="194" t="s">
        <v>170</v>
      </c>
      <c r="E321" s="203" t="s">
        <v>28</v>
      </c>
      <c r="F321" s="204" t="s">
        <v>1000</v>
      </c>
      <c r="G321" s="202"/>
      <c r="H321" s="203" t="s">
        <v>28</v>
      </c>
      <c r="I321" s="205"/>
      <c r="J321" s="202"/>
      <c r="K321" s="202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170</v>
      </c>
      <c r="AU321" s="210" t="s">
        <v>82</v>
      </c>
      <c r="AV321" s="13" t="s">
        <v>80</v>
      </c>
      <c r="AW321" s="13" t="s">
        <v>34</v>
      </c>
      <c r="AX321" s="13" t="s">
        <v>73</v>
      </c>
      <c r="AY321" s="210" t="s">
        <v>157</v>
      </c>
    </row>
    <row r="322" spans="2:51" s="14" customFormat="1" ht="11.25">
      <c r="B322" s="211"/>
      <c r="C322" s="212"/>
      <c r="D322" s="194" t="s">
        <v>170</v>
      </c>
      <c r="E322" s="213" t="s">
        <v>28</v>
      </c>
      <c r="F322" s="214" t="s">
        <v>1001</v>
      </c>
      <c r="G322" s="212"/>
      <c r="H322" s="215">
        <v>6.84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170</v>
      </c>
      <c r="AU322" s="221" t="s">
        <v>82</v>
      </c>
      <c r="AV322" s="14" t="s">
        <v>82</v>
      </c>
      <c r="AW322" s="14" t="s">
        <v>34</v>
      </c>
      <c r="AX322" s="14" t="s">
        <v>73</v>
      </c>
      <c r="AY322" s="221" t="s">
        <v>157</v>
      </c>
    </row>
    <row r="323" spans="2:51" s="13" customFormat="1" ht="11.25">
      <c r="B323" s="201"/>
      <c r="C323" s="202"/>
      <c r="D323" s="194" t="s">
        <v>170</v>
      </c>
      <c r="E323" s="203" t="s">
        <v>28</v>
      </c>
      <c r="F323" s="204" t="s">
        <v>1002</v>
      </c>
      <c r="G323" s="202"/>
      <c r="H323" s="203" t="s">
        <v>28</v>
      </c>
      <c r="I323" s="205"/>
      <c r="J323" s="202"/>
      <c r="K323" s="202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170</v>
      </c>
      <c r="AU323" s="210" t="s">
        <v>82</v>
      </c>
      <c r="AV323" s="13" t="s">
        <v>80</v>
      </c>
      <c r="AW323" s="13" t="s">
        <v>34</v>
      </c>
      <c r="AX323" s="13" t="s">
        <v>73</v>
      </c>
      <c r="AY323" s="210" t="s">
        <v>157</v>
      </c>
    </row>
    <row r="324" spans="2:51" s="14" customFormat="1" ht="11.25">
      <c r="B324" s="211"/>
      <c r="C324" s="212"/>
      <c r="D324" s="194" t="s">
        <v>170</v>
      </c>
      <c r="E324" s="213" t="s">
        <v>28</v>
      </c>
      <c r="F324" s="214" t="s">
        <v>1003</v>
      </c>
      <c r="G324" s="212"/>
      <c r="H324" s="215">
        <v>2.4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170</v>
      </c>
      <c r="AU324" s="221" t="s">
        <v>82</v>
      </c>
      <c r="AV324" s="14" t="s">
        <v>82</v>
      </c>
      <c r="AW324" s="14" t="s">
        <v>34</v>
      </c>
      <c r="AX324" s="14" t="s">
        <v>73</v>
      </c>
      <c r="AY324" s="221" t="s">
        <v>157</v>
      </c>
    </row>
    <row r="325" spans="2:51" s="13" customFormat="1" ht="11.25">
      <c r="B325" s="201"/>
      <c r="C325" s="202"/>
      <c r="D325" s="194" t="s">
        <v>170</v>
      </c>
      <c r="E325" s="203" t="s">
        <v>28</v>
      </c>
      <c r="F325" s="204" t="s">
        <v>1004</v>
      </c>
      <c r="G325" s="202"/>
      <c r="H325" s="203" t="s">
        <v>28</v>
      </c>
      <c r="I325" s="205"/>
      <c r="J325" s="202"/>
      <c r="K325" s="202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170</v>
      </c>
      <c r="AU325" s="210" t="s">
        <v>82</v>
      </c>
      <c r="AV325" s="13" t="s">
        <v>80</v>
      </c>
      <c r="AW325" s="13" t="s">
        <v>34</v>
      </c>
      <c r="AX325" s="13" t="s">
        <v>73</v>
      </c>
      <c r="AY325" s="210" t="s">
        <v>157</v>
      </c>
    </row>
    <row r="326" spans="2:51" s="14" customFormat="1" ht="11.25">
      <c r="B326" s="211"/>
      <c r="C326" s="212"/>
      <c r="D326" s="194" t="s">
        <v>170</v>
      </c>
      <c r="E326" s="213" t="s">
        <v>28</v>
      </c>
      <c r="F326" s="214" t="s">
        <v>1005</v>
      </c>
      <c r="G326" s="212"/>
      <c r="H326" s="215">
        <v>6.7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170</v>
      </c>
      <c r="AU326" s="221" t="s">
        <v>82</v>
      </c>
      <c r="AV326" s="14" t="s">
        <v>82</v>
      </c>
      <c r="AW326" s="14" t="s">
        <v>34</v>
      </c>
      <c r="AX326" s="14" t="s">
        <v>73</v>
      </c>
      <c r="AY326" s="221" t="s">
        <v>157</v>
      </c>
    </row>
    <row r="327" spans="2:51" s="14" customFormat="1" ht="11.25">
      <c r="B327" s="211"/>
      <c r="C327" s="212"/>
      <c r="D327" s="194" t="s">
        <v>170</v>
      </c>
      <c r="E327" s="213" t="s">
        <v>28</v>
      </c>
      <c r="F327" s="214" t="s">
        <v>1006</v>
      </c>
      <c r="G327" s="212"/>
      <c r="H327" s="215">
        <v>-0.8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170</v>
      </c>
      <c r="AU327" s="221" t="s">
        <v>82</v>
      </c>
      <c r="AV327" s="14" t="s">
        <v>82</v>
      </c>
      <c r="AW327" s="14" t="s">
        <v>34</v>
      </c>
      <c r="AX327" s="14" t="s">
        <v>73</v>
      </c>
      <c r="AY327" s="221" t="s">
        <v>157</v>
      </c>
    </row>
    <row r="328" spans="2:51" s="13" customFormat="1" ht="11.25">
      <c r="B328" s="201"/>
      <c r="C328" s="202"/>
      <c r="D328" s="194" t="s">
        <v>170</v>
      </c>
      <c r="E328" s="203" t="s">
        <v>28</v>
      </c>
      <c r="F328" s="204" t="s">
        <v>1007</v>
      </c>
      <c r="G328" s="202"/>
      <c r="H328" s="203" t="s">
        <v>28</v>
      </c>
      <c r="I328" s="205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170</v>
      </c>
      <c r="AU328" s="210" t="s">
        <v>82</v>
      </c>
      <c r="AV328" s="13" t="s">
        <v>80</v>
      </c>
      <c r="AW328" s="13" t="s">
        <v>34</v>
      </c>
      <c r="AX328" s="13" t="s">
        <v>73</v>
      </c>
      <c r="AY328" s="210" t="s">
        <v>157</v>
      </c>
    </row>
    <row r="329" spans="2:51" s="14" customFormat="1" ht="11.25">
      <c r="B329" s="211"/>
      <c r="C329" s="212"/>
      <c r="D329" s="194" t="s">
        <v>170</v>
      </c>
      <c r="E329" s="213" t="s">
        <v>28</v>
      </c>
      <c r="F329" s="214" t="s">
        <v>1008</v>
      </c>
      <c r="G329" s="212"/>
      <c r="H329" s="215">
        <v>3.92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170</v>
      </c>
      <c r="AU329" s="221" t="s">
        <v>82</v>
      </c>
      <c r="AV329" s="14" t="s">
        <v>82</v>
      </c>
      <c r="AW329" s="14" t="s">
        <v>34</v>
      </c>
      <c r="AX329" s="14" t="s">
        <v>73</v>
      </c>
      <c r="AY329" s="221" t="s">
        <v>157</v>
      </c>
    </row>
    <row r="330" spans="2:51" s="13" customFormat="1" ht="11.25">
      <c r="B330" s="201"/>
      <c r="C330" s="202"/>
      <c r="D330" s="194" t="s">
        <v>170</v>
      </c>
      <c r="E330" s="203" t="s">
        <v>28</v>
      </c>
      <c r="F330" s="204" t="s">
        <v>1009</v>
      </c>
      <c r="G330" s="202"/>
      <c r="H330" s="203" t="s">
        <v>28</v>
      </c>
      <c r="I330" s="205"/>
      <c r="J330" s="202"/>
      <c r="K330" s="202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170</v>
      </c>
      <c r="AU330" s="210" t="s">
        <v>82</v>
      </c>
      <c r="AV330" s="13" t="s">
        <v>80</v>
      </c>
      <c r="AW330" s="13" t="s">
        <v>34</v>
      </c>
      <c r="AX330" s="13" t="s">
        <v>73</v>
      </c>
      <c r="AY330" s="210" t="s">
        <v>157</v>
      </c>
    </row>
    <row r="331" spans="2:51" s="14" customFormat="1" ht="11.25">
      <c r="B331" s="211"/>
      <c r="C331" s="212"/>
      <c r="D331" s="194" t="s">
        <v>170</v>
      </c>
      <c r="E331" s="213" t="s">
        <v>28</v>
      </c>
      <c r="F331" s="214" t="s">
        <v>1010</v>
      </c>
      <c r="G331" s="212"/>
      <c r="H331" s="215">
        <v>6.52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170</v>
      </c>
      <c r="AU331" s="221" t="s">
        <v>82</v>
      </c>
      <c r="AV331" s="14" t="s">
        <v>82</v>
      </c>
      <c r="AW331" s="14" t="s">
        <v>34</v>
      </c>
      <c r="AX331" s="14" t="s">
        <v>73</v>
      </c>
      <c r="AY331" s="221" t="s">
        <v>157</v>
      </c>
    </row>
    <row r="332" spans="2:51" s="13" customFormat="1" ht="11.25">
      <c r="B332" s="201"/>
      <c r="C332" s="202"/>
      <c r="D332" s="194" t="s">
        <v>170</v>
      </c>
      <c r="E332" s="203" t="s">
        <v>28</v>
      </c>
      <c r="F332" s="204" t="s">
        <v>1011</v>
      </c>
      <c r="G332" s="202"/>
      <c r="H332" s="203" t="s">
        <v>28</v>
      </c>
      <c r="I332" s="205"/>
      <c r="J332" s="202"/>
      <c r="K332" s="202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170</v>
      </c>
      <c r="AU332" s="210" t="s">
        <v>82</v>
      </c>
      <c r="AV332" s="13" t="s">
        <v>80</v>
      </c>
      <c r="AW332" s="13" t="s">
        <v>34</v>
      </c>
      <c r="AX332" s="13" t="s">
        <v>73</v>
      </c>
      <c r="AY332" s="210" t="s">
        <v>157</v>
      </c>
    </row>
    <row r="333" spans="2:51" s="14" customFormat="1" ht="11.25">
      <c r="B333" s="211"/>
      <c r="C333" s="212"/>
      <c r="D333" s="194" t="s">
        <v>170</v>
      </c>
      <c r="E333" s="213" t="s">
        <v>28</v>
      </c>
      <c r="F333" s="214" t="s">
        <v>1012</v>
      </c>
      <c r="G333" s="212"/>
      <c r="H333" s="215">
        <v>5.84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170</v>
      </c>
      <c r="AU333" s="221" t="s">
        <v>82</v>
      </c>
      <c r="AV333" s="14" t="s">
        <v>82</v>
      </c>
      <c r="AW333" s="14" t="s">
        <v>34</v>
      </c>
      <c r="AX333" s="14" t="s">
        <v>73</v>
      </c>
      <c r="AY333" s="221" t="s">
        <v>157</v>
      </c>
    </row>
    <row r="334" spans="2:51" s="16" customFormat="1" ht="11.25">
      <c r="B334" s="233"/>
      <c r="C334" s="234"/>
      <c r="D334" s="194" t="s">
        <v>170</v>
      </c>
      <c r="E334" s="235" t="s">
        <v>28</v>
      </c>
      <c r="F334" s="236" t="s">
        <v>258</v>
      </c>
      <c r="G334" s="234"/>
      <c r="H334" s="237">
        <v>31.42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170</v>
      </c>
      <c r="AU334" s="243" t="s">
        <v>82</v>
      </c>
      <c r="AV334" s="16" t="s">
        <v>183</v>
      </c>
      <c r="AW334" s="16" t="s">
        <v>34</v>
      </c>
      <c r="AX334" s="16" t="s">
        <v>73</v>
      </c>
      <c r="AY334" s="243" t="s">
        <v>157</v>
      </c>
    </row>
    <row r="335" spans="2:51" s="13" customFormat="1" ht="11.25">
      <c r="B335" s="201"/>
      <c r="C335" s="202"/>
      <c r="D335" s="194" t="s">
        <v>170</v>
      </c>
      <c r="E335" s="203" t="s">
        <v>28</v>
      </c>
      <c r="F335" s="204" t="s">
        <v>1013</v>
      </c>
      <c r="G335" s="202"/>
      <c r="H335" s="203" t="s">
        <v>28</v>
      </c>
      <c r="I335" s="205"/>
      <c r="J335" s="202"/>
      <c r="K335" s="202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170</v>
      </c>
      <c r="AU335" s="210" t="s">
        <v>82</v>
      </c>
      <c r="AV335" s="13" t="s">
        <v>80</v>
      </c>
      <c r="AW335" s="13" t="s">
        <v>34</v>
      </c>
      <c r="AX335" s="13" t="s">
        <v>73</v>
      </c>
      <c r="AY335" s="210" t="s">
        <v>157</v>
      </c>
    </row>
    <row r="336" spans="2:51" s="14" customFormat="1" ht="11.25">
      <c r="B336" s="211"/>
      <c r="C336" s="212"/>
      <c r="D336" s="194" t="s">
        <v>170</v>
      </c>
      <c r="E336" s="213" t="s">
        <v>28</v>
      </c>
      <c r="F336" s="214" t="s">
        <v>1014</v>
      </c>
      <c r="G336" s="212"/>
      <c r="H336" s="215">
        <v>0.471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170</v>
      </c>
      <c r="AU336" s="221" t="s">
        <v>82</v>
      </c>
      <c r="AV336" s="14" t="s">
        <v>82</v>
      </c>
      <c r="AW336" s="14" t="s">
        <v>34</v>
      </c>
      <c r="AX336" s="14" t="s">
        <v>73</v>
      </c>
      <c r="AY336" s="221" t="s">
        <v>157</v>
      </c>
    </row>
    <row r="337" spans="2:51" s="15" customFormat="1" ht="11.25">
      <c r="B337" s="222"/>
      <c r="C337" s="223"/>
      <c r="D337" s="194" t="s">
        <v>170</v>
      </c>
      <c r="E337" s="224" t="s">
        <v>28</v>
      </c>
      <c r="F337" s="225" t="s">
        <v>182</v>
      </c>
      <c r="G337" s="223"/>
      <c r="H337" s="226">
        <v>31.891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170</v>
      </c>
      <c r="AU337" s="232" t="s">
        <v>82</v>
      </c>
      <c r="AV337" s="15" t="s">
        <v>164</v>
      </c>
      <c r="AW337" s="15" t="s">
        <v>34</v>
      </c>
      <c r="AX337" s="15" t="s">
        <v>80</v>
      </c>
      <c r="AY337" s="232" t="s">
        <v>157</v>
      </c>
    </row>
    <row r="338" spans="1:65" s="2" customFormat="1" ht="16.5" customHeight="1">
      <c r="A338" s="36"/>
      <c r="B338" s="37"/>
      <c r="C338" s="181" t="s">
        <v>482</v>
      </c>
      <c r="D338" s="181" t="s">
        <v>159</v>
      </c>
      <c r="E338" s="182" t="s">
        <v>1015</v>
      </c>
      <c r="F338" s="183" t="s">
        <v>1016</v>
      </c>
      <c r="G338" s="184" t="s">
        <v>162</v>
      </c>
      <c r="H338" s="185">
        <v>40.958</v>
      </c>
      <c r="I338" s="186"/>
      <c r="J338" s="187">
        <f>ROUND(I338*H338,2)</f>
        <v>0</v>
      </c>
      <c r="K338" s="183" t="s">
        <v>163</v>
      </c>
      <c r="L338" s="41"/>
      <c r="M338" s="188" t="s">
        <v>28</v>
      </c>
      <c r="N338" s="189" t="s">
        <v>46</v>
      </c>
      <c r="O338" s="67"/>
      <c r="P338" s="190">
        <f>O338*H338</f>
        <v>0</v>
      </c>
      <c r="Q338" s="190">
        <v>0</v>
      </c>
      <c r="R338" s="190">
        <f>Q338*H338</f>
        <v>0</v>
      </c>
      <c r="S338" s="190">
        <v>0.07</v>
      </c>
      <c r="T338" s="191">
        <f>S338*H338</f>
        <v>2.86706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2" t="s">
        <v>164</v>
      </c>
      <c r="AT338" s="192" t="s">
        <v>159</v>
      </c>
      <c r="AU338" s="192" t="s">
        <v>82</v>
      </c>
      <c r="AY338" s="19" t="s">
        <v>157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9" t="s">
        <v>164</v>
      </c>
      <c r="BK338" s="193">
        <f>ROUND(I338*H338,2)</f>
        <v>0</v>
      </c>
      <c r="BL338" s="19" t="s">
        <v>164</v>
      </c>
      <c r="BM338" s="192" t="s">
        <v>1017</v>
      </c>
    </row>
    <row r="339" spans="1:47" s="2" customFormat="1" ht="11.25">
      <c r="A339" s="36"/>
      <c r="B339" s="37"/>
      <c r="C339" s="38"/>
      <c r="D339" s="194" t="s">
        <v>166</v>
      </c>
      <c r="E339" s="38"/>
      <c r="F339" s="195" t="s">
        <v>1018</v>
      </c>
      <c r="G339" s="38"/>
      <c r="H339" s="38"/>
      <c r="I339" s="196"/>
      <c r="J339" s="38"/>
      <c r="K339" s="38"/>
      <c r="L339" s="41"/>
      <c r="M339" s="197"/>
      <c r="N339" s="198"/>
      <c r="O339" s="67"/>
      <c r="P339" s="67"/>
      <c r="Q339" s="67"/>
      <c r="R339" s="67"/>
      <c r="S339" s="67"/>
      <c r="T339" s="68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166</v>
      </c>
      <c r="AU339" s="19" t="s">
        <v>82</v>
      </c>
    </row>
    <row r="340" spans="1:47" s="2" customFormat="1" ht="11.25">
      <c r="A340" s="36"/>
      <c r="B340" s="37"/>
      <c r="C340" s="38"/>
      <c r="D340" s="199" t="s">
        <v>168</v>
      </c>
      <c r="E340" s="38"/>
      <c r="F340" s="200" t="s">
        <v>1019</v>
      </c>
      <c r="G340" s="38"/>
      <c r="H340" s="38"/>
      <c r="I340" s="196"/>
      <c r="J340" s="38"/>
      <c r="K340" s="38"/>
      <c r="L340" s="41"/>
      <c r="M340" s="197"/>
      <c r="N340" s="198"/>
      <c r="O340" s="67"/>
      <c r="P340" s="67"/>
      <c r="Q340" s="67"/>
      <c r="R340" s="67"/>
      <c r="S340" s="67"/>
      <c r="T340" s="68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168</v>
      </c>
      <c r="AU340" s="19" t="s">
        <v>82</v>
      </c>
    </row>
    <row r="341" spans="2:51" s="13" customFormat="1" ht="22.5">
      <c r="B341" s="201"/>
      <c r="C341" s="202"/>
      <c r="D341" s="194" t="s">
        <v>170</v>
      </c>
      <c r="E341" s="203" t="s">
        <v>28</v>
      </c>
      <c r="F341" s="204" t="s">
        <v>1020</v>
      </c>
      <c r="G341" s="202"/>
      <c r="H341" s="203" t="s">
        <v>28</v>
      </c>
      <c r="I341" s="205"/>
      <c r="J341" s="202"/>
      <c r="K341" s="202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170</v>
      </c>
      <c r="AU341" s="210" t="s">
        <v>82</v>
      </c>
      <c r="AV341" s="13" t="s">
        <v>80</v>
      </c>
      <c r="AW341" s="13" t="s">
        <v>34</v>
      </c>
      <c r="AX341" s="13" t="s">
        <v>73</v>
      </c>
      <c r="AY341" s="210" t="s">
        <v>157</v>
      </c>
    </row>
    <row r="342" spans="2:51" s="13" customFormat="1" ht="11.25">
      <c r="B342" s="201"/>
      <c r="C342" s="202"/>
      <c r="D342" s="194" t="s">
        <v>170</v>
      </c>
      <c r="E342" s="203" t="s">
        <v>28</v>
      </c>
      <c r="F342" s="204" t="s">
        <v>1021</v>
      </c>
      <c r="G342" s="202"/>
      <c r="H342" s="203" t="s">
        <v>28</v>
      </c>
      <c r="I342" s="205"/>
      <c r="J342" s="202"/>
      <c r="K342" s="202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170</v>
      </c>
      <c r="AU342" s="210" t="s">
        <v>82</v>
      </c>
      <c r="AV342" s="13" t="s">
        <v>80</v>
      </c>
      <c r="AW342" s="13" t="s">
        <v>34</v>
      </c>
      <c r="AX342" s="13" t="s">
        <v>73</v>
      </c>
      <c r="AY342" s="210" t="s">
        <v>157</v>
      </c>
    </row>
    <row r="343" spans="2:51" s="14" customFormat="1" ht="11.25">
      <c r="B343" s="211"/>
      <c r="C343" s="212"/>
      <c r="D343" s="194" t="s">
        <v>170</v>
      </c>
      <c r="E343" s="213" t="s">
        <v>28</v>
      </c>
      <c r="F343" s="214" t="s">
        <v>1022</v>
      </c>
      <c r="G343" s="212"/>
      <c r="H343" s="215">
        <v>38.15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170</v>
      </c>
      <c r="AU343" s="221" t="s">
        <v>82</v>
      </c>
      <c r="AV343" s="14" t="s">
        <v>82</v>
      </c>
      <c r="AW343" s="14" t="s">
        <v>34</v>
      </c>
      <c r="AX343" s="14" t="s">
        <v>73</v>
      </c>
      <c r="AY343" s="221" t="s">
        <v>157</v>
      </c>
    </row>
    <row r="344" spans="2:51" s="13" customFormat="1" ht="11.25">
      <c r="B344" s="201"/>
      <c r="C344" s="202"/>
      <c r="D344" s="194" t="s">
        <v>170</v>
      </c>
      <c r="E344" s="203" t="s">
        <v>28</v>
      </c>
      <c r="F344" s="204" t="s">
        <v>1023</v>
      </c>
      <c r="G344" s="202"/>
      <c r="H344" s="203" t="s">
        <v>28</v>
      </c>
      <c r="I344" s="205"/>
      <c r="J344" s="202"/>
      <c r="K344" s="202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170</v>
      </c>
      <c r="AU344" s="210" t="s">
        <v>82</v>
      </c>
      <c r="AV344" s="13" t="s">
        <v>80</v>
      </c>
      <c r="AW344" s="13" t="s">
        <v>34</v>
      </c>
      <c r="AX344" s="13" t="s">
        <v>73</v>
      </c>
      <c r="AY344" s="210" t="s">
        <v>157</v>
      </c>
    </row>
    <row r="345" spans="2:51" s="14" customFormat="1" ht="11.25">
      <c r="B345" s="211"/>
      <c r="C345" s="212"/>
      <c r="D345" s="194" t="s">
        <v>170</v>
      </c>
      <c r="E345" s="213" t="s">
        <v>28</v>
      </c>
      <c r="F345" s="214" t="s">
        <v>1024</v>
      </c>
      <c r="G345" s="212"/>
      <c r="H345" s="215">
        <v>2.808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170</v>
      </c>
      <c r="AU345" s="221" t="s">
        <v>82</v>
      </c>
      <c r="AV345" s="14" t="s">
        <v>82</v>
      </c>
      <c r="AW345" s="14" t="s">
        <v>34</v>
      </c>
      <c r="AX345" s="14" t="s">
        <v>73</v>
      </c>
      <c r="AY345" s="221" t="s">
        <v>157</v>
      </c>
    </row>
    <row r="346" spans="2:51" s="15" customFormat="1" ht="11.25">
      <c r="B346" s="222"/>
      <c r="C346" s="223"/>
      <c r="D346" s="194" t="s">
        <v>170</v>
      </c>
      <c r="E346" s="224" t="s">
        <v>28</v>
      </c>
      <c r="F346" s="225" t="s">
        <v>182</v>
      </c>
      <c r="G346" s="223"/>
      <c r="H346" s="226">
        <v>40.958</v>
      </c>
      <c r="I346" s="227"/>
      <c r="J346" s="223"/>
      <c r="K346" s="223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170</v>
      </c>
      <c r="AU346" s="232" t="s">
        <v>82</v>
      </c>
      <c r="AV346" s="15" t="s">
        <v>164</v>
      </c>
      <c r="AW346" s="15" t="s">
        <v>34</v>
      </c>
      <c r="AX346" s="15" t="s">
        <v>80</v>
      </c>
      <c r="AY346" s="232" t="s">
        <v>157</v>
      </c>
    </row>
    <row r="347" spans="1:65" s="2" customFormat="1" ht="16.5" customHeight="1">
      <c r="A347" s="36"/>
      <c r="B347" s="37"/>
      <c r="C347" s="181" t="s">
        <v>499</v>
      </c>
      <c r="D347" s="181" t="s">
        <v>159</v>
      </c>
      <c r="E347" s="182" t="s">
        <v>1025</v>
      </c>
      <c r="F347" s="183" t="s">
        <v>1026</v>
      </c>
      <c r="G347" s="184" t="s">
        <v>162</v>
      </c>
      <c r="H347" s="185">
        <v>40.958</v>
      </c>
      <c r="I347" s="186"/>
      <c r="J347" s="187">
        <f>ROUND(I347*H347,2)</f>
        <v>0</v>
      </c>
      <c r="K347" s="183" t="s">
        <v>163</v>
      </c>
      <c r="L347" s="41"/>
      <c r="M347" s="188" t="s">
        <v>28</v>
      </c>
      <c r="N347" s="189" t="s">
        <v>46</v>
      </c>
      <c r="O347" s="67"/>
      <c r="P347" s="190">
        <f>O347*H347</f>
        <v>0</v>
      </c>
      <c r="Q347" s="190">
        <v>0.01</v>
      </c>
      <c r="R347" s="190">
        <f>Q347*H347</f>
        <v>0.40958</v>
      </c>
      <c r="S347" s="190">
        <v>0</v>
      </c>
      <c r="T347" s="19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164</v>
      </c>
      <c r="AT347" s="192" t="s">
        <v>159</v>
      </c>
      <c r="AU347" s="192" t="s">
        <v>82</v>
      </c>
      <c r="AY347" s="19" t="s">
        <v>157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164</v>
      </c>
      <c r="BK347" s="193">
        <f>ROUND(I347*H347,2)</f>
        <v>0</v>
      </c>
      <c r="BL347" s="19" t="s">
        <v>164</v>
      </c>
      <c r="BM347" s="192" t="s">
        <v>1027</v>
      </c>
    </row>
    <row r="348" spans="1:47" s="2" customFormat="1" ht="11.25">
      <c r="A348" s="36"/>
      <c r="B348" s="37"/>
      <c r="C348" s="38"/>
      <c r="D348" s="194" t="s">
        <v>166</v>
      </c>
      <c r="E348" s="38"/>
      <c r="F348" s="195" t="s">
        <v>1028</v>
      </c>
      <c r="G348" s="38"/>
      <c r="H348" s="38"/>
      <c r="I348" s="196"/>
      <c r="J348" s="38"/>
      <c r="K348" s="38"/>
      <c r="L348" s="41"/>
      <c r="M348" s="197"/>
      <c r="N348" s="198"/>
      <c r="O348" s="67"/>
      <c r="P348" s="67"/>
      <c r="Q348" s="67"/>
      <c r="R348" s="67"/>
      <c r="S348" s="67"/>
      <c r="T348" s="68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166</v>
      </c>
      <c r="AU348" s="19" t="s">
        <v>82</v>
      </c>
    </row>
    <row r="349" spans="1:47" s="2" customFormat="1" ht="11.25">
      <c r="A349" s="36"/>
      <c r="B349" s="37"/>
      <c r="C349" s="38"/>
      <c r="D349" s="199" t="s">
        <v>168</v>
      </c>
      <c r="E349" s="38"/>
      <c r="F349" s="200" t="s">
        <v>1029</v>
      </c>
      <c r="G349" s="38"/>
      <c r="H349" s="38"/>
      <c r="I349" s="196"/>
      <c r="J349" s="38"/>
      <c r="K349" s="38"/>
      <c r="L349" s="41"/>
      <c r="M349" s="197"/>
      <c r="N349" s="198"/>
      <c r="O349" s="67"/>
      <c r="P349" s="67"/>
      <c r="Q349" s="67"/>
      <c r="R349" s="67"/>
      <c r="S349" s="67"/>
      <c r="T349" s="68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168</v>
      </c>
      <c r="AU349" s="19" t="s">
        <v>82</v>
      </c>
    </row>
    <row r="350" spans="2:51" s="13" customFormat="1" ht="11.25">
      <c r="B350" s="201"/>
      <c r="C350" s="202"/>
      <c r="D350" s="194" t="s">
        <v>170</v>
      </c>
      <c r="E350" s="203" t="s">
        <v>28</v>
      </c>
      <c r="F350" s="204" t="s">
        <v>1030</v>
      </c>
      <c r="G350" s="202"/>
      <c r="H350" s="203" t="s">
        <v>28</v>
      </c>
      <c r="I350" s="205"/>
      <c r="J350" s="202"/>
      <c r="K350" s="202"/>
      <c r="L350" s="206"/>
      <c r="M350" s="207"/>
      <c r="N350" s="208"/>
      <c r="O350" s="208"/>
      <c r="P350" s="208"/>
      <c r="Q350" s="208"/>
      <c r="R350" s="208"/>
      <c r="S350" s="208"/>
      <c r="T350" s="209"/>
      <c r="AT350" s="210" t="s">
        <v>170</v>
      </c>
      <c r="AU350" s="210" t="s">
        <v>82</v>
      </c>
      <c r="AV350" s="13" t="s">
        <v>80</v>
      </c>
      <c r="AW350" s="13" t="s">
        <v>34</v>
      </c>
      <c r="AX350" s="13" t="s">
        <v>73</v>
      </c>
      <c r="AY350" s="210" t="s">
        <v>157</v>
      </c>
    </row>
    <row r="351" spans="2:51" s="14" customFormat="1" ht="11.25">
      <c r="B351" s="211"/>
      <c r="C351" s="212"/>
      <c r="D351" s="194" t="s">
        <v>170</v>
      </c>
      <c r="E351" s="213" t="s">
        <v>28</v>
      </c>
      <c r="F351" s="214" t="s">
        <v>1031</v>
      </c>
      <c r="G351" s="212"/>
      <c r="H351" s="215">
        <v>40.958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170</v>
      </c>
      <c r="AU351" s="221" t="s">
        <v>82</v>
      </c>
      <c r="AV351" s="14" t="s">
        <v>82</v>
      </c>
      <c r="AW351" s="14" t="s">
        <v>34</v>
      </c>
      <c r="AX351" s="14" t="s">
        <v>80</v>
      </c>
      <c r="AY351" s="221" t="s">
        <v>157</v>
      </c>
    </row>
    <row r="352" spans="1:65" s="2" customFormat="1" ht="16.5" customHeight="1">
      <c r="A352" s="36"/>
      <c r="B352" s="37"/>
      <c r="C352" s="181" t="s">
        <v>507</v>
      </c>
      <c r="D352" s="181" t="s">
        <v>159</v>
      </c>
      <c r="E352" s="182" t="s">
        <v>1032</v>
      </c>
      <c r="F352" s="183" t="s">
        <v>1033</v>
      </c>
      <c r="G352" s="184" t="s">
        <v>162</v>
      </c>
      <c r="H352" s="185">
        <v>40.958</v>
      </c>
      <c r="I352" s="186"/>
      <c r="J352" s="187">
        <f>ROUND(I352*H352,2)</f>
        <v>0</v>
      </c>
      <c r="K352" s="183" t="s">
        <v>163</v>
      </c>
      <c r="L352" s="41"/>
      <c r="M352" s="188" t="s">
        <v>28</v>
      </c>
      <c r="N352" s="189" t="s">
        <v>46</v>
      </c>
      <c r="O352" s="67"/>
      <c r="P352" s="190">
        <f>O352*H352</f>
        <v>0</v>
      </c>
      <c r="Q352" s="190">
        <v>0.0015</v>
      </c>
      <c r="R352" s="190">
        <f>Q352*H352</f>
        <v>0.061437</v>
      </c>
      <c r="S352" s="190">
        <v>0</v>
      </c>
      <c r="T352" s="191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92" t="s">
        <v>164</v>
      </c>
      <c r="AT352" s="192" t="s">
        <v>159</v>
      </c>
      <c r="AU352" s="192" t="s">
        <v>82</v>
      </c>
      <c r="AY352" s="19" t="s">
        <v>157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9" t="s">
        <v>164</v>
      </c>
      <c r="BK352" s="193">
        <f>ROUND(I352*H352,2)</f>
        <v>0</v>
      </c>
      <c r="BL352" s="19" t="s">
        <v>164</v>
      </c>
      <c r="BM352" s="192" t="s">
        <v>1034</v>
      </c>
    </row>
    <row r="353" spans="1:47" s="2" customFormat="1" ht="11.25">
      <c r="A353" s="36"/>
      <c r="B353" s="37"/>
      <c r="C353" s="38"/>
      <c r="D353" s="194" t="s">
        <v>166</v>
      </c>
      <c r="E353" s="38"/>
      <c r="F353" s="195" t="s">
        <v>1035</v>
      </c>
      <c r="G353" s="38"/>
      <c r="H353" s="38"/>
      <c r="I353" s="196"/>
      <c r="J353" s="38"/>
      <c r="K353" s="38"/>
      <c r="L353" s="41"/>
      <c r="M353" s="197"/>
      <c r="N353" s="198"/>
      <c r="O353" s="67"/>
      <c r="P353" s="67"/>
      <c r="Q353" s="67"/>
      <c r="R353" s="67"/>
      <c r="S353" s="67"/>
      <c r="T353" s="68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166</v>
      </c>
      <c r="AU353" s="19" t="s">
        <v>82</v>
      </c>
    </row>
    <row r="354" spans="1:47" s="2" customFormat="1" ht="11.25">
      <c r="A354" s="36"/>
      <c r="B354" s="37"/>
      <c r="C354" s="38"/>
      <c r="D354" s="199" t="s">
        <v>168</v>
      </c>
      <c r="E354" s="38"/>
      <c r="F354" s="200" t="s">
        <v>1036</v>
      </c>
      <c r="G354" s="38"/>
      <c r="H354" s="38"/>
      <c r="I354" s="196"/>
      <c r="J354" s="38"/>
      <c r="K354" s="38"/>
      <c r="L354" s="41"/>
      <c r="M354" s="197"/>
      <c r="N354" s="198"/>
      <c r="O354" s="67"/>
      <c r="P354" s="67"/>
      <c r="Q354" s="67"/>
      <c r="R354" s="67"/>
      <c r="S354" s="67"/>
      <c r="T354" s="68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168</v>
      </c>
      <c r="AU354" s="19" t="s">
        <v>82</v>
      </c>
    </row>
    <row r="355" spans="2:51" s="13" customFormat="1" ht="11.25">
      <c r="B355" s="201"/>
      <c r="C355" s="202"/>
      <c r="D355" s="194" t="s">
        <v>170</v>
      </c>
      <c r="E355" s="203" t="s">
        <v>28</v>
      </c>
      <c r="F355" s="204" t="s">
        <v>1037</v>
      </c>
      <c r="G355" s="202"/>
      <c r="H355" s="203" t="s">
        <v>28</v>
      </c>
      <c r="I355" s="205"/>
      <c r="J355" s="202"/>
      <c r="K355" s="202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170</v>
      </c>
      <c r="AU355" s="210" t="s">
        <v>82</v>
      </c>
      <c r="AV355" s="13" t="s">
        <v>80</v>
      </c>
      <c r="AW355" s="13" t="s">
        <v>34</v>
      </c>
      <c r="AX355" s="13" t="s">
        <v>73</v>
      </c>
      <c r="AY355" s="210" t="s">
        <v>157</v>
      </c>
    </row>
    <row r="356" spans="2:51" s="13" customFormat="1" ht="11.25">
      <c r="B356" s="201"/>
      <c r="C356" s="202"/>
      <c r="D356" s="194" t="s">
        <v>170</v>
      </c>
      <c r="E356" s="203" t="s">
        <v>28</v>
      </c>
      <c r="F356" s="204" t="s">
        <v>1021</v>
      </c>
      <c r="G356" s="202"/>
      <c r="H356" s="203" t="s">
        <v>28</v>
      </c>
      <c r="I356" s="205"/>
      <c r="J356" s="202"/>
      <c r="K356" s="202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170</v>
      </c>
      <c r="AU356" s="210" t="s">
        <v>82</v>
      </c>
      <c r="AV356" s="13" t="s">
        <v>80</v>
      </c>
      <c r="AW356" s="13" t="s">
        <v>34</v>
      </c>
      <c r="AX356" s="13" t="s">
        <v>73</v>
      </c>
      <c r="AY356" s="210" t="s">
        <v>157</v>
      </c>
    </row>
    <row r="357" spans="2:51" s="14" customFormat="1" ht="11.25">
      <c r="B357" s="211"/>
      <c r="C357" s="212"/>
      <c r="D357" s="194" t="s">
        <v>170</v>
      </c>
      <c r="E357" s="213" t="s">
        <v>28</v>
      </c>
      <c r="F357" s="214" t="s">
        <v>1022</v>
      </c>
      <c r="G357" s="212"/>
      <c r="H357" s="215">
        <v>38.15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170</v>
      </c>
      <c r="AU357" s="221" t="s">
        <v>82</v>
      </c>
      <c r="AV357" s="14" t="s">
        <v>82</v>
      </c>
      <c r="AW357" s="14" t="s">
        <v>34</v>
      </c>
      <c r="AX357" s="14" t="s">
        <v>73</v>
      </c>
      <c r="AY357" s="221" t="s">
        <v>157</v>
      </c>
    </row>
    <row r="358" spans="2:51" s="13" customFormat="1" ht="11.25">
      <c r="B358" s="201"/>
      <c r="C358" s="202"/>
      <c r="D358" s="194" t="s">
        <v>170</v>
      </c>
      <c r="E358" s="203" t="s">
        <v>28</v>
      </c>
      <c r="F358" s="204" t="s">
        <v>1023</v>
      </c>
      <c r="G358" s="202"/>
      <c r="H358" s="203" t="s">
        <v>28</v>
      </c>
      <c r="I358" s="205"/>
      <c r="J358" s="202"/>
      <c r="K358" s="202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170</v>
      </c>
      <c r="AU358" s="210" t="s">
        <v>82</v>
      </c>
      <c r="AV358" s="13" t="s">
        <v>80</v>
      </c>
      <c r="AW358" s="13" t="s">
        <v>34</v>
      </c>
      <c r="AX358" s="13" t="s">
        <v>73</v>
      </c>
      <c r="AY358" s="210" t="s">
        <v>157</v>
      </c>
    </row>
    <row r="359" spans="2:51" s="14" customFormat="1" ht="11.25">
      <c r="B359" s="211"/>
      <c r="C359" s="212"/>
      <c r="D359" s="194" t="s">
        <v>170</v>
      </c>
      <c r="E359" s="213" t="s">
        <v>28</v>
      </c>
      <c r="F359" s="214" t="s">
        <v>1024</v>
      </c>
      <c r="G359" s="212"/>
      <c r="H359" s="215">
        <v>2.808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170</v>
      </c>
      <c r="AU359" s="221" t="s">
        <v>82</v>
      </c>
      <c r="AV359" s="14" t="s">
        <v>82</v>
      </c>
      <c r="AW359" s="14" t="s">
        <v>34</v>
      </c>
      <c r="AX359" s="14" t="s">
        <v>73</v>
      </c>
      <c r="AY359" s="221" t="s">
        <v>157</v>
      </c>
    </row>
    <row r="360" spans="2:51" s="15" customFormat="1" ht="11.25">
      <c r="B360" s="222"/>
      <c r="C360" s="223"/>
      <c r="D360" s="194" t="s">
        <v>170</v>
      </c>
      <c r="E360" s="224" t="s">
        <v>28</v>
      </c>
      <c r="F360" s="225" t="s">
        <v>182</v>
      </c>
      <c r="G360" s="223"/>
      <c r="H360" s="226">
        <v>40.958</v>
      </c>
      <c r="I360" s="227"/>
      <c r="J360" s="223"/>
      <c r="K360" s="223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170</v>
      </c>
      <c r="AU360" s="232" t="s">
        <v>82</v>
      </c>
      <c r="AV360" s="15" t="s">
        <v>164</v>
      </c>
      <c r="AW360" s="15" t="s">
        <v>34</v>
      </c>
      <c r="AX360" s="15" t="s">
        <v>80</v>
      </c>
      <c r="AY360" s="232" t="s">
        <v>157</v>
      </c>
    </row>
    <row r="361" spans="1:65" s="2" customFormat="1" ht="16.5" customHeight="1">
      <c r="A361" s="36"/>
      <c r="B361" s="37"/>
      <c r="C361" s="181" t="s">
        <v>511</v>
      </c>
      <c r="D361" s="181" t="s">
        <v>159</v>
      </c>
      <c r="E361" s="182" t="s">
        <v>1038</v>
      </c>
      <c r="F361" s="183" t="s">
        <v>1039</v>
      </c>
      <c r="G361" s="184" t="s">
        <v>162</v>
      </c>
      <c r="H361" s="185">
        <v>56.102</v>
      </c>
      <c r="I361" s="186"/>
      <c r="J361" s="187">
        <f>ROUND(I361*H361,2)</f>
        <v>0</v>
      </c>
      <c r="K361" s="183" t="s">
        <v>163</v>
      </c>
      <c r="L361" s="41"/>
      <c r="M361" s="188" t="s">
        <v>28</v>
      </c>
      <c r="N361" s="189" t="s">
        <v>46</v>
      </c>
      <c r="O361" s="67"/>
      <c r="P361" s="190">
        <f>O361*H361</f>
        <v>0</v>
      </c>
      <c r="Q361" s="190">
        <v>0.00047</v>
      </c>
      <c r="R361" s="190">
        <f>Q361*H361</f>
        <v>0.026367939999999996</v>
      </c>
      <c r="S361" s="190">
        <v>0</v>
      </c>
      <c r="T361" s="191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2" t="s">
        <v>164</v>
      </c>
      <c r="AT361" s="192" t="s">
        <v>159</v>
      </c>
      <c r="AU361" s="192" t="s">
        <v>82</v>
      </c>
      <c r="AY361" s="19" t="s">
        <v>157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9" t="s">
        <v>164</v>
      </c>
      <c r="BK361" s="193">
        <f>ROUND(I361*H361,2)</f>
        <v>0</v>
      </c>
      <c r="BL361" s="19" t="s">
        <v>164</v>
      </c>
      <c r="BM361" s="192" t="s">
        <v>1040</v>
      </c>
    </row>
    <row r="362" spans="1:47" s="2" customFormat="1" ht="11.25">
      <c r="A362" s="36"/>
      <c r="B362" s="37"/>
      <c r="C362" s="38"/>
      <c r="D362" s="194" t="s">
        <v>166</v>
      </c>
      <c r="E362" s="38"/>
      <c r="F362" s="195" t="s">
        <v>1041</v>
      </c>
      <c r="G362" s="38"/>
      <c r="H362" s="38"/>
      <c r="I362" s="196"/>
      <c r="J362" s="38"/>
      <c r="K362" s="38"/>
      <c r="L362" s="41"/>
      <c r="M362" s="197"/>
      <c r="N362" s="198"/>
      <c r="O362" s="67"/>
      <c r="P362" s="67"/>
      <c r="Q362" s="67"/>
      <c r="R362" s="67"/>
      <c r="S362" s="67"/>
      <c r="T362" s="68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166</v>
      </c>
      <c r="AU362" s="19" t="s">
        <v>82</v>
      </c>
    </row>
    <row r="363" spans="1:47" s="2" customFormat="1" ht="11.25">
      <c r="A363" s="36"/>
      <c r="B363" s="37"/>
      <c r="C363" s="38"/>
      <c r="D363" s="199" t="s">
        <v>168</v>
      </c>
      <c r="E363" s="38"/>
      <c r="F363" s="200" t="s">
        <v>1042</v>
      </c>
      <c r="G363" s="38"/>
      <c r="H363" s="38"/>
      <c r="I363" s="196"/>
      <c r="J363" s="38"/>
      <c r="K363" s="38"/>
      <c r="L363" s="41"/>
      <c r="M363" s="197"/>
      <c r="N363" s="198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168</v>
      </c>
      <c r="AU363" s="19" t="s">
        <v>82</v>
      </c>
    </row>
    <row r="364" spans="2:51" s="13" customFormat="1" ht="11.25">
      <c r="B364" s="201"/>
      <c r="C364" s="202"/>
      <c r="D364" s="194" t="s">
        <v>170</v>
      </c>
      <c r="E364" s="203" t="s">
        <v>28</v>
      </c>
      <c r="F364" s="204" t="s">
        <v>568</v>
      </c>
      <c r="G364" s="202"/>
      <c r="H364" s="203" t="s">
        <v>28</v>
      </c>
      <c r="I364" s="205"/>
      <c r="J364" s="202"/>
      <c r="K364" s="202"/>
      <c r="L364" s="206"/>
      <c r="M364" s="207"/>
      <c r="N364" s="208"/>
      <c r="O364" s="208"/>
      <c r="P364" s="208"/>
      <c r="Q364" s="208"/>
      <c r="R364" s="208"/>
      <c r="S364" s="208"/>
      <c r="T364" s="209"/>
      <c r="AT364" s="210" t="s">
        <v>170</v>
      </c>
      <c r="AU364" s="210" t="s">
        <v>82</v>
      </c>
      <c r="AV364" s="13" t="s">
        <v>80</v>
      </c>
      <c r="AW364" s="13" t="s">
        <v>34</v>
      </c>
      <c r="AX364" s="13" t="s">
        <v>73</v>
      </c>
      <c r="AY364" s="210" t="s">
        <v>157</v>
      </c>
    </row>
    <row r="365" spans="2:51" s="13" customFormat="1" ht="11.25">
      <c r="B365" s="201"/>
      <c r="C365" s="202"/>
      <c r="D365" s="194" t="s">
        <v>170</v>
      </c>
      <c r="E365" s="203" t="s">
        <v>28</v>
      </c>
      <c r="F365" s="204" t="s">
        <v>1043</v>
      </c>
      <c r="G365" s="202"/>
      <c r="H365" s="203" t="s">
        <v>28</v>
      </c>
      <c r="I365" s="205"/>
      <c r="J365" s="202"/>
      <c r="K365" s="202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170</v>
      </c>
      <c r="AU365" s="210" t="s">
        <v>82</v>
      </c>
      <c r="AV365" s="13" t="s">
        <v>80</v>
      </c>
      <c r="AW365" s="13" t="s">
        <v>34</v>
      </c>
      <c r="AX365" s="13" t="s">
        <v>73</v>
      </c>
      <c r="AY365" s="210" t="s">
        <v>157</v>
      </c>
    </row>
    <row r="366" spans="2:51" s="14" customFormat="1" ht="11.25">
      <c r="B366" s="211"/>
      <c r="C366" s="212"/>
      <c r="D366" s="194" t="s">
        <v>170</v>
      </c>
      <c r="E366" s="213" t="s">
        <v>28</v>
      </c>
      <c r="F366" s="214" t="s">
        <v>1044</v>
      </c>
      <c r="G366" s="212"/>
      <c r="H366" s="215">
        <v>34.142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170</v>
      </c>
      <c r="AU366" s="221" t="s">
        <v>82</v>
      </c>
      <c r="AV366" s="14" t="s">
        <v>82</v>
      </c>
      <c r="AW366" s="14" t="s">
        <v>34</v>
      </c>
      <c r="AX366" s="14" t="s">
        <v>73</v>
      </c>
      <c r="AY366" s="221" t="s">
        <v>157</v>
      </c>
    </row>
    <row r="367" spans="2:51" s="13" customFormat="1" ht="11.25">
      <c r="B367" s="201"/>
      <c r="C367" s="202"/>
      <c r="D367" s="194" t="s">
        <v>170</v>
      </c>
      <c r="E367" s="203" t="s">
        <v>28</v>
      </c>
      <c r="F367" s="204" t="s">
        <v>1045</v>
      </c>
      <c r="G367" s="202"/>
      <c r="H367" s="203" t="s">
        <v>28</v>
      </c>
      <c r="I367" s="205"/>
      <c r="J367" s="202"/>
      <c r="K367" s="202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170</v>
      </c>
      <c r="AU367" s="210" t="s">
        <v>82</v>
      </c>
      <c r="AV367" s="13" t="s">
        <v>80</v>
      </c>
      <c r="AW367" s="13" t="s">
        <v>34</v>
      </c>
      <c r="AX367" s="13" t="s">
        <v>73</v>
      </c>
      <c r="AY367" s="210" t="s">
        <v>157</v>
      </c>
    </row>
    <row r="368" spans="2:51" s="14" customFormat="1" ht="11.25">
      <c r="B368" s="211"/>
      <c r="C368" s="212"/>
      <c r="D368" s="194" t="s">
        <v>170</v>
      </c>
      <c r="E368" s="213" t="s">
        <v>28</v>
      </c>
      <c r="F368" s="214" t="s">
        <v>1046</v>
      </c>
      <c r="G368" s="212"/>
      <c r="H368" s="215">
        <v>21.96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170</v>
      </c>
      <c r="AU368" s="221" t="s">
        <v>82</v>
      </c>
      <c r="AV368" s="14" t="s">
        <v>82</v>
      </c>
      <c r="AW368" s="14" t="s">
        <v>34</v>
      </c>
      <c r="AX368" s="14" t="s">
        <v>73</v>
      </c>
      <c r="AY368" s="221" t="s">
        <v>157</v>
      </c>
    </row>
    <row r="369" spans="2:51" s="15" customFormat="1" ht="11.25">
      <c r="B369" s="222"/>
      <c r="C369" s="223"/>
      <c r="D369" s="194" t="s">
        <v>170</v>
      </c>
      <c r="E369" s="224" t="s">
        <v>28</v>
      </c>
      <c r="F369" s="225" t="s">
        <v>182</v>
      </c>
      <c r="G369" s="223"/>
      <c r="H369" s="226">
        <v>56.102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170</v>
      </c>
      <c r="AU369" s="232" t="s">
        <v>82</v>
      </c>
      <c r="AV369" s="15" t="s">
        <v>164</v>
      </c>
      <c r="AW369" s="15" t="s">
        <v>34</v>
      </c>
      <c r="AX369" s="15" t="s">
        <v>80</v>
      </c>
      <c r="AY369" s="232" t="s">
        <v>157</v>
      </c>
    </row>
    <row r="370" spans="1:65" s="2" customFormat="1" ht="16.5" customHeight="1">
      <c r="A370" s="36"/>
      <c r="B370" s="37"/>
      <c r="C370" s="181" t="s">
        <v>517</v>
      </c>
      <c r="D370" s="181" t="s">
        <v>159</v>
      </c>
      <c r="E370" s="182" t="s">
        <v>598</v>
      </c>
      <c r="F370" s="183" t="s">
        <v>599</v>
      </c>
      <c r="G370" s="184" t="s">
        <v>600</v>
      </c>
      <c r="H370" s="185">
        <v>0.941</v>
      </c>
      <c r="I370" s="186"/>
      <c r="J370" s="187">
        <f>ROUND(I370*H370,2)</f>
        <v>0</v>
      </c>
      <c r="K370" s="183" t="s">
        <v>28</v>
      </c>
      <c r="L370" s="41"/>
      <c r="M370" s="188" t="s">
        <v>28</v>
      </c>
      <c r="N370" s="189" t="s">
        <v>46</v>
      </c>
      <c r="O370" s="67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164</v>
      </c>
      <c r="AT370" s="192" t="s">
        <v>159</v>
      </c>
      <c r="AU370" s="192" t="s">
        <v>82</v>
      </c>
      <c r="AY370" s="19" t="s">
        <v>157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164</v>
      </c>
      <c r="BK370" s="193">
        <f>ROUND(I370*H370,2)</f>
        <v>0</v>
      </c>
      <c r="BL370" s="19" t="s">
        <v>164</v>
      </c>
      <c r="BM370" s="192" t="s">
        <v>1047</v>
      </c>
    </row>
    <row r="371" spans="1:47" s="2" customFormat="1" ht="11.25">
      <c r="A371" s="36"/>
      <c r="B371" s="37"/>
      <c r="C371" s="38"/>
      <c r="D371" s="194" t="s">
        <v>166</v>
      </c>
      <c r="E371" s="38"/>
      <c r="F371" s="195" t="s">
        <v>599</v>
      </c>
      <c r="G371" s="38"/>
      <c r="H371" s="38"/>
      <c r="I371" s="196"/>
      <c r="J371" s="38"/>
      <c r="K371" s="38"/>
      <c r="L371" s="41"/>
      <c r="M371" s="197"/>
      <c r="N371" s="198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166</v>
      </c>
      <c r="AU371" s="19" t="s">
        <v>82</v>
      </c>
    </row>
    <row r="372" spans="2:51" s="13" customFormat="1" ht="11.25">
      <c r="B372" s="201"/>
      <c r="C372" s="202"/>
      <c r="D372" s="194" t="s">
        <v>170</v>
      </c>
      <c r="E372" s="203" t="s">
        <v>28</v>
      </c>
      <c r="F372" s="204" t="s">
        <v>833</v>
      </c>
      <c r="G372" s="202"/>
      <c r="H372" s="203" t="s">
        <v>28</v>
      </c>
      <c r="I372" s="205"/>
      <c r="J372" s="202"/>
      <c r="K372" s="202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170</v>
      </c>
      <c r="AU372" s="210" t="s">
        <v>82</v>
      </c>
      <c r="AV372" s="13" t="s">
        <v>80</v>
      </c>
      <c r="AW372" s="13" t="s">
        <v>34</v>
      </c>
      <c r="AX372" s="13" t="s">
        <v>73</v>
      </c>
      <c r="AY372" s="210" t="s">
        <v>157</v>
      </c>
    </row>
    <row r="373" spans="2:51" s="13" customFormat="1" ht="11.25">
      <c r="B373" s="201"/>
      <c r="C373" s="202"/>
      <c r="D373" s="194" t="s">
        <v>170</v>
      </c>
      <c r="E373" s="203" t="s">
        <v>28</v>
      </c>
      <c r="F373" s="204" t="s">
        <v>603</v>
      </c>
      <c r="G373" s="202"/>
      <c r="H373" s="203" t="s">
        <v>28</v>
      </c>
      <c r="I373" s="205"/>
      <c r="J373" s="202"/>
      <c r="K373" s="202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170</v>
      </c>
      <c r="AU373" s="210" t="s">
        <v>82</v>
      </c>
      <c r="AV373" s="13" t="s">
        <v>80</v>
      </c>
      <c r="AW373" s="13" t="s">
        <v>34</v>
      </c>
      <c r="AX373" s="13" t="s">
        <v>73</v>
      </c>
      <c r="AY373" s="210" t="s">
        <v>157</v>
      </c>
    </row>
    <row r="374" spans="2:51" s="13" customFormat="1" ht="22.5">
      <c r="B374" s="201"/>
      <c r="C374" s="202"/>
      <c r="D374" s="194" t="s">
        <v>170</v>
      </c>
      <c r="E374" s="203" t="s">
        <v>28</v>
      </c>
      <c r="F374" s="204" t="s">
        <v>604</v>
      </c>
      <c r="G374" s="202"/>
      <c r="H374" s="203" t="s">
        <v>28</v>
      </c>
      <c r="I374" s="205"/>
      <c r="J374" s="202"/>
      <c r="K374" s="202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170</v>
      </c>
      <c r="AU374" s="210" t="s">
        <v>82</v>
      </c>
      <c r="AV374" s="13" t="s">
        <v>80</v>
      </c>
      <c r="AW374" s="13" t="s">
        <v>34</v>
      </c>
      <c r="AX374" s="13" t="s">
        <v>73</v>
      </c>
      <c r="AY374" s="210" t="s">
        <v>157</v>
      </c>
    </row>
    <row r="375" spans="2:51" s="13" customFormat="1" ht="11.25">
      <c r="B375" s="201"/>
      <c r="C375" s="202"/>
      <c r="D375" s="194" t="s">
        <v>170</v>
      </c>
      <c r="E375" s="203" t="s">
        <v>28</v>
      </c>
      <c r="F375" s="204" t="s">
        <v>605</v>
      </c>
      <c r="G375" s="202"/>
      <c r="H375" s="203" t="s">
        <v>28</v>
      </c>
      <c r="I375" s="205"/>
      <c r="J375" s="202"/>
      <c r="K375" s="202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170</v>
      </c>
      <c r="AU375" s="210" t="s">
        <v>82</v>
      </c>
      <c r="AV375" s="13" t="s">
        <v>80</v>
      </c>
      <c r="AW375" s="13" t="s">
        <v>34</v>
      </c>
      <c r="AX375" s="13" t="s">
        <v>73</v>
      </c>
      <c r="AY375" s="210" t="s">
        <v>157</v>
      </c>
    </row>
    <row r="376" spans="2:51" s="13" customFormat="1" ht="11.25">
      <c r="B376" s="201"/>
      <c r="C376" s="202"/>
      <c r="D376" s="194" t="s">
        <v>170</v>
      </c>
      <c r="E376" s="203" t="s">
        <v>28</v>
      </c>
      <c r="F376" s="204" t="s">
        <v>1048</v>
      </c>
      <c r="G376" s="202"/>
      <c r="H376" s="203" t="s">
        <v>28</v>
      </c>
      <c r="I376" s="205"/>
      <c r="J376" s="202"/>
      <c r="K376" s="202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170</v>
      </c>
      <c r="AU376" s="210" t="s">
        <v>82</v>
      </c>
      <c r="AV376" s="13" t="s">
        <v>80</v>
      </c>
      <c r="AW376" s="13" t="s">
        <v>34</v>
      </c>
      <c r="AX376" s="13" t="s">
        <v>73</v>
      </c>
      <c r="AY376" s="210" t="s">
        <v>157</v>
      </c>
    </row>
    <row r="377" spans="2:51" s="14" customFormat="1" ht="11.25">
      <c r="B377" s="211"/>
      <c r="C377" s="212"/>
      <c r="D377" s="194" t="s">
        <v>170</v>
      </c>
      <c r="E377" s="213" t="s">
        <v>28</v>
      </c>
      <c r="F377" s="214" t="s">
        <v>1049</v>
      </c>
      <c r="G377" s="212"/>
      <c r="H377" s="215">
        <v>0.202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170</v>
      </c>
      <c r="AU377" s="221" t="s">
        <v>82</v>
      </c>
      <c r="AV377" s="14" t="s">
        <v>82</v>
      </c>
      <c r="AW377" s="14" t="s">
        <v>34</v>
      </c>
      <c r="AX377" s="14" t="s">
        <v>73</v>
      </c>
      <c r="AY377" s="221" t="s">
        <v>157</v>
      </c>
    </row>
    <row r="378" spans="2:51" s="13" customFormat="1" ht="11.25">
      <c r="B378" s="201"/>
      <c r="C378" s="202"/>
      <c r="D378" s="194" t="s">
        <v>170</v>
      </c>
      <c r="E378" s="203" t="s">
        <v>28</v>
      </c>
      <c r="F378" s="204" t="s">
        <v>1050</v>
      </c>
      <c r="G378" s="202"/>
      <c r="H378" s="203" t="s">
        <v>28</v>
      </c>
      <c r="I378" s="205"/>
      <c r="J378" s="202"/>
      <c r="K378" s="202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170</v>
      </c>
      <c r="AU378" s="210" t="s">
        <v>82</v>
      </c>
      <c r="AV378" s="13" t="s">
        <v>80</v>
      </c>
      <c r="AW378" s="13" t="s">
        <v>34</v>
      </c>
      <c r="AX378" s="13" t="s">
        <v>73</v>
      </c>
      <c r="AY378" s="210" t="s">
        <v>157</v>
      </c>
    </row>
    <row r="379" spans="2:51" s="14" customFormat="1" ht="11.25">
      <c r="B379" s="211"/>
      <c r="C379" s="212"/>
      <c r="D379" s="194" t="s">
        <v>170</v>
      </c>
      <c r="E379" s="213" t="s">
        <v>28</v>
      </c>
      <c r="F379" s="214" t="s">
        <v>1051</v>
      </c>
      <c r="G379" s="212"/>
      <c r="H379" s="215">
        <v>0.739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170</v>
      </c>
      <c r="AU379" s="221" t="s">
        <v>82</v>
      </c>
      <c r="AV379" s="14" t="s">
        <v>82</v>
      </c>
      <c r="AW379" s="14" t="s">
        <v>34</v>
      </c>
      <c r="AX379" s="14" t="s">
        <v>73</v>
      </c>
      <c r="AY379" s="221" t="s">
        <v>157</v>
      </c>
    </row>
    <row r="380" spans="2:51" s="15" customFormat="1" ht="11.25">
      <c r="B380" s="222"/>
      <c r="C380" s="223"/>
      <c r="D380" s="194" t="s">
        <v>170</v>
      </c>
      <c r="E380" s="224" t="s">
        <v>28</v>
      </c>
      <c r="F380" s="225" t="s">
        <v>182</v>
      </c>
      <c r="G380" s="223"/>
      <c r="H380" s="226">
        <v>0.941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170</v>
      </c>
      <c r="AU380" s="232" t="s">
        <v>82</v>
      </c>
      <c r="AV380" s="15" t="s">
        <v>164</v>
      </c>
      <c r="AW380" s="15" t="s">
        <v>34</v>
      </c>
      <c r="AX380" s="15" t="s">
        <v>80</v>
      </c>
      <c r="AY380" s="232" t="s">
        <v>157</v>
      </c>
    </row>
    <row r="381" spans="1:65" s="2" customFormat="1" ht="16.5" customHeight="1">
      <c r="A381" s="36"/>
      <c r="B381" s="37"/>
      <c r="C381" s="181" t="s">
        <v>523</v>
      </c>
      <c r="D381" s="181" t="s">
        <v>159</v>
      </c>
      <c r="E381" s="182" t="s">
        <v>1052</v>
      </c>
      <c r="F381" s="183" t="s">
        <v>1053</v>
      </c>
      <c r="G381" s="184" t="s">
        <v>455</v>
      </c>
      <c r="H381" s="185">
        <v>4</v>
      </c>
      <c r="I381" s="186"/>
      <c r="J381" s="187">
        <f>ROUND(I381*H381,2)</f>
        <v>0</v>
      </c>
      <c r="K381" s="183" t="s">
        <v>163</v>
      </c>
      <c r="L381" s="41"/>
      <c r="M381" s="188" t="s">
        <v>28</v>
      </c>
      <c r="N381" s="189" t="s">
        <v>46</v>
      </c>
      <c r="O381" s="67"/>
      <c r="P381" s="190">
        <f>O381*H381</f>
        <v>0</v>
      </c>
      <c r="Q381" s="190">
        <v>0</v>
      </c>
      <c r="R381" s="190">
        <f>Q381*H381</f>
        <v>0</v>
      </c>
      <c r="S381" s="190">
        <v>0</v>
      </c>
      <c r="T381" s="191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2" t="s">
        <v>1054</v>
      </c>
      <c r="AT381" s="192" t="s">
        <v>159</v>
      </c>
      <c r="AU381" s="192" t="s">
        <v>82</v>
      </c>
      <c r="AY381" s="19" t="s">
        <v>157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19" t="s">
        <v>164</v>
      </c>
      <c r="BK381" s="193">
        <f>ROUND(I381*H381,2)</f>
        <v>0</v>
      </c>
      <c r="BL381" s="19" t="s">
        <v>1054</v>
      </c>
      <c r="BM381" s="192" t="s">
        <v>1055</v>
      </c>
    </row>
    <row r="382" spans="1:47" s="2" customFormat="1" ht="11.25">
      <c r="A382" s="36"/>
      <c r="B382" s="37"/>
      <c r="C382" s="38"/>
      <c r="D382" s="194" t="s">
        <v>166</v>
      </c>
      <c r="E382" s="38"/>
      <c r="F382" s="195" t="s">
        <v>1056</v>
      </c>
      <c r="G382" s="38"/>
      <c r="H382" s="38"/>
      <c r="I382" s="196"/>
      <c r="J382" s="38"/>
      <c r="K382" s="38"/>
      <c r="L382" s="41"/>
      <c r="M382" s="197"/>
      <c r="N382" s="198"/>
      <c r="O382" s="67"/>
      <c r="P382" s="67"/>
      <c r="Q382" s="67"/>
      <c r="R382" s="67"/>
      <c r="S382" s="67"/>
      <c r="T382" s="68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166</v>
      </c>
      <c r="AU382" s="19" t="s">
        <v>82</v>
      </c>
    </row>
    <row r="383" spans="1:47" s="2" customFormat="1" ht="11.25">
      <c r="A383" s="36"/>
      <c r="B383" s="37"/>
      <c r="C383" s="38"/>
      <c r="D383" s="199" t="s">
        <v>168</v>
      </c>
      <c r="E383" s="38"/>
      <c r="F383" s="200" t="s">
        <v>1057</v>
      </c>
      <c r="G383" s="38"/>
      <c r="H383" s="38"/>
      <c r="I383" s="196"/>
      <c r="J383" s="38"/>
      <c r="K383" s="38"/>
      <c r="L383" s="41"/>
      <c r="M383" s="197"/>
      <c r="N383" s="198"/>
      <c r="O383" s="67"/>
      <c r="P383" s="67"/>
      <c r="Q383" s="67"/>
      <c r="R383" s="67"/>
      <c r="S383" s="67"/>
      <c r="T383" s="68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168</v>
      </c>
      <c r="AU383" s="19" t="s">
        <v>82</v>
      </c>
    </row>
    <row r="384" spans="2:51" s="13" customFormat="1" ht="11.25">
      <c r="B384" s="201"/>
      <c r="C384" s="202"/>
      <c r="D384" s="194" t="s">
        <v>170</v>
      </c>
      <c r="E384" s="203" t="s">
        <v>28</v>
      </c>
      <c r="F384" s="204" t="s">
        <v>1058</v>
      </c>
      <c r="G384" s="202"/>
      <c r="H384" s="203" t="s">
        <v>28</v>
      </c>
      <c r="I384" s="205"/>
      <c r="J384" s="202"/>
      <c r="K384" s="202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170</v>
      </c>
      <c r="AU384" s="210" t="s">
        <v>82</v>
      </c>
      <c r="AV384" s="13" t="s">
        <v>80</v>
      </c>
      <c r="AW384" s="13" t="s">
        <v>34</v>
      </c>
      <c r="AX384" s="13" t="s">
        <v>73</v>
      </c>
      <c r="AY384" s="210" t="s">
        <v>157</v>
      </c>
    </row>
    <row r="385" spans="2:51" s="13" customFormat="1" ht="11.25">
      <c r="B385" s="201"/>
      <c r="C385" s="202"/>
      <c r="D385" s="194" t="s">
        <v>170</v>
      </c>
      <c r="E385" s="203" t="s">
        <v>28</v>
      </c>
      <c r="F385" s="204" t="s">
        <v>1059</v>
      </c>
      <c r="G385" s="202"/>
      <c r="H385" s="203" t="s">
        <v>28</v>
      </c>
      <c r="I385" s="205"/>
      <c r="J385" s="202"/>
      <c r="K385" s="202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170</v>
      </c>
      <c r="AU385" s="210" t="s">
        <v>82</v>
      </c>
      <c r="AV385" s="13" t="s">
        <v>80</v>
      </c>
      <c r="AW385" s="13" t="s">
        <v>34</v>
      </c>
      <c r="AX385" s="13" t="s">
        <v>73</v>
      </c>
      <c r="AY385" s="210" t="s">
        <v>157</v>
      </c>
    </row>
    <row r="386" spans="2:51" s="14" customFormat="1" ht="11.25">
      <c r="B386" s="211"/>
      <c r="C386" s="212"/>
      <c r="D386" s="194" t="s">
        <v>170</v>
      </c>
      <c r="E386" s="213" t="s">
        <v>28</v>
      </c>
      <c r="F386" s="214" t="s">
        <v>1060</v>
      </c>
      <c r="G386" s="212"/>
      <c r="H386" s="215">
        <v>0.5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170</v>
      </c>
      <c r="AU386" s="221" t="s">
        <v>82</v>
      </c>
      <c r="AV386" s="14" t="s">
        <v>82</v>
      </c>
      <c r="AW386" s="14" t="s">
        <v>34</v>
      </c>
      <c r="AX386" s="14" t="s">
        <v>73</v>
      </c>
      <c r="AY386" s="221" t="s">
        <v>157</v>
      </c>
    </row>
    <row r="387" spans="2:51" s="13" customFormat="1" ht="11.25">
      <c r="B387" s="201"/>
      <c r="C387" s="202"/>
      <c r="D387" s="194" t="s">
        <v>170</v>
      </c>
      <c r="E387" s="203" t="s">
        <v>28</v>
      </c>
      <c r="F387" s="204" t="s">
        <v>1061</v>
      </c>
      <c r="G387" s="202"/>
      <c r="H387" s="203" t="s">
        <v>28</v>
      </c>
      <c r="I387" s="205"/>
      <c r="J387" s="202"/>
      <c r="K387" s="202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170</v>
      </c>
      <c r="AU387" s="210" t="s">
        <v>82</v>
      </c>
      <c r="AV387" s="13" t="s">
        <v>80</v>
      </c>
      <c r="AW387" s="13" t="s">
        <v>34</v>
      </c>
      <c r="AX387" s="13" t="s">
        <v>73</v>
      </c>
      <c r="AY387" s="210" t="s">
        <v>157</v>
      </c>
    </row>
    <row r="388" spans="2:51" s="14" customFormat="1" ht="11.25">
      <c r="B388" s="211"/>
      <c r="C388" s="212"/>
      <c r="D388" s="194" t="s">
        <v>170</v>
      </c>
      <c r="E388" s="213" t="s">
        <v>28</v>
      </c>
      <c r="F388" s="214" t="s">
        <v>284</v>
      </c>
      <c r="G388" s="212"/>
      <c r="H388" s="215">
        <v>2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170</v>
      </c>
      <c r="AU388" s="221" t="s">
        <v>82</v>
      </c>
      <c r="AV388" s="14" t="s">
        <v>82</v>
      </c>
      <c r="AW388" s="14" t="s">
        <v>34</v>
      </c>
      <c r="AX388" s="14" t="s">
        <v>73</v>
      </c>
      <c r="AY388" s="221" t="s">
        <v>157</v>
      </c>
    </row>
    <row r="389" spans="2:51" s="13" customFormat="1" ht="11.25">
      <c r="B389" s="201"/>
      <c r="C389" s="202"/>
      <c r="D389" s="194" t="s">
        <v>170</v>
      </c>
      <c r="E389" s="203" t="s">
        <v>28</v>
      </c>
      <c r="F389" s="204" t="s">
        <v>1062</v>
      </c>
      <c r="G389" s="202"/>
      <c r="H389" s="203" t="s">
        <v>28</v>
      </c>
      <c r="I389" s="205"/>
      <c r="J389" s="202"/>
      <c r="K389" s="202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170</v>
      </c>
      <c r="AU389" s="210" t="s">
        <v>82</v>
      </c>
      <c r="AV389" s="13" t="s">
        <v>80</v>
      </c>
      <c r="AW389" s="13" t="s">
        <v>34</v>
      </c>
      <c r="AX389" s="13" t="s">
        <v>73</v>
      </c>
      <c r="AY389" s="210" t="s">
        <v>157</v>
      </c>
    </row>
    <row r="390" spans="2:51" s="14" customFormat="1" ht="11.25">
      <c r="B390" s="211"/>
      <c r="C390" s="212"/>
      <c r="D390" s="194" t="s">
        <v>170</v>
      </c>
      <c r="E390" s="213" t="s">
        <v>28</v>
      </c>
      <c r="F390" s="214" t="s">
        <v>1060</v>
      </c>
      <c r="G390" s="212"/>
      <c r="H390" s="215">
        <v>0.5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170</v>
      </c>
      <c r="AU390" s="221" t="s">
        <v>82</v>
      </c>
      <c r="AV390" s="14" t="s">
        <v>82</v>
      </c>
      <c r="AW390" s="14" t="s">
        <v>34</v>
      </c>
      <c r="AX390" s="14" t="s">
        <v>73</v>
      </c>
      <c r="AY390" s="221" t="s">
        <v>157</v>
      </c>
    </row>
    <row r="391" spans="2:51" s="16" customFormat="1" ht="11.25">
      <c r="B391" s="233"/>
      <c r="C391" s="234"/>
      <c r="D391" s="194" t="s">
        <v>170</v>
      </c>
      <c r="E391" s="235" t="s">
        <v>28</v>
      </c>
      <c r="F391" s="236" t="s">
        <v>258</v>
      </c>
      <c r="G391" s="234"/>
      <c r="H391" s="237">
        <v>3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170</v>
      </c>
      <c r="AU391" s="243" t="s">
        <v>82</v>
      </c>
      <c r="AV391" s="16" t="s">
        <v>183</v>
      </c>
      <c r="AW391" s="16" t="s">
        <v>34</v>
      </c>
      <c r="AX391" s="16" t="s">
        <v>73</v>
      </c>
      <c r="AY391" s="243" t="s">
        <v>157</v>
      </c>
    </row>
    <row r="392" spans="2:51" s="13" customFormat="1" ht="11.25">
      <c r="B392" s="201"/>
      <c r="C392" s="202"/>
      <c r="D392" s="194" t="s">
        <v>170</v>
      </c>
      <c r="E392" s="203" t="s">
        <v>28</v>
      </c>
      <c r="F392" s="204" t="s">
        <v>1063</v>
      </c>
      <c r="G392" s="202"/>
      <c r="H392" s="203" t="s">
        <v>28</v>
      </c>
      <c r="I392" s="205"/>
      <c r="J392" s="202"/>
      <c r="K392" s="202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170</v>
      </c>
      <c r="AU392" s="210" t="s">
        <v>82</v>
      </c>
      <c r="AV392" s="13" t="s">
        <v>80</v>
      </c>
      <c r="AW392" s="13" t="s">
        <v>34</v>
      </c>
      <c r="AX392" s="13" t="s">
        <v>73</v>
      </c>
      <c r="AY392" s="210" t="s">
        <v>157</v>
      </c>
    </row>
    <row r="393" spans="2:51" s="14" customFormat="1" ht="11.25">
      <c r="B393" s="211"/>
      <c r="C393" s="212"/>
      <c r="D393" s="194" t="s">
        <v>170</v>
      </c>
      <c r="E393" s="213" t="s">
        <v>28</v>
      </c>
      <c r="F393" s="214" t="s">
        <v>1064</v>
      </c>
      <c r="G393" s="212"/>
      <c r="H393" s="215">
        <v>1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170</v>
      </c>
      <c r="AU393" s="221" t="s">
        <v>82</v>
      </c>
      <c r="AV393" s="14" t="s">
        <v>82</v>
      </c>
      <c r="AW393" s="14" t="s">
        <v>34</v>
      </c>
      <c r="AX393" s="14" t="s">
        <v>73</v>
      </c>
      <c r="AY393" s="221" t="s">
        <v>157</v>
      </c>
    </row>
    <row r="394" spans="2:51" s="15" customFormat="1" ht="11.25">
      <c r="B394" s="222"/>
      <c r="C394" s="223"/>
      <c r="D394" s="194" t="s">
        <v>170</v>
      </c>
      <c r="E394" s="224" t="s">
        <v>28</v>
      </c>
      <c r="F394" s="225" t="s">
        <v>182</v>
      </c>
      <c r="G394" s="223"/>
      <c r="H394" s="226">
        <v>4</v>
      </c>
      <c r="I394" s="227"/>
      <c r="J394" s="223"/>
      <c r="K394" s="223"/>
      <c r="L394" s="228"/>
      <c r="M394" s="229"/>
      <c r="N394" s="230"/>
      <c r="O394" s="230"/>
      <c r="P394" s="230"/>
      <c r="Q394" s="230"/>
      <c r="R394" s="230"/>
      <c r="S394" s="230"/>
      <c r="T394" s="231"/>
      <c r="AT394" s="232" t="s">
        <v>170</v>
      </c>
      <c r="AU394" s="232" t="s">
        <v>82</v>
      </c>
      <c r="AV394" s="15" t="s">
        <v>164</v>
      </c>
      <c r="AW394" s="15" t="s">
        <v>34</v>
      </c>
      <c r="AX394" s="15" t="s">
        <v>80</v>
      </c>
      <c r="AY394" s="232" t="s">
        <v>157</v>
      </c>
    </row>
    <row r="395" spans="1:65" s="2" customFormat="1" ht="16.5" customHeight="1">
      <c r="A395" s="36"/>
      <c r="B395" s="37"/>
      <c r="C395" s="244" t="s">
        <v>532</v>
      </c>
      <c r="D395" s="244" t="s">
        <v>483</v>
      </c>
      <c r="E395" s="245" t="s">
        <v>1065</v>
      </c>
      <c r="F395" s="246" t="s">
        <v>1066</v>
      </c>
      <c r="G395" s="247" t="s">
        <v>227</v>
      </c>
      <c r="H395" s="248">
        <v>0.8</v>
      </c>
      <c r="I395" s="249"/>
      <c r="J395" s="250">
        <f>ROUND(I395*H395,2)</f>
        <v>0</v>
      </c>
      <c r="K395" s="246" t="s">
        <v>28</v>
      </c>
      <c r="L395" s="251"/>
      <c r="M395" s="252" t="s">
        <v>28</v>
      </c>
      <c r="N395" s="253" t="s">
        <v>46</v>
      </c>
      <c r="O395" s="67"/>
      <c r="P395" s="190">
        <f>O395*H395</f>
        <v>0</v>
      </c>
      <c r="Q395" s="190">
        <v>0.00068</v>
      </c>
      <c r="R395" s="190">
        <f>Q395*H395</f>
        <v>0.0005440000000000001</v>
      </c>
      <c r="S395" s="190">
        <v>0</v>
      </c>
      <c r="T395" s="191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2" t="s">
        <v>217</v>
      </c>
      <c r="AT395" s="192" t="s">
        <v>483</v>
      </c>
      <c r="AU395" s="192" t="s">
        <v>82</v>
      </c>
      <c r="AY395" s="19" t="s">
        <v>157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9" t="s">
        <v>164</v>
      </c>
      <c r="BK395" s="193">
        <f>ROUND(I395*H395,2)</f>
        <v>0</v>
      </c>
      <c r="BL395" s="19" t="s">
        <v>164</v>
      </c>
      <c r="BM395" s="192" t="s">
        <v>1067</v>
      </c>
    </row>
    <row r="396" spans="1:47" s="2" customFormat="1" ht="11.25">
      <c r="A396" s="36"/>
      <c r="B396" s="37"/>
      <c r="C396" s="38"/>
      <c r="D396" s="194" t="s">
        <v>166</v>
      </c>
      <c r="E396" s="38"/>
      <c r="F396" s="195" t="s">
        <v>1066</v>
      </c>
      <c r="G396" s="38"/>
      <c r="H396" s="38"/>
      <c r="I396" s="196"/>
      <c r="J396" s="38"/>
      <c r="K396" s="38"/>
      <c r="L396" s="41"/>
      <c r="M396" s="197"/>
      <c r="N396" s="198"/>
      <c r="O396" s="67"/>
      <c r="P396" s="67"/>
      <c r="Q396" s="67"/>
      <c r="R396" s="67"/>
      <c r="S396" s="67"/>
      <c r="T396" s="68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166</v>
      </c>
      <c r="AU396" s="19" t="s">
        <v>82</v>
      </c>
    </row>
    <row r="397" spans="2:51" s="13" customFormat="1" ht="11.25">
      <c r="B397" s="201"/>
      <c r="C397" s="202"/>
      <c r="D397" s="194" t="s">
        <v>170</v>
      </c>
      <c r="E397" s="203" t="s">
        <v>28</v>
      </c>
      <c r="F397" s="204" t="s">
        <v>1068</v>
      </c>
      <c r="G397" s="202"/>
      <c r="H397" s="203" t="s">
        <v>28</v>
      </c>
      <c r="I397" s="205"/>
      <c r="J397" s="202"/>
      <c r="K397" s="202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170</v>
      </c>
      <c r="AU397" s="210" t="s">
        <v>82</v>
      </c>
      <c r="AV397" s="13" t="s">
        <v>80</v>
      </c>
      <c r="AW397" s="13" t="s">
        <v>34</v>
      </c>
      <c r="AX397" s="13" t="s">
        <v>73</v>
      </c>
      <c r="AY397" s="210" t="s">
        <v>157</v>
      </c>
    </row>
    <row r="398" spans="2:51" s="14" customFormat="1" ht="11.25">
      <c r="B398" s="211"/>
      <c r="C398" s="212"/>
      <c r="D398" s="194" t="s">
        <v>170</v>
      </c>
      <c r="E398" s="213" t="s">
        <v>28</v>
      </c>
      <c r="F398" s="214" t="s">
        <v>1069</v>
      </c>
      <c r="G398" s="212"/>
      <c r="H398" s="215">
        <v>0.8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170</v>
      </c>
      <c r="AU398" s="221" t="s">
        <v>82</v>
      </c>
      <c r="AV398" s="14" t="s">
        <v>82</v>
      </c>
      <c r="AW398" s="14" t="s">
        <v>34</v>
      </c>
      <c r="AX398" s="14" t="s">
        <v>80</v>
      </c>
      <c r="AY398" s="221" t="s">
        <v>157</v>
      </c>
    </row>
    <row r="399" spans="1:65" s="2" customFormat="1" ht="16.5" customHeight="1">
      <c r="A399" s="36"/>
      <c r="B399" s="37"/>
      <c r="C399" s="244" t="s">
        <v>540</v>
      </c>
      <c r="D399" s="244" t="s">
        <v>483</v>
      </c>
      <c r="E399" s="245" t="s">
        <v>1070</v>
      </c>
      <c r="F399" s="246" t="s">
        <v>1071</v>
      </c>
      <c r="G399" s="247" t="s">
        <v>175</v>
      </c>
      <c r="H399" s="248">
        <v>2</v>
      </c>
      <c r="I399" s="249"/>
      <c r="J399" s="250">
        <f>ROUND(I399*H399,2)</f>
        <v>0</v>
      </c>
      <c r="K399" s="246" t="s">
        <v>28</v>
      </c>
      <c r="L399" s="251"/>
      <c r="M399" s="252" t="s">
        <v>28</v>
      </c>
      <c r="N399" s="253" t="s">
        <v>46</v>
      </c>
      <c r="O399" s="67"/>
      <c r="P399" s="190">
        <f>O399*H399</f>
        <v>0</v>
      </c>
      <c r="Q399" s="190">
        <v>5E-05</v>
      </c>
      <c r="R399" s="190">
        <f>Q399*H399</f>
        <v>0.0001</v>
      </c>
      <c r="S399" s="190">
        <v>0</v>
      </c>
      <c r="T399" s="19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2" t="s">
        <v>217</v>
      </c>
      <c r="AT399" s="192" t="s">
        <v>483</v>
      </c>
      <c r="AU399" s="192" t="s">
        <v>82</v>
      </c>
      <c r="AY399" s="19" t="s">
        <v>157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9" t="s">
        <v>164</v>
      </c>
      <c r="BK399" s="193">
        <f>ROUND(I399*H399,2)</f>
        <v>0</v>
      </c>
      <c r="BL399" s="19" t="s">
        <v>164</v>
      </c>
      <c r="BM399" s="192" t="s">
        <v>1072</v>
      </c>
    </row>
    <row r="400" spans="1:47" s="2" customFormat="1" ht="11.25">
      <c r="A400" s="36"/>
      <c r="B400" s="37"/>
      <c r="C400" s="38"/>
      <c r="D400" s="194" t="s">
        <v>166</v>
      </c>
      <c r="E400" s="38"/>
      <c r="F400" s="195" t="s">
        <v>1071</v>
      </c>
      <c r="G400" s="38"/>
      <c r="H400" s="38"/>
      <c r="I400" s="196"/>
      <c r="J400" s="38"/>
      <c r="K400" s="38"/>
      <c r="L400" s="41"/>
      <c r="M400" s="197"/>
      <c r="N400" s="198"/>
      <c r="O400" s="67"/>
      <c r="P400" s="67"/>
      <c r="Q400" s="67"/>
      <c r="R400" s="67"/>
      <c r="S400" s="67"/>
      <c r="T400" s="68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166</v>
      </c>
      <c r="AU400" s="19" t="s">
        <v>82</v>
      </c>
    </row>
    <row r="401" spans="2:51" s="13" customFormat="1" ht="11.25">
      <c r="B401" s="201"/>
      <c r="C401" s="202"/>
      <c r="D401" s="194" t="s">
        <v>170</v>
      </c>
      <c r="E401" s="203" t="s">
        <v>28</v>
      </c>
      <c r="F401" s="204" t="s">
        <v>1073</v>
      </c>
      <c r="G401" s="202"/>
      <c r="H401" s="203" t="s">
        <v>28</v>
      </c>
      <c r="I401" s="205"/>
      <c r="J401" s="202"/>
      <c r="K401" s="202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170</v>
      </c>
      <c r="AU401" s="210" t="s">
        <v>82</v>
      </c>
      <c r="AV401" s="13" t="s">
        <v>80</v>
      </c>
      <c r="AW401" s="13" t="s">
        <v>34</v>
      </c>
      <c r="AX401" s="13" t="s">
        <v>73</v>
      </c>
      <c r="AY401" s="210" t="s">
        <v>157</v>
      </c>
    </row>
    <row r="402" spans="2:51" s="14" customFormat="1" ht="11.25">
      <c r="B402" s="211"/>
      <c r="C402" s="212"/>
      <c r="D402" s="194" t="s">
        <v>170</v>
      </c>
      <c r="E402" s="213" t="s">
        <v>28</v>
      </c>
      <c r="F402" s="214" t="s">
        <v>82</v>
      </c>
      <c r="G402" s="212"/>
      <c r="H402" s="215">
        <v>2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170</v>
      </c>
      <c r="AU402" s="221" t="s">
        <v>82</v>
      </c>
      <c r="AV402" s="14" t="s">
        <v>82</v>
      </c>
      <c r="AW402" s="14" t="s">
        <v>34</v>
      </c>
      <c r="AX402" s="14" t="s">
        <v>80</v>
      </c>
      <c r="AY402" s="221" t="s">
        <v>157</v>
      </c>
    </row>
    <row r="403" spans="1:65" s="2" customFormat="1" ht="16.5" customHeight="1">
      <c r="A403" s="36"/>
      <c r="B403" s="37"/>
      <c r="C403" s="244" t="s">
        <v>547</v>
      </c>
      <c r="D403" s="244" t="s">
        <v>483</v>
      </c>
      <c r="E403" s="245" t="s">
        <v>1074</v>
      </c>
      <c r="F403" s="246" t="s">
        <v>1075</v>
      </c>
      <c r="G403" s="247" t="s">
        <v>1076</v>
      </c>
      <c r="H403" s="248">
        <v>0.2</v>
      </c>
      <c r="I403" s="249"/>
      <c r="J403" s="250">
        <f>ROUND(I403*H403,2)</f>
        <v>0</v>
      </c>
      <c r="K403" s="246" t="s">
        <v>163</v>
      </c>
      <c r="L403" s="251"/>
      <c r="M403" s="252" t="s">
        <v>28</v>
      </c>
      <c r="N403" s="253" t="s">
        <v>46</v>
      </c>
      <c r="O403" s="67"/>
      <c r="P403" s="190">
        <f>O403*H403</f>
        <v>0</v>
      </c>
      <c r="Q403" s="190">
        <v>0.00107</v>
      </c>
      <c r="R403" s="190">
        <f>Q403*H403</f>
        <v>0.000214</v>
      </c>
      <c r="S403" s="190">
        <v>0</v>
      </c>
      <c r="T403" s="191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2" t="s">
        <v>217</v>
      </c>
      <c r="AT403" s="192" t="s">
        <v>483</v>
      </c>
      <c r="AU403" s="192" t="s">
        <v>82</v>
      </c>
      <c r="AY403" s="19" t="s">
        <v>157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9" t="s">
        <v>164</v>
      </c>
      <c r="BK403" s="193">
        <f>ROUND(I403*H403,2)</f>
        <v>0</v>
      </c>
      <c r="BL403" s="19" t="s">
        <v>164</v>
      </c>
      <c r="BM403" s="192" t="s">
        <v>1077</v>
      </c>
    </row>
    <row r="404" spans="1:47" s="2" customFormat="1" ht="11.25">
      <c r="A404" s="36"/>
      <c r="B404" s="37"/>
      <c r="C404" s="38"/>
      <c r="D404" s="194" t="s">
        <v>166</v>
      </c>
      <c r="E404" s="38"/>
      <c r="F404" s="195" t="s">
        <v>1075</v>
      </c>
      <c r="G404" s="38"/>
      <c r="H404" s="38"/>
      <c r="I404" s="196"/>
      <c r="J404" s="38"/>
      <c r="K404" s="38"/>
      <c r="L404" s="41"/>
      <c r="M404" s="197"/>
      <c r="N404" s="198"/>
      <c r="O404" s="67"/>
      <c r="P404" s="67"/>
      <c r="Q404" s="67"/>
      <c r="R404" s="67"/>
      <c r="S404" s="67"/>
      <c r="T404" s="68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166</v>
      </c>
      <c r="AU404" s="19" t="s">
        <v>82</v>
      </c>
    </row>
    <row r="405" spans="2:51" s="13" customFormat="1" ht="11.25">
      <c r="B405" s="201"/>
      <c r="C405" s="202"/>
      <c r="D405" s="194" t="s">
        <v>170</v>
      </c>
      <c r="E405" s="203" t="s">
        <v>28</v>
      </c>
      <c r="F405" s="204" t="s">
        <v>1078</v>
      </c>
      <c r="G405" s="202"/>
      <c r="H405" s="203" t="s">
        <v>28</v>
      </c>
      <c r="I405" s="205"/>
      <c r="J405" s="202"/>
      <c r="K405" s="202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170</v>
      </c>
      <c r="AU405" s="210" t="s">
        <v>82</v>
      </c>
      <c r="AV405" s="13" t="s">
        <v>80</v>
      </c>
      <c r="AW405" s="13" t="s">
        <v>34</v>
      </c>
      <c r="AX405" s="13" t="s">
        <v>73</v>
      </c>
      <c r="AY405" s="210" t="s">
        <v>157</v>
      </c>
    </row>
    <row r="406" spans="2:51" s="14" customFormat="1" ht="11.25">
      <c r="B406" s="211"/>
      <c r="C406" s="212"/>
      <c r="D406" s="194" t="s">
        <v>170</v>
      </c>
      <c r="E406" s="213" t="s">
        <v>28</v>
      </c>
      <c r="F406" s="214" t="s">
        <v>1079</v>
      </c>
      <c r="G406" s="212"/>
      <c r="H406" s="215">
        <v>0.2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170</v>
      </c>
      <c r="AU406" s="221" t="s">
        <v>82</v>
      </c>
      <c r="AV406" s="14" t="s">
        <v>82</v>
      </c>
      <c r="AW406" s="14" t="s">
        <v>34</v>
      </c>
      <c r="AX406" s="14" t="s">
        <v>80</v>
      </c>
      <c r="AY406" s="221" t="s">
        <v>157</v>
      </c>
    </row>
    <row r="407" spans="1:65" s="2" customFormat="1" ht="16.5" customHeight="1">
      <c r="A407" s="36"/>
      <c r="B407" s="37"/>
      <c r="C407" s="244" t="s">
        <v>556</v>
      </c>
      <c r="D407" s="244" t="s">
        <v>483</v>
      </c>
      <c r="E407" s="245" t="s">
        <v>1080</v>
      </c>
      <c r="F407" s="246" t="s">
        <v>1081</v>
      </c>
      <c r="G407" s="247" t="s">
        <v>667</v>
      </c>
      <c r="H407" s="248">
        <v>0.6</v>
      </c>
      <c r="I407" s="249"/>
      <c r="J407" s="250">
        <f>ROUND(I407*H407,2)</f>
        <v>0</v>
      </c>
      <c r="K407" s="246" t="s">
        <v>28</v>
      </c>
      <c r="L407" s="251"/>
      <c r="M407" s="252" t="s">
        <v>28</v>
      </c>
      <c r="N407" s="253" t="s">
        <v>46</v>
      </c>
      <c r="O407" s="67"/>
      <c r="P407" s="190">
        <f>O407*H407</f>
        <v>0</v>
      </c>
      <c r="Q407" s="190">
        <v>0.001</v>
      </c>
      <c r="R407" s="190">
        <f>Q407*H407</f>
        <v>0.0006</v>
      </c>
      <c r="S407" s="190">
        <v>0</v>
      </c>
      <c r="T407" s="191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92" t="s">
        <v>217</v>
      </c>
      <c r="AT407" s="192" t="s">
        <v>483</v>
      </c>
      <c r="AU407" s="192" t="s">
        <v>82</v>
      </c>
      <c r="AY407" s="19" t="s">
        <v>157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9" t="s">
        <v>164</v>
      </c>
      <c r="BK407" s="193">
        <f>ROUND(I407*H407,2)</f>
        <v>0</v>
      </c>
      <c r="BL407" s="19" t="s">
        <v>164</v>
      </c>
      <c r="BM407" s="192" t="s">
        <v>1082</v>
      </c>
    </row>
    <row r="408" spans="1:47" s="2" customFormat="1" ht="11.25">
      <c r="A408" s="36"/>
      <c r="B408" s="37"/>
      <c r="C408" s="38"/>
      <c r="D408" s="194" t="s">
        <v>166</v>
      </c>
      <c r="E408" s="38"/>
      <c r="F408" s="195" t="s">
        <v>1081</v>
      </c>
      <c r="G408" s="38"/>
      <c r="H408" s="38"/>
      <c r="I408" s="196"/>
      <c r="J408" s="38"/>
      <c r="K408" s="38"/>
      <c r="L408" s="41"/>
      <c r="M408" s="197"/>
      <c r="N408" s="198"/>
      <c r="O408" s="67"/>
      <c r="P408" s="67"/>
      <c r="Q408" s="67"/>
      <c r="R408" s="67"/>
      <c r="S408" s="67"/>
      <c r="T408" s="68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166</v>
      </c>
      <c r="AU408" s="19" t="s">
        <v>82</v>
      </c>
    </row>
    <row r="409" spans="2:51" s="13" customFormat="1" ht="11.25">
      <c r="B409" s="201"/>
      <c r="C409" s="202"/>
      <c r="D409" s="194" t="s">
        <v>170</v>
      </c>
      <c r="E409" s="203" t="s">
        <v>28</v>
      </c>
      <c r="F409" s="204" t="s">
        <v>1083</v>
      </c>
      <c r="G409" s="202"/>
      <c r="H409" s="203" t="s">
        <v>28</v>
      </c>
      <c r="I409" s="205"/>
      <c r="J409" s="202"/>
      <c r="K409" s="202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170</v>
      </c>
      <c r="AU409" s="210" t="s">
        <v>82</v>
      </c>
      <c r="AV409" s="13" t="s">
        <v>80</v>
      </c>
      <c r="AW409" s="13" t="s">
        <v>34</v>
      </c>
      <c r="AX409" s="13" t="s">
        <v>73</v>
      </c>
      <c r="AY409" s="210" t="s">
        <v>157</v>
      </c>
    </row>
    <row r="410" spans="2:51" s="14" customFormat="1" ht="11.25">
      <c r="B410" s="211"/>
      <c r="C410" s="212"/>
      <c r="D410" s="194" t="s">
        <v>170</v>
      </c>
      <c r="E410" s="213" t="s">
        <v>28</v>
      </c>
      <c r="F410" s="214" t="s">
        <v>1084</v>
      </c>
      <c r="G410" s="212"/>
      <c r="H410" s="215">
        <v>0.6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170</v>
      </c>
      <c r="AU410" s="221" t="s">
        <v>82</v>
      </c>
      <c r="AV410" s="14" t="s">
        <v>82</v>
      </c>
      <c r="AW410" s="14" t="s">
        <v>34</v>
      </c>
      <c r="AX410" s="14" t="s">
        <v>80</v>
      </c>
      <c r="AY410" s="221" t="s">
        <v>157</v>
      </c>
    </row>
    <row r="411" spans="1:65" s="2" customFormat="1" ht="16.5" customHeight="1">
      <c r="A411" s="36"/>
      <c r="B411" s="37"/>
      <c r="C411" s="244" t="s">
        <v>563</v>
      </c>
      <c r="D411" s="244" t="s">
        <v>483</v>
      </c>
      <c r="E411" s="245" t="s">
        <v>1085</v>
      </c>
      <c r="F411" s="246" t="s">
        <v>1086</v>
      </c>
      <c r="G411" s="247" t="s">
        <v>1076</v>
      </c>
      <c r="H411" s="248">
        <v>0.15</v>
      </c>
      <c r="I411" s="249"/>
      <c r="J411" s="250">
        <f>ROUND(I411*H411,2)</f>
        <v>0</v>
      </c>
      <c r="K411" s="246" t="s">
        <v>163</v>
      </c>
      <c r="L411" s="251"/>
      <c r="M411" s="252" t="s">
        <v>28</v>
      </c>
      <c r="N411" s="253" t="s">
        <v>46</v>
      </c>
      <c r="O411" s="67"/>
      <c r="P411" s="190">
        <f>O411*H411</f>
        <v>0</v>
      </c>
      <c r="Q411" s="190">
        <v>0.0013</v>
      </c>
      <c r="R411" s="190">
        <f>Q411*H411</f>
        <v>0.000195</v>
      </c>
      <c r="S411" s="190">
        <v>0</v>
      </c>
      <c r="T411" s="191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2" t="s">
        <v>217</v>
      </c>
      <c r="AT411" s="192" t="s">
        <v>483</v>
      </c>
      <c r="AU411" s="192" t="s">
        <v>82</v>
      </c>
      <c r="AY411" s="19" t="s">
        <v>157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9" t="s">
        <v>164</v>
      </c>
      <c r="BK411" s="193">
        <f>ROUND(I411*H411,2)</f>
        <v>0</v>
      </c>
      <c r="BL411" s="19" t="s">
        <v>164</v>
      </c>
      <c r="BM411" s="192" t="s">
        <v>1087</v>
      </c>
    </row>
    <row r="412" spans="1:47" s="2" customFormat="1" ht="11.25">
      <c r="A412" s="36"/>
      <c r="B412" s="37"/>
      <c r="C412" s="38"/>
      <c r="D412" s="194" t="s">
        <v>166</v>
      </c>
      <c r="E412" s="38"/>
      <c r="F412" s="195" t="s">
        <v>1086</v>
      </c>
      <c r="G412" s="38"/>
      <c r="H412" s="38"/>
      <c r="I412" s="196"/>
      <c r="J412" s="38"/>
      <c r="K412" s="38"/>
      <c r="L412" s="41"/>
      <c r="M412" s="197"/>
      <c r="N412" s="198"/>
      <c r="O412" s="67"/>
      <c r="P412" s="67"/>
      <c r="Q412" s="67"/>
      <c r="R412" s="67"/>
      <c r="S412" s="67"/>
      <c r="T412" s="68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166</v>
      </c>
      <c r="AU412" s="19" t="s">
        <v>82</v>
      </c>
    </row>
    <row r="413" spans="2:51" s="13" customFormat="1" ht="11.25">
      <c r="B413" s="201"/>
      <c r="C413" s="202"/>
      <c r="D413" s="194" t="s">
        <v>170</v>
      </c>
      <c r="E413" s="203" t="s">
        <v>28</v>
      </c>
      <c r="F413" s="204" t="s">
        <v>1088</v>
      </c>
      <c r="G413" s="202"/>
      <c r="H413" s="203" t="s">
        <v>28</v>
      </c>
      <c r="I413" s="205"/>
      <c r="J413" s="202"/>
      <c r="K413" s="202"/>
      <c r="L413" s="206"/>
      <c r="M413" s="207"/>
      <c r="N413" s="208"/>
      <c r="O413" s="208"/>
      <c r="P413" s="208"/>
      <c r="Q413" s="208"/>
      <c r="R413" s="208"/>
      <c r="S413" s="208"/>
      <c r="T413" s="209"/>
      <c r="AT413" s="210" t="s">
        <v>170</v>
      </c>
      <c r="AU413" s="210" t="s">
        <v>82</v>
      </c>
      <c r="AV413" s="13" t="s">
        <v>80</v>
      </c>
      <c r="AW413" s="13" t="s">
        <v>34</v>
      </c>
      <c r="AX413" s="13" t="s">
        <v>73</v>
      </c>
      <c r="AY413" s="210" t="s">
        <v>157</v>
      </c>
    </row>
    <row r="414" spans="2:51" s="14" customFormat="1" ht="11.25">
      <c r="B414" s="211"/>
      <c r="C414" s="212"/>
      <c r="D414" s="194" t="s">
        <v>170</v>
      </c>
      <c r="E414" s="213" t="s">
        <v>28</v>
      </c>
      <c r="F414" s="214" t="s">
        <v>1089</v>
      </c>
      <c r="G414" s="212"/>
      <c r="H414" s="215">
        <v>0.15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170</v>
      </c>
      <c r="AU414" s="221" t="s">
        <v>82</v>
      </c>
      <c r="AV414" s="14" t="s">
        <v>82</v>
      </c>
      <c r="AW414" s="14" t="s">
        <v>34</v>
      </c>
      <c r="AX414" s="14" t="s">
        <v>80</v>
      </c>
      <c r="AY414" s="221" t="s">
        <v>157</v>
      </c>
    </row>
    <row r="415" spans="1:65" s="2" customFormat="1" ht="16.5" customHeight="1">
      <c r="A415" s="36"/>
      <c r="B415" s="37"/>
      <c r="C415" s="244" t="s">
        <v>571</v>
      </c>
      <c r="D415" s="244" t="s">
        <v>483</v>
      </c>
      <c r="E415" s="245" t="s">
        <v>1090</v>
      </c>
      <c r="F415" s="246" t="s">
        <v>1091</v>
      </c>
      <c r="G415" s="247" t="s">
        <v>175</v>
      </c>
      <c r="H415" s="248">
        <v>0.5</v>
      </c>
      <c r="I415" s="249"/>
      <c r="J415" s="250">
        <f>ROUND(I415*H415,2)</f>
        <v>0</v>
      </c>
      <c r="K415" s="246" t="s">
        <v>28</v>
      </c>
      <c r="L415" s="251"/>
      <c r="M415" s="252" t="s">
        <v>28</v>
      </c>
      <c r="N415" s="253" t="s">
        <v>46</v>
      </c>
      <c r="O415" s="67"/>
      <c r="P415" s="190">
        <f>O415*H415</f>
        <v>0</v>
      </c>
      <c r="Q415" s="190">
        <v>0.0013</v>
      </c>
      <c r="R415" s="190">
        <f>Q415*H415</f>
        <v>0.00065</v>
      </c>
      <c r="S415" s="190">
        <v>0</v>
      </c>
      <c r="T415" s="191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192" t="s">
        <v>217</v>
      </c>
      <c r="AT415" s="192" t="s">
        <v>483</v>
      </c>
      <c r="AU415" s="192" t="s">
        <v>82</v>
      </c>
      <c r="AY415" s="19" t="s">
        <v>157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19" t="s">
        <v>164</v>
      </c>
      <c r="BK415" s="193">
        <f>ROUND(I415*H415,2)</f>
        <v>0</v>
      </c>
      <c r="BL415" s="19" t="s">
        <v>164</v>
      </c>
      <c r="BM415" s="192" t="s">
        <v>1092</v>
      </c>
    </row>
    <row r="416" spans="1:47" s="2" customFormat="1" ht="11.25">
      <c r="A416" s="36"/>
      <c r="B416" s="37"/>
      <c r="C416" s="38"/>
      <c r="D416" s="194" t="s">
        <v>166</v>
      </c>
      <c r="E416" s="38"/>
      <c r="F416" s="195" t="s">
        <v>1091</v>
      </c>
      <c r="G416" s="38"/>
      <c r="H416" s="38"/>
      <c r="I416" s="196"/>
      <c r="J416" s="38"/>
      <c r="K416" s="38"/>
      <c r="L416" s="41"/>
      <c r="M416" s="197"/>
      <c r="N416" s="198"/>
      <c r="O416" s="67"/>
      <c r="P416" s="67"/>
      <c r="Q416" s="67"/>
      <c r="R416" s="67"/>
      <c r="S416" s="67"/>
      <c r="T416" s="68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166</v>
      </c>
      <c r="AU416" s="19" t="s">
        <v>82</v>
      </c>
    </row>
    <row r="417" spans="2:51" s="13" customFormat="1" ht="11.25">
      <c r="B417" s="201"/>
      <c r="C417" s="202"/>
      <c r="D417" s="194" t="s">
        <v>170</v>
      </c>
      <c r="E417" s="203" t="s">
        <v>28</v>
      </c>
      <c r="F417" s="204" t="s">
        <v>1093</v>
      </c>
      <c r="G417" s="202"/>
      <c r="H417" s="203" t="s">
        <v>28</v>
      </c>
      <c r="I417" s="205"/>
      <c r="J417" s="202"/>
      <c r="K417" s="202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170</v>
      </c>
      <c r="AU417" s="210" t="s">
        <v>82</v>
      </c>
      <c r="AV417" s="13" t="s">
        <v>80</v>
      </c>
      <c r="AW417" s="13" t="s">
        <v>34</v>
      </c>
      <c r="AX417" s="13" t="s">
        <v>73</v>
      </c>
      <c r="AY417" s="210" t="s">
        <v>157</v>
      </c>
    </row>
    <row r="418" spans="2:51" s="14" customFormat="1" ht="11.25">
      <c r="B418" s="211"/>
      <c r="C418" s="212"/>
      <c r="D418" s="194" t="s">
        <v>170</v>
      </c>
      <c r="E418" s="213" t="s">
        <v>28</v>
      </c>
      <c r="F418" s="214" t="s">
        <v>1060</v>
      </c>
      <c r="G418" s="212"/>
      <c r="H418" s="215">
        <v>0.5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170</v>
      </c>
      <c r="AU418" s="221" t="s">
        <v>82</v>
      </c>
      <c r="AV418" s="14" t="s">
        <v>82</v>
      </c>
      <c r="AW418" s="14" t="s">
        <v>34</v>
      </c>
      <c r="AX418" s="14" t="s">
        <v>80</v>
      </c>
      <c r="AY418" s="221" t="s">
        <v>157</v>
      </c>
    </row>
    <row r="419" spans="1:65" s="2" customFormat="1" ht="16.5" customHeight="1">
      <c r="A419" s="36"/>
      <c r="B419" s="37"/>
      <c r="C419" s="244" t="s">
        <v>580</v>
      </c>
      <c r="D419" s="244" t="s">
        <v>483</v>
      </c>
      <c r="E419" s="245" t="s">
        <v>1094</v>
      </c>
      <c r="F419" s="246" t="s">
        <v>1095</v>
      </c>
      <c r="G419" s="247" t="s">
        <v>227</v>
      </c>
      <c r="H419" s="248">
        <v>1.2</v>
      </c>
      <c r="I419" s="249"/>
      <c r="J419" s="250">
        <f>ROUND(I419*H419,2)</f>
        <v>0</v>
      </c>
      <c r="K419" s="246" t="s">
        <v>163</v>
      </c>
      <c r="L419" s="251"/>
      <c r="M419" s="252" t="s">
        <v>28</v>
      </c>
      <c r="N419" s="253" t="s">
        <v>46</v>
      </c>
      <c r="O419" s="67"/>
      <c r="P419" s="190">
        <f>O419*H419</f>
        <v>0</v>
      </c>
      <c r="Q419" s="190">
        <v>0.00034</v>
      </c>
      <c r="R419" s="190">
        <f>Q419*H419</f>
        <v>0.000408</v>
      </c>
      <c r="S419" s="190">
        <v>0</v>
      </c>
      <c r="T419" s="191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2" t="s">
        <v>217</v>
      </c>
      <c r="AT419" s="192" t="s">
        <v>483</v>
      </c>
      <c r="AU419" s="192" t="s">
        <v>82</v>
      </c>
      <c r="AY419" s="19" t="s">
        <v>157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19" t="s">
        <v>164</v>
      </c>
      <c r="BK419" s="193">
        <f>ROUND(I419*H419,2)</f>
        <v>0</v>
      </c>
      <c r="BL419" s="19" t="s">
        <v>164</v>
      </c>
      <c r="BM419" s="192" t="s">
        <v>1096</v>
      </c>
    </row>
    <row r="420" spans="1:47" s="2" customFormat="1" ht="11.25">
      <c r="A420" s="36"/>
      <c r="B420" s="37"/>
      <c r="C420" s="38"/>
      <c r="D420" s="194" t="s">
        <v>166</v>
      </c>
      <c r="E420" s="38"/>
      <c r="F420" s="195" t="s">
        <v>1095</v>
      </c>
      <c r="G420" s="38"/>
      <c r="H420" s="38"/>
      <c r="I420" s="196"/>
      <c r="J420" s="38"/>
      <c r="K420" s="38"/>
      <c r="L420" s="41"/>
      <c r="M420" s="197"/>
      <c r="N420" s="198"/>
      <c r="O420" s="67"/>
      <c r="P420" s="67"/>
      <c r="Q420" s="67"/>
      <c r="R420" s="67"/>
      <c r="S420" s="67"/>
      <c r="T420" s="68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166</v>
      </c>
      <c r="AU420" s="19" t="s">
        <v>82</v>
      </c>
    </row>
    <row r="421" spans="2:51" s="13" customFormat="1" ht="11.25">
      <c r="B421" s="201"/>
      <c r="C421" s="202"/>
      <c r="D421" s="194" t="s">
        <v>170</v>
      </c>
      <c r="E421" s="203" t="s">
        <v>28</v>
      </c>
      <c r="F421" s="204" t="s">
        <v>1097</v>
      </c>
      <c r="G421" s="202"/>
      <c r="H421" s="203" t="s">
        <v>28</v>
      </c>
      <c r="I421" s="205"/>
      <c r="J421" s="202"/>
      <c r="K421" s="202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170</v>
      </c>
      <c r="AU421" s="210" t="s">
        <v>82</v>
      </c>
      <c r="AV421" s="13" t="s">
        <v>80</v>
      </c>
      <c r="AW421" s="13" t="s">
        <v>34</v>
      </c>
      <c r="AX421" s="13" t="s">
        <v>73</v>
      </c>
      <c r="AY421" s="210" t="s">
        <v>157</v>
      </c>
    </row>
    <row r="422" spans="2:51" s="14" customFormat="1" ht="11.25">
      <c r="B422" s="211"/>
      <c r="C422" s="212"/>
      <c r="D422" s="194" t="s">
        <v>170</v>
      </c>
      <c r="E422" s="213" t="s">
        <v>28</v>
      </c>
      <c r="F422" s="214" t="s">
        <v>1098</v>
      </c>
      <c r="G422" s="212"/>
      <c r="H422" s="215">
        <v>1.2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170</v>
      </c>
      <c r="AU422" s="221" t="s">
        <v>82</v>
      </c>
      <c r="AV422" s="14" t="s">
        <v>82</v>
      </c>
      <c r="AW422" s="14" t="s">
        <v>34</v>
      </c>
      <c r="AX422" s="14" t="s">
        <v>80</v>
      </c>
      <c r="AY422" s="221" t="s">
        <v>157</v>
      </c>
    </row>
    <row r="423" spans="2:63" s="12" customFormat="1" ht="22.9" customHeight="1">
      <c r="B423" s="165"/>
      <c r="C423" s="166"/>
      <c r="D423" s="167" t="s">
        <v>72</v>
      </c>
      <c r="E423" s="179" t="s">
        <v>610</v>
      </c>
      <c r="F423" s="179" t="s">
        <v>611</v>
      </c>
      <c r="G423" s="166"/>
      <c r="H423" s="166"/>
      <c r="I423" s="169"/>
      <c r="J423" s="180">
        <f>BK423</f>
        <v>0</v>
      </c>
      <c r="K423" s="166"/>
      <c r="L423" s="171"/>
      <c r="M423" s="172"/>
      <c r="N423" s="173"/>
      <c r="O423" s="173"/>
      <c r="P423" s="174">
        <f>SUM(P424:P427)</f>
        <v>0</v>
      </c>
      <c r="Q423" s="173"/>
      <c r="R423" s="174">
        <f>SUM(R424:R427)</f>
        <v>0</v>
      </c>
      <c r="S423" s="173"/>
      <c r="T423" s="175">
        <f>SUM(T424:T427)</f>
        <v>0</v>
      </c>
      <c r="AR423" s="176" t="s">
        <v>80</v>
      </c>
      <c r="AT423" s="177" t="s">
        <v>72</v>
      </c>
      <c r="AU423" s="177" t="s">
        <v>80</v>
      </c>
      <c r="AY423" s="176" t="s">
        <v>157</v>
      </c>
      <c r="BK423" s="178">
        <f>SUM(BK424:BK427)</f>
        <v>0</v>
      </c>
    </row>
    <row r="424" spans="1:65" s="2" customFormat="1" ht="16.5" customHeight="1">
      <c r="A424" s="36"/>
      <c r="B424" s="37"/>
      <c r="C424" s="181" t="s">
        <v>589</v>
      </c>
      <c r="D424" s="181" t="s">
        <v>159</v>
      </c>
      <c r="E424" s="182" t="s">
        <v>639</v>
      </c>
      <c r="F424" s="183" t="s">
        <v>640</v>
      </c>
      <c r="G424" s="184" t="s">
        <v>486</v>
      </c>
      <c r="H424" s="185">
        <v>31.41</v>
      </c>
      <c r="I424" s="186"/>
      <c r="J424" s="187">
        <f>ROUND(I424*H424,2)</f>
        <v>0</v>
      </c>
      <c r="K424" s="183" t="s">
        <v>28</v>
      </c>
      <c r="L424" s="41"/>
      <c r="M424" s="188" t="s">
        <v>28</v>
      </c>
      <c r="N424" s="189" t="s">
        <v>46</v>
      </c>
      <c r="O424" s="67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92" t="s">
        <v>164</v>
      </c>
      <c r="AT424" s="192" t="s">
        <v>159</v>
      </c>
      <c r="AU424" s="192" t="s">
        <v>82</v>
      </c>
      <c r="AY424" s="19" t="s">
        <v>157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9" t="s">
        <v>164</v>
      </c>
      <c r="BK424" s="193">
        <f>ROUND(I424*H424,2)</f>
        <v>0</v>
      </c>
      <c r="BL424" s="19" t="s">
        <v>164</v>
      </c>
      <c r="BM424" s="192" t="s">
        <v>1099</v>
      </c>
    </row>
    <row r="425" spans="1:47" s="2" customFormat="1" ht="11.25">
      <c r="A425" s="36"/>
      <c r="B425" s="37"/>
      <c r="C425" s="38"/>
      <c r="D425" s="194" t="s">
        <v>166</v>
      </c>
      <c r="E425" s="38"/>
      <c r="F425" s="195" t="s">
        <v>642</v>
      </c>
      <c r="G425" s="38"/>
      <c r="H425" s="38"/>
      <c r="I425" s="196"/>
      <c r="J425" s="38"/>
      <c r="K425" s="38"/>
      <c r="L425" s="41"/>
      <c r="M425" s="197"/>
      <c r="N425" s="198"/>
      <c r="O425" s="67"/>
      <c r="P425" s="67"/>
      <c r="Q425" s="67"/>
      <c r="R425" s="67"/>
      <c r="S425" s="67"/>
      <c r="T425" s="68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166</v>
      </c>
      <c r="AU425" s="19" t="s">
        <v>82</v>
      </c>
    </row>
    <row r="426" spans="2:51" s="13" customFormat="1" ht="11.25">
      <c r="B426" s="201"/>
      <c r="C426" s="202"/>
      <c r="D426" s="194" t="s">
        <v>170</v>
      </c>
      <c r="E426" s="203" t="s">
        <v>28</v>
      </c>
      <c r="F426" s="204" t="s">
        <v>1100</v>
      </c>
      <c r="G426" s="202"/>
      <c r="H426" s="203" t="s">
        <v>28</v>
      </c>
      <c r="I426" s="205"/>
      <c r="J426" s="202"/>
      <c r="K426" s="202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170</v>
      </c>
      <c r="AU426" s="210" t="s">
        <v>82</v>
      </c>
      <c r="AV426" s="13" t="s">
        <v>80</v>
      </c>
      <c r="AW426" s="13" t="s">
        <v>34</v>
      </c>
      <c r="AX426" s="13" t="s">
        <v>73</v>
      </c>
      <c r="AY426" s="210" t="s">
        <v>157</v>
      </c>
    </row>
    <row r="427" spans="2:51" s="14" customFormat="1" ht="11.25">
      <c r="B427" s="211"/>
      <c r="C427" s="212"/>
      <c r="D427" s="194" t="s">
        <v>170</v>
      </c>
      <c r="E427" s="213" t="s">
        <v>28</v>
      </c>
      <c r="F427" s="214" t="s">
        <v>1101</v>
      </c>
      <c r="G427" s="212"/>
      <c r="H427" s="215">
        <v>31.41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170</v>
      </c>
      <c r="AU427" s="221" t="s">
        <v>82</v>
      </c>
      <c r="AV427" s="14" t="s">
        <v>82</v>
      </c>
      <c r="AW427" s="14" t="s">
        <v>34</v>
      </c>
      <c r="AX427" s="14" t="s">
        <v>80</v>
      </c>
      <c r="AY427" s="221" t="s">
        <v>157</v>
      </c>
    </row>
    <row r="428" spans="2:63" s="12" customFormat="1" ht="22.9" customHeight="1">
      <c r="B428" s="165"/>
      <c r="C428" s="166"/>
      <c r="D428" s="167" t="s">
        <v>72</v>
      </c>
      <c r="E428" s="179" t="s">
        <v>652</v>
      </c>
      <c r="F428" s="179" t="s">
        <v>653</v>
      </c>
      <c r="G428" s="166"/>
      <c r="H428" s="166"/>
      <c r="I428" s="169"/>
      <c r="J428" s="180">
        <f>BK428</f>
        <v>0</v>
      </c>
      <c r="K428" s="166"/>
      <c r="L428" s="171"/>
      <c r="M428" s="172"/>
      <c r="N428" s="173"/>
      <c r="O428" s="173"/>
      <c r="P428" s="174">
        <f>SUM(P429:P431)</f>
        <v>0</v>
      </c>
      <c r="Q428" s="173"/>
      <c r="R428" s="174">
        <f>SUM(R429:R431)</f>
        <v>0</v>
      </c>
      <c r="S428" s="173"/>
      <c r="T428" s="175">
        <f>SUM(T429:T431)</f>
        <v>0</v>
      </c>
      <c r="AR428" s="176" t="s">
        <v>80</v>
      </c>
      <c r="AT428" s="177" t="s">
        <v>72</v>
      </c>
      <c r="AU428" s="177" t="s">
        <v>80</v>
      </c>
      <c r="AY428" s="176" t="s">
        <v>157</v>
      </c>
      <c r="BK428" s="178">
        <f>SUM(BK429:BK431)</f>
        <v>0</v>
      </c>
    </row>
    <row r="429" spans="1:65" s="2" customFormat="1" ht="16.5" customHeight="1">
      <c r="A429" s="36"/>
      <c r="B429" s="37"/>
      <c r="C429" s="181" t="s">
        <v>597</v>
      </c>
      <c r="D429" s="181" t="s">
        <v>159</v>
      </c>
      <c r="E429" s="182" t="s">
        <v>1102</v>
      </c>
      <c r="F429" s="183" t="s">
        <v>1103</v>
      </c>
      <c r="G429" s="184" t="s">
        <v>486</v>
      </c>
      <c r="H429" s="185">
        <v>4.138</v>
      </c>
      <c r="I429" s="186"/>
      <c r="J429" s="187">
        <f>ROUND(I429*H429,2)</f>
        <v>0</v>
      </c>
      <c r="K429" s="183" t="s">
        <v>163</v>
      </c>
      <c r="L429" s="41"/>
      <c r="M429" s="188" t="s">
        <v>28</v>
      </c>
      <c r="N429" s="189" t="s">
        <v>46</v>
      </c>
      <c r="O429" s="67"/>
      <c r="P429" s="190">
        <f>O429*H429</f>
        <v>0</v>
      </c>
      <c r="Q429" s="190">
        <v>0</v>
      </c>
      <c r="R429" s="190">
        <f>Q429*H429</f>
        <v>0</v>
      </c>
      <c r="S429" s="190">
        <v>0</v>
      </c>
      <c r="T429" s="191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2" t="s">
        <v>164</v>
      </c>
      <c r="AT429" s="192" t="s">
        <v>159</v>
      </c>
      <c r="AU429" s="192" t="s">
        <v>82</v>
      </c>
      <c r="AY429" s="19" t="s">
        <v>157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19" t="s">
        <v>164</v>
      </c>
      <c r="BK429" s="193">
        <f>ROUND(I429*H429,2)</f>
        <v>0</v>
      </c>
      <c r="BL429" s="19" t="s">
        <v>164</v>
      </c>
      <c r="BM429" s="192" t="s">
        <v>1104</v>
      </c>
    </row>
    <row r="430" spans="1:47" s="2" customFormat="1" ht="11.25">
      <c r="A430" s="36"/>
      <c r="B430" s="37"/>
      <c r="C430" s="38"/>
      <c r="D430" s="194" t="s">
        <v>166</v>
      </c>
      <c r="E430" s="38"/>
      <c r="F430" s="195" t="s">
        <v>1105</v>
      </c>
      <c r="G430" s="38"/>
      <c r="H430" s="38"/>
      <c r="I430" s="196"/>
      <c r="J430" s="38"/>
      <c r="K430" s="38"/>
      <c r="L430" s="41"/>
      <c r="M430" s="197"/>
      <c r="N430" s="198"/>
      <c r="O430" s="67"/>
      <c r="P430" s="67"/>
      <c r="Q430" s="67"/>
      <c r="R430" s="67"/>
      <c r="S430" s="67"/>
      <c r="T430" s="68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166</v>
      </c>
      <c r="AU430" s="19" t="s">
        <v>82</v>
      </c>
    </row>
    <row r="431" spans="1:47" s="2" customFormat="1" ht="11.25">
      <c r="A431" s="36"/>
      <c r="B431" s="37"/>
      <c r="C431" s="38"/>
      <c r="D431" s="199" t="s">
        <v>168</v>
      </c>
      <c r="E431" s="38"/>
      <c r="F431" s="200" t="s">
        <v>1106</v>
      </c>
      <c r="G431" s="38"/>
      <c r="H431" s="38"/>
      <c r="I431" s="196"/>
      <c r="J431" s="38"/>
      <c r="K431" s="38"/>
      <c r="L431" s="41"/>
      <c r="M431" s="197"/>
      <c r="N431" s="198"/>
      <c r="O431" s="67"/>
      <c r="P431" s="67"/>
      <c r="Q431" s="67"/>
      <c r="R431" s="67"/>
      <c r="S431" s="67"/>
      <c r="T431" s="68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168</v>
      </c>
      <c r="AU431" s="19" t="s">
        <v>82</v>
      </c>
    </row>
    <row r="432" spans="2:63" s="12" customFormat="1" ht="25.9" customHeight="1">
      <c r="B432" s="165"/>
      <c r="C432" s="166"/>
      <c r="D432" s="167" t="s">
        <v>72</v>
      </c>
      <c r="E432" s="168" t="s">
        <v>660</v>
      </c>
      <c r="F432" s="168" t="s">
        <v>661</v>
      </c>
      <c r="G432" s="166"/>
      <c r="H432" s="166"/>
      <c r="I432" s="169"/>
      <c r="J432" s="170">
        <f>BK432</f>
        <v>0</v>
      </c>
      <c r="K432" s="166"/>
      <c r="L432" s="171"/>
      <c r="M432" s="172"/>
      <c r="N432" s="173"/>
      <c r="O432" s="173"/>
      <c r="P432" s="174">
        <f>P433+P465</f>
        <v>0</v>
      </c>
      <c r="Q432" s="173"/>
      <c r="R432" s="174">
        <f>R433+R465</f>
        <v>0.053018300000000004</v>
      </c>
      <c r="S432" s="173"/>
      <c r="T432" s="175">
        <f>T433+T465</f>
        <v>0</v>
      </c>
      <c r="AR432" s="176" t="s">
        <v>82</v>
      </c>
      <c r="AT432" s="177" t="s">
        <v>72</v>
      </c>
      <c r="AU432" s="177" t="s">
        <v>73</v>
      </c>
      <c r="AY432" s="176" t="s">
        <v>157</v>
      </c>
      <c r="BK432" s="178">
        <f>BK433+BK465</f>
        <v>0</v>
      </c>
    </row>
    <row r="433" spans="2:63" s="12" customFormat="1" ht="22.9" customHeight="1">
      <c r="B433" s="165"/>
      <c r="C433" s="166"/>
      <c r="D433" s="167" t="s">
        <v>72</v>
      </c>
      <c r="E433" s="179" t="s">
        <v>1107</v>
      </c>
      <c r="F433" s="179" t="s">
        <v>1108</v>
      </c>
      <c r="G433" s="166"/>
      <c r="H433" s="166"/>
      <c r="I433" s="169"/>
      <c r="J433" s="180">
        <f>BK433</f>
        <v>0</v>
      </c>
      <c r="K433" s="166"/>
      <c r="L433" s="171"/>
      <c r="M433" s="172"/>
      <c r="N433" s="173"/>
      <c r="O433" s="173"/>
      <c r="P433" s="174">
        <f>SUM(P434:P464)</f>
        <v>0</v>
      </c>
      <c r="Q433" s="173"/>
      <c r="R433" s="174">
        <f>SUM(R434:R464)</f>
        <v>0.029514000000000002</v>
      </c>
      <c r="S433" s="173"/>
      <c r="T433" s="175">
        <f>SUM(T434:T464)</f>
        <v>0</v>
      </c>
      <c r="AR433" s="176" t="s">
        <v>82</v>
      </c>
      <c r="AT433" s="177" t="s">
        <v>72</v>
      </c>
      <c r="AU433" s="177" t="s">
        <v>80</v>
      </c>
      <c r="AY433" s="176" t="s">
        <v>157</v>
      </c>
      <c r="BK433" s="178">
        <f>SUM(BK434:BK464)</f>
        <v>0</v>
      </c>
    </row>
    <row r="434" spans="1:65" s="2" customFormat="1" ht="16.5" customHeight="1">
      <c r="A434" s="36"/>
      <c r="B434" s="37"/>
      <c r="C434" s="181" t="s">
        <v>612</v>
      </c>
      <c r="D434" s="181" t="s">
        <v>159</v>
      </c>
      <c r="E434" s="182" t="s">
        <v>1109</v>
      </c>
      <c r="F434" s="183" t="s">
        <v>1110</v>
      </c>
      <c r="G434" s="184" t="s">
        <v>162</v>
      </c>
      <c r="H434" s="185">
        <v>14.857</v>
      </c>
      <c r="I434" s="186"/>
      <c r="J434" s="187">
        <f>ROUND(I434*H434,2)</f>
        <v>0</v>
      </c>
      <c r="K434" s="183" t="s">
        <v>163</v>
      </c>
      <c r="L434" s="41"/>
      <c r="M434" s="188" t="s">
        <v>28</v>
      </c>
      <c r="N434" s="189" t="s">
        <v>46</v>
      </c>
      <c r="O434" s="67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2" t="s">
        <v>307</v>
      </c>
      <c r="AT434" s="192" t="s">
        <v>159</v>
      </c>
      <c r="AU434" s="192" t="s">
        <v>82</v>
      </c>
      <c r="AY434" s="19" t="s">
        <v>157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164</v>
      </c>
      <c r="BK434" s="193">
        <f>ROUND(I434*H434,2)</f>
        <v>0</v>
      </c>
      <c r="BL434" s="19" t="s">
        <v>307</v>
      </c>
      <c r="BM434" s="192" t="s">
        <v>1111</v>
      </c>
    </row>
    <row r="435" spans="1:47" s="2" customFormat="1" ht="11.25">
      <c r="A435" s="36"/>
      <c r="B435" s="37"/>
      <c r="C435" s="38"/>
      <c r="D435" s="194" t="s">
        <v>166</v>
      </c>
      <c r="E435" s="38"/>
      <c r="F435" s="195" t="s">
        <v>1112</v>
      </c>
      <c r="G435" s="38"/>
      <c r="H435" s="38"/>
      <c r="I435" s="196"/>
      <c r="J435" s="38"/>
      <c r="K435" s="38"/>
      <c r="L435" s="41"/>
      <c r="M435" s="197"/>
      <c r="N435" s="198"/>
      <c r="O435" s="67"/>
      <c r="P435" s="67"/>
      <c r="Q435" s="67"/>
      <c r="R435" s="67"/>
      <c r="S435" s="67"/>
      <c r="T435" s="68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166</v>
      </c>
      <c r="AU435" s="19" t="s">
        <v>82</v>
      </c>
    </row>
    <row r="436" spans="1:47" s="2" customFormat="1" ht="11.25">
      <c r="A436" s="36"/>
      <c r="B436" s="37"/>
      <c r="C436" s="38"/>
      <c r="D436" s="199" t="s">
        <v>168</v>
      </c>
      <c r="E436" s="38"/>
      <c r="F436" s="200" t="s">
        <v>1113</v>
      </c>
      <c r="G436" s="38"/>
      <c r="H436" s="38"/>
      <c r="I436" s="196"/>
      <c r="J436" s="38"/>
      <c r="K436" s="38"/>
      <c r="L436" s="41"/>
      <c r="M436" s="197"/>
      <c r="N436" s="198"/>
      <c r="O436" s="67"/>
      <c r="P436" s="67"/>
      <c r="Q436" s="67"/>
      <c r="R436" s="67"/>
      <c r="S436" s="67"/>
      <c r="T436" s="68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9" t="s">
        <v>168</v>
      </c>
      <c r="AU436" s="19" t="s">
        <v>82</v>
      </c>
    </row>
    <row r="437" spans="2:51" s="13" customFormat="1" ht="11.25">
      <c r="B437" s="201"/>
      <c r="C437" s="202"/>
      <c r="D437" s="194" t="s">
        <v>170</v>
      </c>
      <c r="E437" s="203" t="s">
        <v>28</v>
      </c>
      <c r="F437" s="204" t="s">
        <v>1114</v>
      </c>
      <c r="G437" s="202"/>
      <c r="H437" s="203" t="s">
        <v>28</v>
      </c>
      <c r="I437" s="205"/>
      <c r="J437" s="202"/>
      <c r="K437" s="202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170</v>
      </c>
      <c r="AU437" s="210" t="s">
        <v>82</v>
      </c>
      <c r="AV437" s="13" t="s">
        <v>80</v>
      </c>
      <c r="AW437" s="13" t="s">
        <v>34</v>
      </c>
      <c r="AX437" s="13" t="s">
        <v>73</v>
      </c>
      <c r="AY437" s="210" t="s">
        <v>157</v>
      </c>
    </row>
    <row r="438" spans="2:51" s="13" customFormat="1" ht="11.25">
      <c r="B438" s="201"/>
      <c r="C438" s="202"/>
      <c r="D438" s="194" t="s">
        <v>170</v>
      </c>
      <c r="E438" s="203" t="s">
        <v>28</v>
      </c>
      <c r="F438" s="204" t="s">
        <v>1115</v>
      </c>
      <c r="G438" s="202"/>
      <c r="H438" s="203" t="s">
        <v>28</v>
      </c>
      <c r="I438" s="205"/>
      <c r="J438" s="202"/>
      <c r="K438" s="202"/>
      <c r="L438" s="206"/>
      <c r="M438" s="207"/>
      <c r="N438" s="208"/>
      <c r="O438" s="208"/>
      <c r="P438" s="208"/>
      <c r="Q438" s="208"/>
      <c r="R438" s="208"/>
      <c r="S438" s="208"/>
      <c r="T438" s="209"/>
      <c r="AT438" s="210" t="s">
        <v>170</v>
      </c>
      <c r="AU438" s="210" t="s">
        <v>82</v>
      </c>
      <c r="AV438" s="13" t="s">
        <v>80</v>
      </c>
      <c r="AW438" s="13" t="s">
        <v>34</v>
      </c>
      <c r="AX438" s="13" t="s">
        <v>73</v>
      </c>
      <c r="AY438" s="210" t="s">
        <v>157</v>
      </c>
    </row>
    <row r="439" spans="2:51" s="14" customFormat="1" ht="11.25">
      <c r="B439" s="211"/>
      <c r="C439" s="212"/>
      <c r="D439" s="194" t="s">
        <v>170</v>
      </c>
      <c r="E439" s="213" t="s">
        <v>28</v>
      </c>
      <c r="F439" s="214" t="s">
        <v>1116</v>
      </c>
      <c r="G439" s="212"/>
      <c r="H439" s="215">
        <v>7.525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170</v>
      </c>
      <c r="AU439" s="221" t="s">
        <v>82</v>
      </c>
      <c r="AV439" s="14" t="s">
        <v>82</v>
      </c>
      <c r="AW439" s="14" t="s">
        <v>34</v>
      </c>
      <c r="AX439" s="14" t="s">
        <v>73</v>
      </c>
      <c r="AY439" s="221" t="s">
        <v>157</v>
      </c>
    </row>
    <row r="440" spans="2:51" s="14" customFormat="1" ht="11.25">
      <c r="B440" s="211"/>
      <c r="C440" s="212"/>
      <c r="D440" s="194" t="s">
        <v>170</v>
      </c>
      <c r="E440" s="213" t="s">
        <v>28</v>
      </c>
      <c r="F440" s="214" t="s">
        <v>851</v>
      </c>
      <c r="G440" s="212"/>
      <c r="H440" s="215">
        <v>1.92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170</v>
      </c>
      <c r="AU440" s="221" t="s">
        <v>82</v>
      </c>
      <c r="AV440" s="14" t="s">
        <v>82</v>
      </c>
      <c r="AW440" s="14" t="s">
        <v>34</v>
      </c>
      <c r="AX440" s="14" t="s">
        <v>73</v>
      </c>
      <c r="AY440" s="221" t="s">
        <v>157</v>
      </c>
    </row>
    <row r="441" spans="2:51" s="14" customFormat="1" ht="11.25">
      <c r="B441" s="211"/>
      <c r="C441" s="212"/>
      <c r="D441" s="194" t="s">
        <v>170</v>
      </c>
      <c r="E441" s="213" t="s">
        <v>28</v>
      </c>
      <c r="F441" s="214" t="s">
        <v>1117</v>
      </c>
      <c r="G441" s="212"/>
      <c r="H441" s="215">
        <v>4.164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170</v>
      </c>
      <c r="AU441" s="221" t="s">
        <v>82</v>
      </c>
      <c r="AV441" s="14" t="s">
        <v>82</v>
      </c>
      <c r="AW441" s="14" t="s">
        <v>34</v>
      </c>
      <c r="AX441" s="14" t="s">
        <v>73</v>
      </c>
      <c r="AY441" s="221" t="s">
        <v>157</v>
      </c>
    </row>
    <row r="442" spans="2:51" s="13" customFormat="1" ht="11.25">
      <c r="B442" s="201"/>
      <c r="C442" s="202"/>
      <c r="D442" s="194" t="s">
        <v>170</v>
      </c>
      <c r="E442" s="203" t="s">
        <v>28</v>
      </c>
      <c r="F442" s="204" t="s">
        <v>1118</v>
      </c>
      <c r="G442" s="202"/>
      <c r="H442" s="203" t="s">
        <v>28</v>
      </c>
      <c r="I442" s="205"/>
      <c r="J442" s="202"/>
      <c r="K442" s="202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170</v>
      </c>
      <c r="AU442" s="210" t="s">
        <v>82</v>
      </c>
      <c r="AV442" s="13" t="s">
        <v>80</v>
      </c>
      <c r="AW442" s="13" t="s">
        <v>34</v>
      </c>
      <c r="AX442" s="13" t="s">
        <v>73</v>
      </c>
      <c r="AY442" s="210" t="s">
        <v>157</v>
      </c>
    </row>
    <row r="443" spans="2:51" s="14" customFormat="1" ht="11.25">
      <c r="B443" s="211"/>
      <c r="C443" s="212"/>
      <c r="D443" s="194" t="s">
        <v>170</v>
      </c>
      <c r="E443" s="213" t="s">
        <v>28</v>
      </c>
      <c r="F443" s="214" t="s">
        <v>1119</v>
      </c>
      <c r="G443" s="212"/>
      <c r="H443" s="215">
        <v>1.248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170</v>
      </c>
      <c r="AU443" s="221" t="s">
        <v>82</v>
      </c>
      <c r="AV443" s="14" t="s">
        <v>82</v>
      </c>
      <c r="AW443" s="14" t="s">
        <v>34</v>
      </c>
      <c r="AX443" s="14" t="s">
        <v>73</v>
      </c>
      <c r="AY443" s="221" t="s">
        <v>157</v>
      </c>
    </row>
    <row r="444" spans="2:51" s="15" customFormat="1" ht="11.25">
      <c r="B444" s="222"/>
      <c r="C444" s="223"/>
      <c r="D444" s="194" t="s">
        <v>170</v>
      </c>
      <c r="E444" s="224" t="s">
        <v>28</v>
      </c>
      <c r="F444" s="225" t="s">
        <v>182</v>
      </c>
      <c r="G444" s="223"/>
      <c r="H444" s="226">
        <v>14.857</v>
      </c>
      <c r="I444" s="227"/>
      <c r="J444" s="223"/>
      <c r="K444" s="223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170</v>
      </c>
      <c r="AU444" s="232" t="s">
        <v>82</v>
      </c>
      <c r="AV444" s="15" t="s">
        <v>164</v>
      </c>
      <c r="AW444" s="15" t="s">
        <v>34</v>
      </c>
      <c r="AX444" s="15" t="s">
        <v>80</v>
      </c>
      <c r="AY444" s="232" t="s">
        <v>157</v>
      </c>
    </row>
    <row r="445" spans="1:65" s="2" customFormat="1" ht="16.5" customHeight="1">
      <c r="A445" s="36"/>
      <c r="B445" s="37"/>
      <c r="C445" s="244" t="s">
        <v>618</v>
      </c>
      <c r="D445" s="244" t="s">
        <v>483</v>
      </c>
      <c r="E445" s="245" t="s">
        <v>1120</v>
      </c>
      <c r="F445" s="246" t="s">
        <v>1121</v>
      </c>
      <c r="G445" s="247" t="s">
        <v>486</v>
      </c>
      <c r="H445" s="248">
        <v>0.005</v>
      </c>
      <c r="I445" s="249"/>
      <c r="J445" s="250">
        <f>ROUND(I445*H445,2)</f>
        <v>0</v>
      </c>
      <c r="K445" s="246" t="s">
        <v>163</v>
      </c>
      <c r="L445" s="251"/>
      <c r="M445" s="252" t="s">
        <v>28</v>
      </c>
      <c r="N445" s="253" t="s">
        <v>46</v>
      </c>
      <c r="O445" s="67"/>
      <c r="P445" s="190">
        <f>O445*H445</f>
        <v>0</v>
      </c>
      <c r="Q445" s="190">
        <v>1</v>
      </c>
      <c r="R445" s="190">
        <f>Q445*H445</f>
        <v>0.005</v>
      </c>
      <c r="S445" s="190">
        <v>0</v>
      </c>
      <c r="T445" s="191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2" t="s">
        <v>437</v>
      </c>
      <c r="AT445" s="192" t="s">
        <v>483</v>
      </c>
      <c r="AU445" s="192" t="s">
        <v>82</v>
      </c>
      <c r="AY445" s="19" t="s">
        <v>157</v>
      </c>
      <c r="BE445" s="193">
        <f>IF(N445="základní",J445,0)</f>
        <v>0</v>
      </c>
      <c r="BF445" s="193">
        <f>IF(N445="snížená",J445,0)</f>
        <v>0</v>
      </c>
      <c r="BG445" s="193">
        <f>IF(N445="zákl. přenesená",J445,0)</f>
        <v>0</v>
      </c>
      <c r="BH445" s="193">
        <f>IF(N445="sníž. přenesená",J445,0)</f>
        <v>0</v>
      </c>
      <c r="BI445" s="193">
        <f>IF(N445="nulová",J445,0)</f>
        <v>0</v>
      </c>
      <c r="BJ445" s="19" t="s">
        <v>164</v>
      </c>
      <c r="BK445" s="193">
        <f>ROUND(I445*H445,2)</f>
        <v>0</v>
      </c>
      <c r="BL445" s="19" t="s">
        <v>307</v>
      </c>
      <c r="BM445" s="192" t="s">
        <v>1122</v>
      </c>
    </row>
    <row r="446" spans="1:47" s="2" customFormat="1" ht="11.25">
      <c r="A446" s="36"/>
      <c r="B446" s="37"/>
      <c r="C446" s="38"/>
      <c r="D446" s="194" t="s">
        <v>166</v>
      </c>
      <c r="E446" s="38"/>
      <c r="F446" s="195" t="s">
        <v>1121</v>
      </c>
      <c r="G446" s="38"/>
      <c r="H446" s="38"/>
      <c r="I446" s="196"/>
      <c r="J446" s="38"/>
      <c r="K446" s="38"/>
      <c r="L446" s="41"/>
      <c r="M446" s="197"/>
      <c r="N446" s="198"/>
      <c r="O446" s="67"/>
      <c r="P446" s="67"/>
      <c r="Q446" s="67"/>
      <c r="R446" s="67"/>
      <c r="S446" s="67"/>
      <c r="T446" s="68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166</v>
      </c>
      <c r="AU446" s="19" t="s">
        <v>82</v>
      </c>
    </row>
    <row r="447" spans="2:51" s="14" customFormat="1" ht="11.25">
      <c r="B447" s="211"/>
      <c r="C447" s="212"/>
      <c r="D447" s="194" t="s">
        <v>170</v>
      </c>
      <c r="E447" s="212"/>
      <c r="F447" s="214" t="s">
        <v>1123</v>
      </c>
      <c r="G447" s="212"/>
      <c r="H447" s="215">
        <v>0.005</v>
      </c>
      <c r="I447" s="216"/>
      <c r="J447" s="212"/>
      <c r="K447" s="212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170</v>
      </c>
      <c r="AU447" s="221" t="s">
        <v>82</v>
      </c>
      <c r="AV447" s="14" t="s">
        <v>82</v>
      </c>
      <c r="AW447" s="14" t="s">
        <v>4</v>
      </c>
      <c r="AX447" s="14" t="s">
        <v>80</v>
      </c>
      <c r="AY447" s="221" t="s">
        <v>157</v>
      </c>
    </row>
    <row r="448" spans="1:65" s="2" customFormat="1" ht="16.5" customHeight="1">
      <c r="A448" s="36"/>
      <c r="B448" s="37"/>
      <c r="C448" s="181" t="s">
        <v>631</v>
      </c>
      <c r="D448" s="181" t="s">
        <v>159</v>
      </c>
      <c r="E448" s="182" t="s">
        <v>1124</v>
      </c>
      <c r="F448" s="183" t="s">
        <v>1125</v>
      </c>
      <c r="G448" s="184" t="s">
        <v>162</v>
      </c>
      <c r="H448" s="185">
        <v>14.857</v>
      </c>
      <c r="I448" s="186"/>
      <c r="J448" s="187">
        <f>ROUND(I448*H448,2)</f>
        <v>0</v>
      </c>
      <c r="K448" s="183" t="s">
        <v>163</v>
      </c>
      <c r="L448" s="41"/>
      <c r="M448" s="188" t="s">
        <v>28</v>
      </c>
      <c r="N448" s="189" t="s">
        <v>46</v>
      </c>
      <c r="O448" s="67"/>
      <c r="P448" s="190">
        <f>O448*H448</f>
        <v>0</v>
      </c>
      <c r="Q448" s="190">
        <v>0</v>
      </c>
      <c r="R448" s="190">
        <f>Q448*H448</f>
        <v>0</v>
      </c>
      <c r="S448" s="190">
        <v>0</v>
      </c>
      <c r="T448" s="191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2" t="s">
        <v>307</v>
      </c>
      <c r="AT448" s="192" t="s">
        <v>159</v>
      </c>
      <c r="AU448" s="192" t="s">
        <v>82</v>
      </c>
      <c r="AY448" s="19" t="s">
        <v>157</v>
      </c>
      <c r="BE448" s="193">
        <f>IF(N448="základní",J448,0)</f>
        <v>0</v>
      </c>
      <c r="BF448" s="193">
        <f>IF(N448="snížená",J448,0)</f>
        <v>0</v>
      </c>
      <c r="BG448" s="193">
        <f>IF(N448="zákl. přenesená",J448,0)</f>
        <v>0</v>
      </c>
      <c r="BH448" s="193">
        <f>IF(N448="sníž. přenesená",J448,0)</f>
        <v>0</v>
      </c>
      <c r="BI448" s="193">
        <f>IF(N448="nulová",J448,0)</f>
        <v>0</v>
      </c>
      <c r="BJ448" s="19" t="s">
        <v>164</v>
      </c>
      <c r="BK448" s="193">
        <f>ROUND(I448*H448,2)</f>
        <v>0</v>
      </c>
      <c r="BL448" s="19" t="s">
        <v>307</v>
      </c>
      <c r="BM448" s="192" t="s">
        <v>1126</v>
      </c>
    </row>
    <row r="449" spans="1:47" s="2" customFormat="1" ht="11.25">
      <c r="A449" s="36"/>
      <c r="B449" s="37"/>
      <c r="C449" s="38"/>
      <c r="D449" s="194" t="s">
        <v>166</v>
      </c>
      <c r="E449" s="38"/>
      <c r="F449" s="195" t="s">
        <v>1127</v>
      </c>
      <c r="G449" s="38"/>
      <c r="H449" s="38"/>
      <c r="I449" s="196"/>
      <c r="J449" s="38"/>
      <c r="K449" s="38"/>
      <c r="L449" s="41"/>
      <c r="M449" s="197"/>
      <c r="N449" s="198"/>
      <c r="O449" s="67"/>
      <c r="P449" s="67"/>
      <c r="Q449" s="67"/>
      <c r="R449" s="67"/>
      <c r="S449" s="67"/>
      <c r="T449" s="68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166</v>
      </c>
      <c r="AU449" s="19" t="s">
        <v>82</v>
      </c>
    </row>
    <row r="450" spans="1:47" s="2" customFormat="1" ht="11.25">
      <c r="A450" s="36"/>
      <c r="B450" s="37"/>
      <c r="C450" s="38"/>
      <c r="D450" s="199" t="s">
        <v>168</v>
      </c>
      <c r="E450" s="38"/>
      <c r="F450" s="200" t="s">
        <v>1128</v>
      </c>
      <c r="G450" s="38"/>
      <c r="H450" s="38"/>
      <c r="I450" s="196"/>
      <c r="J450" s="38"/>
      <c r="K450" s="38"/>
      <c r="L450" s="41"/>
      <c r="M450" s="197"/>
      <c r="N450" s="198"/>
      <c r="O450" s="67"/>
      <c r="P450" s="67"/>
      <c r="Q450" s="67"/>
      <c r="R450" s="67"/>
      <c r="S450" s="67"/>
      <c r="T450" s="68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168</v>
      </c>
      <c r="AU450" s="19" t="s">
        <v>82</v>
      </c>
    </row>
    <row r="451" spans="2:51" s="13" customFormat="1" ht="11.25">
      <c r="B451" s="201"/>
      <c r="C451" s="202"/>
      <c r="D451" s="194" t="s">
        <v>170</v>
      </c>
      <c r="E451" s="203" t="s">
        <v>28</v>
      </c>
      <c r="F451" s="204" t="s">
        <v>1129</v>
      </c>
      <c r="G451" s="202"/>
      <c r="H451" s="203" t="s">
        <v>28</v>
      </c>
      <c r="I451" s="205"/>
      <c r="J451" s="202"/>
      <c r="K451" s="202"/>
      <c r="L451" s="206"/>
      <c r="M451" s="207"/>
      <c r="N451" s="208"/>
      <c r="O451" s="208"/>
      <c r="P451" s="208"/>
      <c r="Q451" s="208"/>
      <c r="R451" s="208"/>
      <c r="S451" s="208"/>
      <c r="T451" s="209"/>
      <c r="AT451" s="210" t="s">
        <v>170</v>
      </c>
      <c r="AU451" s="210" t="s">
        <v>82</v>
      </c>
      <c r="AV451" s="13" t="s">
        <v>80</v>
      </c>
      <c r="AW451" s="13" t="s">
        <v>34</v>
      </c>
      <c r="AX451" s="13" t="s">
        <v>73</v>
      </c>
      <c r="AY451" s="210" t="s">
        <v>157</v>
      </c>
    </row>
    <row r="452" spans="2:51" s="13" customFormat="1" ht="11.25">
      <c r="B452" s="201"/>
      <c r="C452" s="202"/>
      <c r="D452" s="194" t="s">
        <v>170</v>
      </c>
      <c r="E452" s="203" t="s">
        <v>28</v>
      </c>
      <c r="F452" s="204" t="s">
        <v>1115</v>
      </c>
      <c r="G452" s="202"/>
      <c r="H452" s="203" t="s">
        <v>28</v>
      </c>
      <c r="I452" s="205"/>
      <c r="J452" s="202"/>
      <c r="K452" s="202"/>
      <c r="L452" s="206"/>
      <c r="M452" s="207"/>
      <c r="N452" s="208"/>
      <c r="O452" s="208"/>
      <c r="P452" s="208"/>
      <c r="Q452" s="208"/>
      <c r="R452" s="208"/>
      <c r="S452" s="208"/>
      <c r="T452" s="209"/>
      <c r="AT452" s="210" t="s">
        <v>170</v>
      </c>
      <c r="AU452" s="210" t="s">
        <v>82</v>
      </c>
      <c r="AV452" s="13" t="s">
        <v>80</v>
      </c>
      <c r="AW452" s="13" t="s">
        <v>34</v>
      </c>
      <c r="AX452" s="13" t="s">
        <v>73</v>
      </c>
      <c r="AY452" s="210" t="s">
        <v>157</v>
      </c>
    </row>
    <row r="453" spans="2:51" s="14" customFormat="1" ht="11.25">
      <c r="B453" s="211"/>
      <c r="C453" s="212"/>
      <c r="D453" s="194" t="s">
        <v>170</v>
      </c>
      <c r="E453" s="213" t="s">
        <v>28</v>
      </c>
      <c r="F453" s="214" t="s">
        <v>1116</v>
      </c>
      <c r="G453" s="212"/>
      <c r="H453" s="215">
        <v>7.525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170</v>
      </c>
      <c r="AU453" s="221" t="s">
        <v>82</v>
      </c>
      <c r="AV453" s="14" t="s">
        <v>82</v>
      </c>
      <c r="AW453" s="14" t="s">
        <v>34</v>
      </c>
      <c r="AX453" s="14" t="s">
        <v>73</v>
      </c>
      <c r="AY453" s="221" t="s">
        <v>157</v>
      </c>
    </row>
    <row r="454" spans="2:51" s="14" customFormat="1" ht="11.25">
      <c r="B454" s="211"/>
      <c r="C454" s="212"/>
      <c r="D454" s="194" t="s">
        <v>170</v>
      </c>
      <c r="E454" s="213" t="s">
        <v>28</v>
      </c>
      <c r="F454" s="214" t="s">
        <v>851</v>
      </c>
      <c r="G454" s="212"/>
      <c r="H454" s="215">
        <v>1.92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170</v>
      </c>
      <c r="AU454" s="221" t="s">
        <v>82</v>
      </c>
      <c r="AV454" s="14" t="s">
        <v>82</v>
      </c>
      <c r="AW454" s="14" t="s">
        <v>34</v>
      </c>
      <c r="AX454" s="14" t="s">
        <v>73</v>
      </c>
      <c r="AY454" s="221" t="s">
        <v>157</v>
      </c>
    </row>
    <row r="455" spans="2:51" s="14" customFormat="1" ht="11.25">
      <c r="B455" s="211"/>
      <c r="C455" s="212"/>
      <c r="D455" s="194" t="s">
        <v>170</v>
      </c>
      <c r="E455" s="213" t="s">
        <v>28</v>
      </c>
      <c r="F455" s="214" t="s">
        <v>1117</v>
      </c>
      <c r="G455" s="212"/>
      <c r="H455" s="215">
        <v>4.164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170</v>
      </c>
      <c r="AU455" s="221" t="s">
        <v>82</v>
      </c>
      <c r="AV455" s="14" t="s">
        <v>82</v>
      </c>
      <c r="AW455" s="14" t="s">
        <v>34</v>
      </c>
      <c r="AX455" s="14" t="s">
        <v>73</v>
      </c>
      <c r="AY455" s="221" t="s">
        <v>157</v>
      </c>
    </row>
    <row r="456" spans="2:51" s="13" customFormat="1" ht="11.25">
      <c r="B456" s="201"/>
      <c r="C456" s="202"/>
      <c r="D456" s="194" t="s">
        <v>170</v>
      </c>
      <c r="E456" s="203" t="s">
        <v>28</v>
      </c>
      <c r="F456" s="204" t="s">
        <v>1118</v>
      </c>
      <c r="G456" s="202"/>
      <c r="H456" s="203" t="s">
        <v>28</v>
      </c>
      <c r="I456" s="205"/>
      <c r="J456" s="202"/>
      <c r="K456" s="202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170</v>
      </c>
      <c r="AU456" s="210" t="s">
        <v>82</v>
      </c>
      <c r="AV456" s="13" t="s">
        <v>80</v>
      </c>
      <c r="AW456" s="13" t="s">
        <v>34</v>
      </c>
      <c r="AX456" s="13" t="s">
        <v>73</v>
      </c>
      <c r="AY456" s="210" t="s">
        <v>157</v>
      </c>
    </row>
    <row r="457" spans="2:51" s="14" customFormat="1" ht="11.25">
      <c r="B457" s="211"/>
      <c r="C457" s="212"/>
      <c r="D457" s="194" t="s">
        <v>170</v>
      </c>
      <c r="E457" s="213" t="s">
        <v>28</v>
      </c>
      <c r="F457" s="214" t="s">
        <v>1119</v>
      </c>
      <c r="G457" s="212"/>
      <c r="H457" s="215">
        <v>1.248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170</v>
      </c>
      <c r="AU457" s="221" t="s">
        <v>82</v>
      </c>
      <c r="AV457" s="14" t="s">
        <v>82</v>
      </c>
      <c r="AW457" s="14" t="s">
        <v>34</v>
      </c>
      <c r="AX457" s="14" t="s">
        <v>73</v>
      </c>
      <c r="AY457" s="221" t="s">
        <v>157</v>
      </c>
    </row>
    <row r="458" spans="2:51" s="15" customFormat="1" ht="11.25">
      <c r="B458" s="222"/>
      <c r="C458" s="223"/>
      <c r="D458" s="194" t="s">
        <v>170</v>
      </c>
      <c r="E458" s="224" t="s">
        <v>28</v>
      </c>
      <c r="F458" s="225" t="s">
        <v>182</v>
      </c>
      <c r="G458" s="223"/>
      <c r="H458" s="226">
        <v>14.857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170</v>
      </c>
      <c r="AU458" s="232" t="s">
        <v>82</v>
      </c>
      <c r="AV458" s="15" t="s">
        <v>164</v>
      </c>
      <c r="AW458" s="15" t="s">
        <v>34</v>
      </c>
      <c r="AX458" s="15" t="s">
        <v>80</v>
      </c>
      <c r="AY458" s="232" t="s">
        <v>157</v>
      </c>
    </row>
    <row r="459" spans="1:65" s="2" customFormat="1" ht="16.5" customHeight="1">
      <c r="A459" s="36"/>
      <c r="B459" s="37"/>
      <c r="C459" s="244" t="s">
        <v>638</v>
      </c>
      <c r="D459" s="244" t="s">
        <v>483</v>
      </c>
      <c r="E459" s="245" t="s">
        <v>1130</v>
      </c>
      <c r="F459" s="246" t="s">
        <v>1131</v>
      </c>
      <c r="G459" s="247" t="s">
        <v>667</v>
      </c>
      <c r="H459" s="248">
        <v>24.514</v>
      </c>
      <c r="I459" s="249"/>
      <c r="J459" s="250">
        <f>ROUND(I459*H459,2)</f>
        <v>0</v>
      </c>
      <c r="K459" s="246" t="s">
        <v>163</v>
      </c>
      <c r="L459" s="251"/>
      <c r="M459" s="252" t="s">
        <v>28</v>
      </c>
      <c r="N459" s="253" t="s">
        <v>46</v>
      </c>
      <c r="O459" s="67"/>
      <c r="P459" s="190">
        <f>O459*H459</f>
        <v>0</v>
      </c>
      <c r="Q459" s="190">
        <v>0.001</v>
      </c>
      <c r="R459" s="190">
        <f>Q459*H459</f>
        <v>0.024514</v>
      </c>
      <c r="S459" s="190">
        <v>0</v>
      </c>
      <c r="T459" s="191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2" t="s">
        <v>437</v>
      </c>
      <c r="AT459" s="192" t="s">
        <v>483</v>
      </c>
      <c r="AU459" s="192" t="s">
        <v>82</v>
      </c>
      <c r="AY459" s="19" t="s">
        <v>157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19" t="s">
        <v>164</v>
      </c>
      <c r="BK459" s="193">
        <f>ROUND(I459*H459,2)</f>
        <v>0</v>
      </c>
      <c r="BL459" s="19" t="s">
        <v>307</v>
      </c>
      <c r="BM459" s="192" t="s">
        <v>1132</v>
      </c>
    </row>
    <row r="460" spans="1:47" s="2" customFormat="1" ht="11.25">
      <c r="A460" s="36"/>
      <c r="B460" s="37"/>
      <c r="C460" s="38"/>
      <c r="D460" s="194" t="s">
        <v>166</v>
      </c>
      <c r="E460" s="38"/>
      <c r="F460" s="195" t="s">
        <v>1131</v>
      </c>
      <c r="G460" s="38"/>
      <c r="H460" s="38"/>
      <c r="I460" s="196"/>
      <c r="J460" s="38"/>
      <c r="K460" s="38"/>
      <c r="L460" s="41"/>
      <c r="M460" s="197"/>
      <c r="N460" s="198"/>
      <c r="O460" s="67"/>
      <c r="P460" s="67"/>
      <c r="Q460" s="67"/>
      <c r="R460" s="67"/>
      <c r="S460" s="67"/>
      <c r="T460" s="68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166</v>
      </c>
      <c r="AU460" s="19" t="s">
        <v>82</v>
      </c>
    </row>
    <row r="461" spans="2:51" s="14" customFormat="1" ht="11.25">
      <c r="B461" s="211"/>
      <c r="C461" s="212"/>
      <c r="D461" s="194" t="s">
        <v>170</v>
      </c>
      <c r="E461" s="212"/>
      <c r="F461" s="214" t="s">
        <v>1133</v>
      </c>
      <c r="G461" s="212"/>
      <c r="H461" s="215">
        <v>24.514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170</v>
      </c>
      <c r="AU461" s="221" t="s">
        <v>82</v>
      </c>
      <c r="AV461" s="14" t="s">
        <v>82</v>
      </c>
      <c r="AW461" s="14" t="s">
        <v>4</v>
      </c>
      <c r="AX461" s="14" t="s">
        <v>80</v>
      </c>
      <c r="AY461" s="221" t="s">
        <v>157</v>
      </c>
    </row>
    <row r="462" spans="1:65" s="2" customFormat="1" ht="16.5" customHeight="1">
      <c r="A462" s="36"/>
      <c r="B462" s="37"/>
      <c r="C462" s="181" t="s">
        <v>645</v>
      </c>
      <c r="D462" s="181" t="s">
        <v>159</v>
      </c>
      <c r="E462" s="182" t="s">
        <v>1134</v>
      </c>
      <c r="F462" s="183" t="s">
        <v>1135</v>
      </c>
      <c r="G462" s="184" t="s">
        <v>486</v>
      </c>
      <c r="H462" s="185">
        <v>0.03</v>
      </c>
      <c r="I462" s="186"/>
      <c r="J462" s="187">
        <f>ROUND(I462*H462,2)</f>
        <v>0</v>
      </c>
      <c r="K462" s="183" t="s">
        <v>163</v>
      </c>
      <c r="L462" s="41"/>
      <c r="M462" s="188" t="s">
        <v>28</v>
      </c>
      <c r="N462" s="189" t="s">
        <v>46</v>
      </c>
      <c r="O462" s="67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2" t="s">
        <v>307</v>
      </c>
      <c r="AT462" s="192" t="s">
        <v>159</v>
      </c>
      <c r="AU462" s="192" t="s">
        <v>82</v>
      </c>
      <c r="AY462" s="19" t="s">
        <v>157</v>
      </c>
      <c r="BE462" s="193">
        <f>IF(N462="základní",J462,0)</f>
        <v>0</v>
      </c>
      <c r="BF462" s="193">
        <f>IF(N462="snížená",J462,0)</f>
        <v>0</v>
      </c>
      <c r="BG462" s="193">
        <f>IF(N462="zákl. přenesená",J462,0)</f>
        <v>0</v>
      </c>
      <c r="BH462" s="193">
        <f>IF(N462="sníž. přenesená",J462,0)</f>
        <v>0</v>
      </c>
      <c r="BI462" s="193">
        <f>IF(N462="nulová",J462,0)</f>
        <v>0</v>
      </c>
      <c r="BJ462" s="19" t="s">
        <v>164</v>
      </c>
      <c r="BK462" s="193">
        <f>ROUND(I462*H462,2)</f>
        <v>0</v>
      </c>
      <c r="BL462" s="19" t="s">
        <v>307</v>
      </c>
      <c r="BM462" s="192" t="s">
        <v>1136</v>
      </c>
    </row>
    <row r="463" spans="1:47" s="2" customFormat="1" ht="19.5">
      <c r="A463" s="36"/>
      <c r="B463" s="37"/>
      <c r="C463" s="38"/>
      <c r="D463" s="194" t="s">
        <v>166</v>
      </c>
      <c r="E463" s="38"/>
      <c r="F463" s="195" t="s">
        <v>1137</v>
      </c>
      <c r="G463" s="38"/>
      <c r="H463" s="38"/>
      <c r="I463" s="196"/>
      <c r="J463" s="38"/>
      <c r="K463" s="38"/>
      <c r="L463" s="41"/>
      <c r="M463" s="197"/>
      <c r="N463" s="198"/>
      <c r="O463" s="67"/>
      <c r="P463" s="67"/>
      <c r="Q463" s="67"/>
      <c r="R463" s="67"/>
      <c r="S463" s="67"/>
      <c r="T463" s="68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9" t="s">
        <v>166</v>
      </c>
      <c r="AU463" s="19" t="s">
        <v>82</v>
      </c>
    </row>
    <row r="464" spans="1:47" s="2" customFormat="1" ht="11.25">
      <c r="A464" s="36"/>
      <c r="B464" s="37"/>
      <c r="C464" s="38"/>
      <c r="D464" s="199" t="s">
        <v>168</v>
      </c>
      <c r="E464" s="38"/>
      <c r="F464" s="200" t="s">
        <v>1138</v>
      </c>
      <c r="G464" s="38"/>
      <c r="H464" s="38"/>
      <c r="I464" s="196"/>
      <c r="J464" s="38"/>
      <c r="K464" s="38"/>
      <c r="L464" s="41"/>
      <c r="M464" s="197"/>
      <c r="N464" s="198"/>
      <c r="O464" s="67"/>
      <c r="P464" s="67"/>
      <c r="Q464" s="67"/>
      <c r="R464" s="67"/>
      <c r="S464" s="67"/>
      <c r="T464" s="68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168</v>
      </c>
      <c r="AU464" s="19" t="s">
        <v>82</v>
      </c>
    </row>
    <row r="465" spans="2:63" s="12" customFormat="1" ht="22.9" customHeight="1">
      <c r="B465" s="165"/>
      <c r="C465" s="166"/>
      <c r="D465" s="167" t="s">
        <v>72</v>
      </c>
      <c r="E465" s="179" t="s">
        <v>662</v>
      </c>
      <c r="F465" s="179" t="s">
        <v>663</v>
      </c>
      <c r="G465" s="166"/>
      <c r="H465" s="166"/>
      <c r="I465" s="169"/>
      <c r="J465" s="180">
        <f>BK465</f>
        <v>0</v>
      </c>
      <c r="K465" s="166"/>
      <c r="L465" s="171"/>
      <c r="M465" s="172"/>
      <c r="N465" s="173"/>
      <c r="O465" s="173"/>
      <c r="P465" s="174">
        <f>SUM(P466:P489)</f>
        <v>0</v>
      </c>
      <c r="Q465" s="173"/>
      <c r="R465" s="174">
        <f>SUM(R466:R489)</f>
        <v>0.0235043</v>
      </c>
      <c r="S465" s="173"/>
      <c r="T465" s="175">
        <f>SUM(T466:T489)</f>
        <v>0</v>
      </c>
      <c r="AR465" s="176" t="s">
        <v>82</v>
      </c>
      <c r="AT465" s="177" t="s">
        <v>72</v>
      </c>
      <c r="AU465" s="177" t="s">
        <v>80</v>
      </c>
      <c r="AY465" s="176" t="s">
        <v>157</v>
      </c>
      <c r="BK465" s="178">
        <f>SUM(BK466:BK489)</f>
        <v>0</v>
      </c>
    </row>
    <row r="466" spans="1:65" s="2" customFormat="1" ht="16.5" customHeight="1">
      <c r="A466" s="36"/>
      <c r="B466" s="37"/>
      <c r="C466" s="181" t="s">
        <v>654</v>
      </c>
      <c r="D466" s="181" t="s">
        <v>159</v>
      </c>
      <c r="E466" s="182" t="s">
        <v>665</v>
      </c>
      <c r="F466" s="183" t="s">
        <v>666</v>
      </c>
      <c r="G466" s="184" t="s">
        <v>667</v>
      </c>
      <c r="H466" s="185">
        <v>21.49</v>
      </c>
      <c r="I466" s="186"/>
      <c r="J466" s="187">
        <f>ROUND(I466*H466,2)</f>
        <v>0</v>
      </c>
      <c r="K466" s="183" t="s">
        <v>163</v>
      </c>
      <c r="L466" s="41"/>
      <c r="M466" s="188" t="s">
        <v>28</v>
      </c>
      <c r="N466" s="189" t="s">
        <v>46</v>
      </c>
      <c r="O466" s="67"/>
      <c r="P466" s="190">
        <f>O466*H466</f>
        <v>0</v>
      </c>
      <c r="Q466" s="190">
        <v>7E-05</v>
      </c>
      <c r="R466" s="190">
        <f>Q466*H466</f>
        <v>0.0015042999999999999</v>
      </c>
      <c r="S466" s="190">
        <v>0</v>
      </c>
      <c r="T466" s="191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92" t="s">
        <v>307</v>
      </c>
      <c r="AT466" s="192" t="s">
        <v>159</v>
      </c>
      <c r="AU466" s="192" t="s">
        <v>82</v>
      </c>
      <c r="AY466" s="19" t="s">
        <v>157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9" t="s">
        <v>164</v>
      </c>
      <c r="BK466" s="193">
        <f>ROUND(I466*H466,2)</f>
        <v>0</v>
      </c>
      <c r="BL466" s="19" t="s">
        <v>307</v>
      </c>
      <c r="BM466" s="192" t="s">
        <v>1139</v>
      </c>
    </row>
    <row r="467" spans="1:47" s="2" customFormat="1" ht="11.25">
      <c r="A467" s="36"/>
      <c r="B467" s="37"/>
      <c r="C467" s="38"/>
      <c r="D467" s="194" t="s">
        <v>166</v>
      </c>
      <c r="E467" s="38"/>
      <c r="F467" s="195" t="s">
        <v>669</v>
      </c>
      <c r="G467" s="38"/>
      <c r="H467" s="38"/>
      <c r="I467" s="196"/>
      <c r="J467" s="38"/>
      <c r="K467" s="38"/>
      <c r="L467" s="41"/>
      <c r="M467" s="197"/>
      <c r="N467" s="198"/>
      <c r="O467" s="67"/>
      <c r="P467" s="67"/>
      <c r="Q467" s="67"/>
      <c r="R467" s="67"/>
      <c r="S467" s="67"/>
      <c r="T467" s="68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166</v>
      </c>
      <c r="AU467" s="19" t="s">
        <v>82</v>
      </c>
    </row>
    <row r="468" spans="1:47" s="2" customFormat="1" ht="11.25">
      <c r="A468" s="36"/>
      <c r="B468" s="37"/>
      <c r="C468" s="38"/>
      <c r="D468" s="199" t="s">
        <v>168</v>
      </c>
      <c r="E468" s="38"/>
      <c r="F468" s="200" t="s">
        <v>670</v>
      </c>
      <c r="G468" s="38"/>
      <c r="H468" s="38"/>
      <c r="I468" s="196"/>
      <c r="J468" s="38"/>
      <c r="K468" s="38"/>
      <c r="L468" s="41"/>
      <c r="M468" s="197"/>
      <c r="N468" s="198"/>
      <c r="O468" s="67"/>
      <c r="P468" s="67"/>
      <c r="Q468" s="67"/>
      <c r="R468" s="67"/>
      <c r="S468" s="67"/>
      <c r="T468" s="68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168</v>
      </c>
      <c r="AU468" s="19" t="s">
        <v>82</v>
      </c>
    </row>
    <row r="469" spans="2:51" s="13" customFormat="1" ht="11.25">
      <c r="B469" s="201"/>
      <c r="C469" s="202"/>
      <c r="D469" s="194" t="s">
        <v>170</v>
      </c>
      <c r="E469" s="203" t="s">
        <v>28</v>
      </c>
      <c r="F469" s="204" t="s">
        <v>1140</v>
      </c>
      <c r="G469" s="202"/>
      <c r="H469" s="203" t="s">
        <v>28</v>
      </c>
      <c r="I469" s="205"/>
      <c r="J469" s="202"/>
      <c r="K469" s="202"/>
      <c r="L469" s="206"/>
      <c r="M469" s="207"/>
      <c r="N469" s="208"/>
      <c r="O469" s="208"/>
      <c r="P469" s="208"/>
      <c r="Q469" s="208"/>
      <c r="R469" s="208"/>
      <c r="S469" s="208"/>
      <c r="T469" s="209"/>
      <c r="AT469" s="210" t="s">
        <v>170</v>
      </c>
      <c r="AU469" s="210" t="s">
        <v>82</v>
      </c>
      <c r="AV469" s="13" t="s">
        <v>80</v>
      </c>
      <c r="AW469" s="13" t="s">
        <v>34</v>
      </c>
      <c r="AX469" s="13" t="s">
        <v>73</v>
      </c>
      <c r="AY469" s="210" t="s">
        <v>157</v>
      </c>
    </row>
    <row r="470" spans="2:51" s="13" customFormat="1" ht="11.25">
      <c r="B470" s="201"/>
      <c r="C470" s="202"/>
      <c r="D470" s="194" t="s">
        <v>170</v>
      </c>
      <c r="E470" s="203" t="s">
        <v>28</v>
      </c>
      <c r="F470" s="204" t="s">
        <v>1141</v>
      </c>
      <c r="G470" s="202"/>
      <c r="H470" s="203" t="s">
        <v>28</v>
      </c>
      <c r="I470" s="205"/>
      <c r="J470" s="202"/>
      <c r="K470" s="202"/>
      <c r="L470" s="206"/>
      <c r="M470" s="207"/>
      <c r="N470" s="208"/>
      <c r="O470" s="208"/>
      <c r="P470" s="208"/>
      <c r="Q470" s="208"/>
      <c r="R470" s="208"/>
      <c r="S470" s="208"/>
      <c r="T470" s="209"/>
      <c r="AT470" s="210" t="s">
        <v>170</v>
      </c>
      <c r="AU470" s="210" t="s">
        <v>82</v>
      </c>
      <c r="AV470" s="13" t="s">
        <v>80</v>
      </c>
      <c r="AW470" s="13" t="s">
        <v>34</v>
      </c>
      <c r="AX470" s="13" t="s">
        <v>73</v>
      </c>
      <c r="AY470" s="210" t="s">
        <v>157</v>
      </c>
    </row>
    <row r="471" spans="2:51" s="14" customFormat="1" ht="11.25">
      <c r="B471" s="211"/>
      <c r="C471" s="212"/>
      <c r="D471" s="194" t="s">
        <v>170</v>
      </c>
      <c r="E471" s="213" t="s">
        <v>28</v>
      </c>
      <c r="F471" s="214" t="s">
        <v>1142</v>
      </c>
      <c r="G471" s="212"/>
      <c r="H471" s="215">
        <v>3.996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170</v>
      </c>
      <c r="AU471" s="221" t="s">
        <v>82</v>
      </c>
      <c r="AV471" s="14" t="s">
        <v>82</v>
      </c>
      <c r="AW471" s="14" t="s">
        <v>34</v>
      </c>
      <c r="AX471" s="14" t="s">
        <v>73</v>
      </c>
      <c r="AY471" s="221" t="s">
        <v>157</v>
      </c>
    </row>
    <row r="472" spans="2:51" s="14" customFormat="1" ht="11.25">
      <c r="B472" s="211"/>
      <c r="C472" s="212"/>
      <c r="D472" s="194" t="s">
        <v>170</v>
      </c>
      <c r="E472" s="213" t="s">
        <v>28</v>
      </c>
      <c r="F472" s="214" t="s">
        <v>1143</v>
      </c>
      <c r="G472" s="212"/>
      <c r="H472" s="215">
        <v>14.652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170</v>
      </c>
      <c r="AU472" s="221" t="s">
        <v>82</v>
      </c>
      <c r="AV472" s="14" t="s">
        <v>82</v>
      </c>
      <c r="AW472" s="14" t="s">
        <v>34</v>
      </c>
      <c r="AX472" s="14" t="s">
        <v>73</v>
      </c>
      <c r="AY472" s="221" t="s">
        <v>157</v>
      </c>
    </row>
    <row r="473" spans="2:51" s="16" customFormat="1" ht="11.25">
      <c r="B473" s="233"/>
      <c r="C473" s="234"/>
      <c r="D473" s="194" t="s">
        <v>170</v>
      </c>
      <c r="E473" s="235" t="s">
        <v>28</v>
      </c>
      <c r="F473" s="236" t="s">
        <v>258</v>
      </c>
      <c r="G473" s="234"/>
      <c r="H473" s="237">
        <v>18.648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170</v>
      </c>
      <c r="AU473" s="243" t="s">
        <v>82</v>
      </c>
      <c r="AV473" s="16" t="s">
        <v>183</v>
      </c>
      <c r="AW473" s="16" t="s">
        <v>34</v>
      </c>
      <c r="AX473" s="16" t="s">
        <v>73</v>
      </c>
      <c r="AY473" s="243" t="s">
        <v>157</v>
      </c>
    </row>
    <row r="474" spans="2:51" s="13" customFormat="1" ht="11.25">
      <c r="B474" s="201"/>
      <c r="C474" s="202"/>
      <c r="D474" s="194" t="s">
        <v>170</v>
      </c>
      <c r="E474" s="203" t="s">
        <v>28</v>
      </c>
      <c r="F474" s="204" t="s">
        <v>1144</v>
      </c>
      <c r="G474" s="202"/>
      <c r="H474" s="203" t="s">
        <v>28</v>
      </c>
      <c r="I474" s="205"/>
      <c r="J474" s="202"/>
      <c r="K474" s="202"/>
      <c r="L474" s="206"/>
      <c r="M474" s="207"/>
      <c r="N474" s="208"/>
      <c r="O474" s="208"/>
      <c r="P474" s="208"/>
      <c r="Q474" s="208"/>
      <c r="R474" s="208"/>
      <c r="S474" s="208"/>
      <c r="T474" s="209"/>
      <c r="AT474" s="210" t="s">
        <v>170</v>
      </c>
      <c r="AU474" s="210" t="s">
        <v>82</v>
      </c>
      <c r="AV474" s="13" t="s">
        <v>80</v>
      </c>
      <c r="AW474" s="13" t="s">
        <v>34</v>
      </c>
      <c r="AX474" s="13" t="s">
        <v>73</v>
      </c>
      <c r="AY474" s="210" t="s">
        <v>157</v>
      </c>
    </row>
    <row r="475" spans="2:51" s="14" customFormat="1" ht="11.25">
      <c r="B475" s="211"/>
      <c r="C475" s="212"/>
      <c r="D475" s="194" t="s">
        <v>170</v>
      </c>
      <c r="E475" s="213" t="s">
        <v>28</v>
      </c>
      <c r="F475" s="214" t="s">
        <v>1145</v>
      </c>
      <c r="G475" s="212"/>
      <c r="H475" s="215">
        <v>2.842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170</v>
      </c>
      <c r="AU475" s="221" t="s">
        <v>82</v>
      </c>
      <c r="AV475" s="14" t="s">
        <v>82</v>
      </c>
      <c r="AW475" s="14" t="s">
        <v>34</v>
      </c>
      <c r="AX475" s="14" t="s">
        <v>73</v>
      </c>
      <c r="AY475" s="221" t="s">
        <v>157</v>
      </c>
    </row>
    <row r="476" spans="2:51" s="15" customFormat="1" ht="11.25">
      <c r="B476" s="222"/>
      <c r="C476" s="223"/>
      <c r="D476" s="194" t="s">
        <v>170</v>
      </c>
      <c r="E476" s="224" t="s">
        <v>28</v>
      </c>
      <c r="F476" s="225" t="s">
        <v>182</v>
      </c>
      <c r="G476" s="223"/>
      <c r="H476" s="226">
        <v>21.49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170</v>
      </c>
      <c r="AU476" s="232" t="s">
        <v>82</v>
      </c>
      <c r="AV476" s="15" t="s">
        <v>164</v>
      </c>
      <c r="AW476" s="15" t="s">
        <v>34</v>
      </c>
      <c r="AX476" s="15" t="s">
        <v>80</v>
      </c>
      <c r="AY476" s="232" t="s">
        <v>157</v>
      </c>
    </row>
    <row r="477" spans="1:65" s="2" customFormat="1" ht="16.5" customHeight="1">
      <c r="A477" s="36"/>
      <c r="B477" s="37"/>
      <c r="C477" s="244" t="s">
        <v>664</v>
      </c>
      <c r="D477" s="244" t="s">
        <v>483</v>
      </c>
      <c r="E477" s="245" t="s">
        <v>1146</v>
      </c>
      <c r="F477" s="246" t="s">
        <v>1147</v>
      </c>
      <c r="G477" s="247" t="s">
        <v>486</v>
      </c>
      <c r="H477" s="248">
        <v>0.022</v>
      </c>
      <c r="I477" s="249"/>
      <c r="J477" s="250">
        <f>ROUND(I477*H477,2)</f>
        <v>0</v>
      </c>
      <c r="K477" s="246" t="s">
        <v>163</v>
      </c>
      <c r="L477" s="251"/>
      <c r="M477" s="252" t="s">
        <v>28</v>
      </c>
      <c r="N477" s="253" t="s">
        <v>46</v>
      </c>
      <c r="O477" s="67"/>
      <c r="P477" s="190">
        <f>O477*H477</f>
        <v>0</v>
      </c>
      <c r="Q477" s="190">
        <v>1</v>
      </c>
      <c r="R477" s="190">
        <f>Q477*H477</f>
        <v>0.022</v>
      </c>
      <c r="S477" s="190">
        <v>0</v>
      </c>
      <c r="T477" s="191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2" t="s">
        <v>437</v>
      </c>
      <c r="AT477" s="192" t="s">
        <v>483</v>
      </c>
      <c r="AU477" s="192" t="s">
        <v>82</v>
      </c>
      <c r="AY477" s="19" t="s">
        <v>157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19" t="s">
        <v>164</v>
      </c>
      <c r="BK477" s="193">
        <f>ROUND(I477*H477,2)</f>
        <v>0</v>
      </c>
      <c r="BL477" s="19" t="s">
        <v>307</v>
      </c>
      <c r="BM477" s="192" t="s">
        <v>1148</v>
      </c>
    </row>
    <row r="478" spans="1:47" s="2" customFormat="1" ht="11.25">
      <c r="A478" s="36"/>
      <c r="B478" s="37"/>
      <c r="C478" s="38"/>
      <c r="D478" s="194" t="s">
        <v>166</v>
      </c>
      <c r="E478" s="38"/>
      <c r="F478" s="195" t="s">
        <v>1147</v>
      </c>
      <c r="G478" s="38"/>
      <c r="H478" s="38"/>
      <c r="I478" s="196"/>
      <c r="J478" s="38"/>
      <c r="K478" s="38"/>
      <c r="L478" s="41"/>
      <c r="M478" s="197"/>
      <c r="N478" s="198"/>
      <c r="O478" s="67"/>
      <c r="P478" s="67"/>
      <c r="Q478" s="67"/>
      <c r="R478" s="67"/>
      <c r="S478" s="67"/>
      <c r="T478" s="68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166</v>
      </c>
      <c r="AU478" s="19" t="s">
        <v>82</v>
      </c>
    </row>
    <row r="479" spans="2:51" s="13" customFormat="1" ht="11.25">
      <c r="B479" s="201"/>
      <c r="C479" s="202"/>
      <c r="D479" s="194" t="s">
        <v>170</v>
      </c>
      <c r="E479" s="203" t="s">
        <v>28</v>
      </c>
      <c r="F479" s="204" t="s">
        <v>1140</v>
      </c>
      <c r="G479" s="202"/>
      <c r="H479" s="203" t="s">
        <v>28</v>
      </c>
      <c r="I479" s="205"/>
      <c r="J479" s="202"/>
      <c r="K479" s="202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170</v>
      </c>
      <c r="AU479" s="210" t="s">
        <v>82</v>
      </c>
      <c r="AV479" s="13" t="s">
        <v>80</v>
      </c>
      <c r="AW479" s="13" t="s">
        <v>34</v>
      </c>
      <c r="AX479" s="13" t="s">
        <v>73</v>
      </c>
      <c r="AY479" s="210" t="s">
        <v>157</v>
      </c>
    </row>
    <row r="480" spans="2:51" s="13" customFormat="1" ht="11.25">
      <c r="B480" s="201"/>
      <c r="C480" s="202"/>
      <c r="D480" s="194" t="s">
        <v>170</v>
      </c>
      <c r="E480" s="203" t="s">
        <v>28</v>
      </c>
      <c r="F480" s="204" t="s">
        <v>1141</v>
      </c>
      <c r="G480" s="202"/>
      <c r="H480" s="203" t="s">
        <v>28</v>
      </c>
      <c r="I480" s="205"/>
      <c r="J480" s="202"/>
      <c r="K480" s="202"/>
      <c r="L480" s="206"/>
      <c r="M480" s="207"/>
      <c r="N480" s="208"/>
      <c r="O480" s="208"/>
      <c r="P480" s="208"/>
      <c r="Q480" s="208"/>
      <c r="R480" s="208"/>
      <c r="S480" s="208"/>
      <c r="T480" s="209"/>
      <c r="AT480" s="210" t="s">
        <v>170</v>
      </c>
      <c r="AU480" s="210" t="s">
        <v>82</v>
      </c>
      <c r="AV480" s="13" t="s">
        <v>80</v>
      </c>
      <c r="AW480" s="13" t="s">
        <v>34</v>
      </c>
      <c r="AX480" s="13" t="s">
        <v>73</v>
      </c>
      <c r="AY480" s="210" t="s">
        <v>157</v>
      </c>
    </row>
    <row r="481" spans="2:51" s="14" customFormat="1" ht="11.25">
      <c r="B481" s="211"/>
      <c r="C481" s="212"/>
      <c r="D481" s="194" t="s">
        <v>170</v>
      </c>
      <c r="E481" s="213" t="s">
        <v>28</v>
      </c>
      <c r="F481" s="214" t="s">
        <v>1149</v>
      </c>
      <c r="G481" s="212"/>
      <c r="H481" s="215">
        <v>0.004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170</v>
      </c>
      <c r="AU481" s="221" t="s">
        <v>82</v>
      </c>
      <c r="AV481" s="14" t="s">
        <v>82</v>
      </c>
      <c r="AW481" s="14" t="s">
        <v>34</v>
      </c>
      <c r="AX481" s="14" t="s">
        <v>73</v>
      </c>
      <c r="AY481" s="221" t="s">
        <v>157</v>
      </c>
    </row>
    <row r="482" spans="2:51" s="14" customFormat="1" ht="11.25">
      <c r="B482" s="211"/>
      <c r="C482" s="212"/>
      <c r="D482" s="194" t="s">
        <v>170</v>
      </c>
      <c r="E482" s="213" t="s">
        <v>28</v>
      </c>
      <c r="F482" s="214" t="s">
        <v>1150</v>
      </c>
      <c r="G482" s="212"/>
      <c r="H482" s="215">
        <v>0.015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170</v>
      </c>
      <c r="AU482" s="221" t="s">
        <v>82</v>
      </c>
      <c r="AV482" s="14" t="s">
        <v>82</v>
      </c>
      <c r="AW482" s="14" t="s">
        <v>34</v>
      </c>
      <c r="AX482" s="14" t="s">
        <v>73</v>
      </c>
      <c r="AY482" s="221" t="s">
        <v>157</v>
      </c>
    </row>
    <row r="483" spans="2:51" s="16" customFormat="1" ht="11.25">
      <c r="B483" s="233"/>
      <c r="C483" s="234"/>
      <c r="D483" s="194" t="s">
        <v>170</v>
      </c>
      <c r="E483" s="235" t="s">
        <v>28</v>
      </c>
      <c r="F483" s="236" t="s">
        <v>258</v>
      </c>
      <c r="G483" s="234"/>
      <c r="H483" s="237">
        <v>0.019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170</v>
      </c>
      <c r="AU483" s="243" t="s">
        <v>82</v>
      </c>
      <c r="AV483" s="16" t="s">
        <v>183</v>
      </c>
      <c r="AW483" s="16" t="s">
        <v>34</v>
      </c>
      <c r="AX483" s="16" t="s">
        <v>73</v>
      </c>
      <c r="AY483" s="243" t="s">
        <v>157</v>
      </c>
    </row>
    <row r="484" spans="2:51" s="13" customFormat="1" ht="11.25">
      <c r="B484" s="201"/>
      <c r="C484" s="202"/>
      <c r="D484" s="194" t="s">
        <v>170</v>
      </c>
      <c r="E484" s="203" t="s">
        <v>28</v>
      </c>
      <c r="F484" s="204" t="s">
        <v>1144</v>
      </c>
      <c r="G484" s="202"/>
      <c r="H484" s="203" t="s">
        <v>28</v>
      </c>
      <c r="I484" s="205"/>
      <c r="J484" s="202"/>
      <c r="K484" s="202"/>
      <c r="L484" s="206"/>
      <c r="M484" s="207"/>
      <c r="N484" s="208"/>
      <c r="O484" s="208"/>
      <c r="P484" s="208"/>
      <c r="Q484" s="208"/>
      <c r="R484" s="208"/>
      <c r="S484" s="208"/>
      <c r="T484" s="209"/>
      <c r="AT484" s="210" t="s">
        <v>170</v>
      </c>
      <c r="AU484" s="210" t="s">
        <v>82</v>
      </c>
      <c r="AV484" s="13" t="s">
        <v>80</v>
      </c>
      <c r="AW484" s="13" t="s">
        <v>34</v>
      </c>
      <c r="AX484" s="13" t="s">
        <v>73</v>
      </c>
      <c r="AY484" s="210" t="s">
        <v>157</v>
      </c>
    </row>
    <row r="485" spans="2:51" s="14" customFormat="1" ht="11.25">
      <c r="B485" s="211"/>
      <c r="C485" s="212"/>
      <c r="D485" s="194" t="s">
        <v>170</v>
      </c>
      <c r="E485" s="213" t="s">
        <v>28</v>
      </c>
      <c r="F485" s="214" t="s">
        <v>1151</v>
      </c>
      <c r="G485" s="212"/>
      <c r="H485" s="215">
        <v>0.003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170</v>
      </c>
      <c r="AU485" s="221" t="s">
        <v>82</v>
      </c>
      <c r="AV485" s="14" t="s">
        <v>82</v>
      </c>
      <c r="AW485" s="14" t="s">
        <v>34</v>
      </c>
      <c r="AX485" s="14" t="s">
        <v>73</v>
      </c>
      <c r="AY485" s="221" t="s">
        <v>157</v>
      </c>
    </row>
    <row r="486" spans="2:51" s="15" customFormat="1" ht="11.25">
      <c r="B486" s="222"/>
      <c r="C486" s="223"/>
      <c r="D486" s="194" t="s">
        <v>170</v>
      </c>
      <c r="E486" s="224" t="s">
        <v>28</v>
      </c>
      <c r="F486" s="225" t="s">
        <v>182</v>
      </c>
      <c r="G486" s="223"/>
      <c r="H486" s="226">
        <v>0.022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170</v>
      </c>
      <c r="AU486" s="232" t="s">
        <v>82</v>
      </c>
      <c r="AV486" s="15" t="s">
        <v>164</v>
      </c>
      <c r="AW486" s="15" t="s">
        <v>34</v>
      </c>
      <c r="AX486" s="15" t="s">
        <v>80</v>
      </c>
      <c r="AY486" s="232" t="s">
        <v>157</v>
      </c>
    </row>
    <row r="487" spans="1:65" s="2" customFormat="1" ht="16.5" customHeight="1">
      <c r="A487" s="36"/>
      <c r="B487" s="37"/>
      <c r="C487" s="181" t="s">
        <v>677</v>
      </c>
      <c r="D487" s="181" t="s">
        <v>159</v>
      </c>
      <c r="E487" s="182" t="s">
        <v>764</v>
      </c>
      <c r="F487" s="183" t="s">
        <v>765</v>
      </c>
      <c r="G487" s="184" t="s">
        <v>486</v>
      </c>
      <c r="H487" s="185">
        <v>0.024</v>
      </c>
      <c r="I487" s="186"/>
      <c r="J487" s="187">
        <f>ROUND(I487*H487,2)</f>
        <v>0</v>
      </c>
      <c r="K487" s="183" t="s">
        <v>163</v>
      </c>
      <c r="L487" s="41"/>
      <c r="M487" s="188" t="s">
        <v>28</v>
      </c>
      <c r="N487" s="189" t="s">
        <v>46</v>
      </c>
      <c r="O487" s="67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2" t="s">
        <v>307</v>
      </c>
      <c r="AT487" s="192" t="s">
        <v>159</v>
      </c>
      <c r="AU487" s="192" t="s">
        <v>82</v>
      </c>
      <c r="AY487" s="19" t="s">
        <v>157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19" t="s">
        <v>164</v>
      </c>
      <c r="BK487" s="193">
        <f>ROUND(I487*H487,2)</f>
        <v>0</v>
      </c>
      <c r="BL487" s="19" t="s">
        <v>307</v>
      </c>
      <c r="BM487" s="192" t="s">
        <v>1152</v>
      </c>
    </row>
    <row r="488" spans="1:47" s="2" customFormat="1" ht="19.5">
      <c r="A488" s="36"/>
      <c r="B488" s="37"/>
      <c r="C488" s="38"/>
      <c r="D488" s="194" t="s">
        <v>166</v>
      </c>
      <c r="E488" s="38"/>
      <c r="F488" s="195" t="s">
        <v>767</v>
      </c>
      <c r="G488" s="38"/>
      <c r="H488" s="38"/>
      <c r="I488" s="196"/>
      <c r="J488" s="38"/>
      <c r="K488" s="38"/>
      <c r="L488" s="41"/>
      <c r="M488" s="197"/>
      <c r="N488" s="198"/>
      <c r="O488" s="67"/>
      <c r="P488" s="67"/>
      <c r="Q488" s="67"/>
      <c r="R488" s="67"/>
      <c r="S488" s="67"/>
      <c r="T488" s="68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166</v>
      </c>
      <c r="AU488" s="19" t="s">
        <v>82</v>
      </c>
    </row>
    <row r="489" spans="1:47" s="2" customFormat="1" ht="11.25">
      <c r="A489" s="36"/>
      <c r="B489" s="37"/>
      <c r="C489" s="38"/>
      <c r="D489" s="199" t="s">
        <v>168</v>
      </c>
      <c r="E489" s="38"/>
      <c r="F489" s="200" t="s">
        <v>768</v>
      </c>
      <c r="G489" s="38"/>
      <c r="H489" s="38"/>
      <c r="I489" s="196"/>
      <c r="J489" s="38"/>
      <c r="K489" s="38"/>
      <c r="L489" s="41"/>
      <c r="M489" s="254"/>
      <c r="N489" s="255"/>
      <c r="O489" s="256"/>
      <c r="P489" s="256"/>
      <c r="Q489" s="256"/>
      <c r="R489" s="256"/>
      <c r="S489" s="256"/>
      <c r="T489" s="25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168</v>
      </c>
      <c r="AU489" s="19" t="s">
        <v>82</v>
      </c>
    </row>
    <row r="490" spans="1:31" s="2" customFormat="1" ht="6.95" customHeight="1">
      <c r="A490" s="36"/>
      <c r="B490" s="50"/>
      <c r="C490" s="51"/>
      <c r="D490" s="51"/>
      <c r="E490" s="51"/>
      <c r="F490" s="51"/>
      <c r="G490" s="51"/>
      <c r="H490" s="51"/>
      <c r="I490" s="51"/>
      <c r="J490" s="51"/>
      <c r="K490" s="51"/>
      <c r="L490" s="41"/>
      <c r="M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</row>
  </sheetData>
  <sheetProtection algorithmName="SHA-512" hashValue="vYLh4OnMX1qP9XINZtCXULAfOglL0B2ESnpFIkB0ZnaHPxPqVXRPWU2eVv9kkOnzBLFDcx3GA8U/teJPizoNhQ==" saltValue="wWA9ohIdqNLPzSIEeS7Gi+5eHzALqEouEfd0z6xwazqmLWFo1OzYJbtqqccM/5biAg11TDvUuNS6upcQy+WdQw==" spinCount="100000" sheet="1" objects="1" scenarios="1" formatColumns="0" formatRows="0" autoFilter="0"/>
  <autoFilter ref="C98:K489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4" r:id="rId1" display="https://podminky.urs.cz/item/CS_URS_2022_01/131151100"/>
    <hyperlink ref="F113" r:id="rId2" display="https://podminky.urs.cz/item/CS_URS_2022_01/162251102"/>
    <hyperlink ref="F122" r:id="rId3" display="https://podminky.urs.cz/item/CS_URS_2022_01/167111101"/>
    <hyperlink ref="F127" r:id="rId4" display="https://podminky.urs.cz/item/CS_URS_2022_01/171201201"/>
    <hyperlink ref="F132" r:id="rId5" display="https://podminky.urs.cz/item/CS_URS_2022_01/174101101"/>
    <hyperlink ref="F148" r:id="rId6" display="https://podminky.urs.cz/item/CS_URS_2022_01/181102302"/>
    <hyperlink ref="F157" r:id="rId7" display="https://podminky.urs.cz/item/CS_URS_2022_01/213111121"/>
    <hyperlink ref="F168" r:id="rId8" display="https://podminky.urs.cz/item/CS_URS_2022_01/224111114"/>
    <hyperlink ref="F175" r:id="rId9" display="https://podminky.urs.cz/item/CS_URS_2022_01/224112114"/>
    <hyperlink ref="F182" r:id="rId10" display="https://podminky.urs.cz/item/CS_URS_2022_01/274321118"/>
    <hyperlink ref="F187" r:id="rId11" display="https://podminky.urs.cz/item/CS_URS_2022_01/274354111"/>
    <hyperlink ref="F195" r:id="rId12" display="https://podminky.urs.cz/item/CS_URS_2022_01/274354211"/>
    <hyperlink ref="F198" r:id="rId13" display="https://podminky.urs.cz/item/CS_URS_2022_01/274361116"/>
    <hyperlink ref="F208" r:id="rId14" display="https://podminky.urs.cz/item/CS_URS_2022_01/321321116"/>
    <hyperlink ref="F213" r:id="rId15" display="https://podminky.urs.cz/item/CS_URS_2022_01/321351010"/>
    <hyperlink ref="F218" r:id="rId16" display="https://podminky.urs.cz/item/CS_URS_2022_01/321352010"/>
    <hyperlink ref="F221" r:id="rId17" display="https://podminky.urs.cz/item/CS_URS_2022_01/321366112"/>
    <hyperlink ref="F228" r:id="rId18" display="https://podminky.urs.cz/item/CS_URS_2022_01/451315114"/>
    <hyperlink ref="F233" r:id="rId19" display="https://podminky.urs.cz/item/CS_URS_2022_01/457572211"/>
    <hyperlink ref="F239" r:id="rId20" display="https://podminky.urs.cz/item/CS_URS_2022_01/564861111"/>
    <hyperlink ref="F244" r:id="rId21" display="https://podminky.urs.cz/item/CS_URS_2022_01/564871111"/>
    <hyperlink ref="F251" r:id="rId22" display="https://podminky.urs.cz/item/CS_URS_2022_01/581131211"/>
    <hyperlink ref="F256" r:id="rId23" display="https://podminky.urs.cz/item/CS_URS_2022_01/581141216"/>
    <hyperlink ref="F265" r:id="rId24" display="https://podminky.urs.cz/item/CS_URS_2022_01/581151215"/>
    <hyperlink ref="F272" r:id="rId25" display="https://podminky.urs.cz/item/CS_URS_2022_01/599141111"/>
    <hyperlink ref="F303" r:id="rId26" display="https://podminky.urs.cz/item/CS_URS_2022_01/941111111"/>
    <hyperlink ref="F308" r:id="rId27" display="https://podminky.urs.cz/item/CS_URS_2022_01/941111811"/>
    <hyperlink ref="F313" r:id="rId28" display="https://podminky.urs.cz/item/CS_URS_2022_01/941111211"/>
    <hyperlink ref="F318" r:id="rId29" display="https://podminky.urs.cz/item/CS_URS_2022_01/953334212"/>
    <hyperlink ref="F340" r:id="rId30" display="https://podminky.urs.cz/item/CS_URS_2022_01/985121122"/>
    <hyperlink ref="F349" r:id="rId31" display="https://podminky.urs.cz/item/CS_URS_2022_01/985312114"/>
    <hyperlink ref="F354" r:id="rId32" display="https://podminky.urs.cz/item/CS_URS_2022_01/985323211"/>
    <hyperlink ref="F363" r:id="rId33" display="https://podminky.urs.cz/item/CS_URS_2022_01/985324111"/>
    <hyperlink ref="F383" r:id="rId34" display="https://podminky.urs.cz/item/CS_URS_2022_01/HZS2222"/>
    <hyperlink ref="F431" r:id="rId35" display="https://podminky.urs.cz/item/CS_URS_2022_01/998332011"/>
    <hyperlink ref="F436" r:id="rId36" display="https://podminky.urs.cz/item/CS_URS_2022_01/711112001"/>
    <hyperlink ref="F450" r:id="rId37" display="https://podminky.urs.cz/item/CS_URS_2022_01/711112052"/>
    <hyperlink ref="F464" r:id="rId38" display="https://podminky.urs.cz/item/CS_URS_2022_01/998711101"/>
    <hyperlink ref="F468" r:id="rId39" display="https://podminky.urs.cz/item/CS_URS_2022_01/767995111"/>
    <hyperlink ref="F489" r:id="rId40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123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1153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ROUND(J89,2)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ROUND((SUM(BE89:BE170)),2)</f>
        <v>0</v>
      </c>
      <c r="G35" s="36"/>
      <c r="H35" s="36"/>
      <c r="I35" s="127">
        <v>0.21</v>
      </c>
      <c r="J35" s="126">
        <f>ROUND(((SUM(BE89:BE170))*I35),2)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ROUND((SUM(BF89:BF170)),2)</f>
        <v>0</v>
      </c>
      <c r="G36" s="36"/>
      <c r="H36" s="36"/>
      <c r="I36" s="127">
        <v>0.15</v>
      </c>
      <c r="J36" s="126">
        <f>ROUND(((SUM(BF89:BF170))*I36),2)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ROUND((SUM(BG89:BG170)),2)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ROUND((SUM(BH89:BH170)),2)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ROUND((SUM(BI89:BI170)),2)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123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1.3 - PS 01.3 Mobilní protipovodňové hrazení (technologická část)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J89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J90</f>
        <v>0</v>
      </c>
      <c r="K64" s="144"/>
      <c r="L64" s="148"/>
    </row>
    <row r="65" spans="2:12" s="10" customFormat="1" ht="19.9" customHeight="1">
      <c r="B65" s="149"/>
      <c r="C65" s="100"/>
      <c r="D65" s="150" t="s">
        <v>137</v>
      </c>
      <c r="E65" s="151"/>
      <c r="F65" s="151"/>
      <c r="G65" s="151"/>
      <c r="H65" s="151"/>
      <c r="I65" s="151"/>
      <c r="J65" s="152">
        <f>J91</f>
        <v>0</v>
      </c>
      <c r="K65" s="100"/>
      <c r="L65" s="153"/>
    </row>
    <row r="66" spans="2:12" s="9" customFormat="1" ht="24.95" customHeight="1">
      <c r="B66" s="143"/>
      <c r="C66" s="144"/>
      <c r="D66" s="145" t="s">
        <v>140</v>
      </c>
      <c r="E66" s="146"/>
      <c r="F66" s="146"/>
      <c r="G66" s="146"/>
      <c r="H66" s="146"/>
      <c r="I66" s="146"/>
      <c r="J66" s="147">
        <f>J110</f>
        <v>0</v>
      </c>
      <c r="K66" s="144"/>
      <c r="L66" s="148"/>
    </row>
    <row r="67" spans="2:12" s="10" customFormat="1" ht="19.9" customHeight="1">
      <c r="B67" s="149"/>
      <c r="C67" s="100"/>
      <c r="D67" s="150" t="s">
        <v>141</v>
      </c>
      <c r="E67" s="151"/>
      <c r="F67" s="151"/>
      <c r="G67" s="151"/>
      <c r="H67" s="151"/>
      <c r="I67" s="151"/>
      <c r="J67" s="152">
        <f>J111</f>
        <v>0</v>
      </c>
      <c r="K67" s="100"/>
      <c r="L67" s="153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142</v>
      </c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93" t="str">
        <f>E7</f>
        <v>Labe, Račice, protipovodňová ochrana</v>
      </c>
      <c r="F77" s="394"/>
      <c r="G77" s="394"/>
      <c r="H77" s="394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122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393" t="s">
        <v>123</v>
      </c>
      <c r="F79" s="395"/>
      <c r="G79" s="395"/>
      <c r="H79" s="395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124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47" t="str">
        <f>E11</f>
        <v>1.3 - PS 01.3 Mobilní protipovodňové hrazení (technologická část)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F14</f>
        <v>Račice u Štětí</v>
      </c>
      <c r="G83" s="38"/>
      <c r="H83" s="38"/>
      <c r="I83" s="31" t="s">
        <v>24</v>
      </c>
      <c r="J83" s="62" t="str">
        <f>IF(J14="","",J14)</f>
        <v>16. 2. 2022</v>
      </c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40.15" customHeight="1">
      <c r="A85" s="36"/>
      <c r="B85" s="37"/>
      <c r="C85" s="31" t="s">
        <v>26</v>
      </c>
      <c r="D85" s="38"/>
      <c r="E85" s="38"/>
      <c r="F85" s="29" t="str">
        <f>E17</f>
        <v>Povodí Labe, státní podnik, OIČ, Hradec Králové</v>
      </c>
      <c r="G85" s="38"/>
      <c r="H85" s="38"/>
      <c r="I85" s="31" t="s">
        <v>33</v>
      </c>
      <c r="J85" s="34" t="str">
        <f>E23</f>
        <v>Povodí Labe, státní podnik, OIČ, Hradec Králové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31</v>
      </c>
      <c r="D86" s="38"/>
      <c r="E86" s="38"/>
      <c r="F86" s="29" t="str">
        <f>IF(E20="","",E20)</f>
        <v>Vyplň údaj</v>
      </c>
      <c r="G86" s="38"/>
      <c r="H86" s="38"/>
      <c r="I86" s="31" t="s">
        <v>35</v>
      </c>
      <c r="J86" s="34" t="str">
        <f>E26</f>
        <v>Ing. Eva Morkesová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54"/>
      <c r="B88" s="155"/>
      <c r="C88" s="156" t="s">
        <v>143</v>
      </c>
      <c r="D88" s="157" t="s">
        <v>58</v>
      </c>
      <c r="E88" s="157" t="s">
        <v>54</v>
      </c>
      <c r="F88" s="157" t="s">
        <v>55</v>
      </c>
      <c r="G88" s="157" t="s">
        <v>144</v>
      </c>
      <c r="H88" s="157" t="s">
        <v>145</v>
      </c>
      <c r="I88" s="157" t="s">
        <v>146</v>
      </c>
      <c r="J88" s="157" t="s">
        <v>129</v>
      </c>
      <c r="K88" s="158" t="s">
        <v>147</v>
      </c>
      <c r="L88" s="159"/>
      <c r="M88" s="71" t="s">
        <v>28</v>
      </c>
      <c r="N88" s="72" t="s">
        <v>43</v>
      </c>
      <c r="O88" s="72" t="s">
        <v>148</v>
      </c>
      <c r="P88" s="72" t="s">
        <v>149</v>
      </c>
      <c r="Q88" s="72" t="s">
        <v>150</v>
      </c>
      <c r="R88" s="72" t="s">
        <v>151</v>
      </c>
      <c r="S88" s="72" t="s">
        <v>152</v>
      </c>
      <c r="T88" s="73" t="s">
        <v>153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</row>
    <row r="89" spans="1:63" s="2" customFormat="1" ht="22.9" customHeight="1">
      <c r="A89" s="36"/>
      <c r="B89" s="37"/>
      <c r="C89" s="78" t="s">
        <v>154</v>
      </c>
      <c r="D89" s="38"/>
      <c r="E89" s="38"/>
      <c r="F89" s="38"/>
      <c r="G89" s="38"/>
      <c r="H89" s="38"/>
      <c r="I89" s="38"/>
      <c r="J89" s="160">
        <f>BK89</f>
        <v>0</v>
      </c>
      <c r="K89" s="38"/>
      <c r="L89" s="41"/>
      <c r="M89" s="74"/>
      <c r="N89" s="161"/>
      <c r="O89" s="75"/>
      <c r="P89" s="162">
        <f>P90+P110</f>
        <v>0</v>
      </c>
      <c r="Q89" s="75"/>
      <c r="R89" s="162">
        <f>R90+R110</f>
        <v>0.19460764000000003</v>
      </c>
      <c r="S89" s="75"/>
      <c r="T89" s="163">
        <f>T90+T110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72</v>
      </c>
      <c r="AU89" s="19" t="s">
        <v>130</v>
      </c>
      <c r="BK89" s="164">
        <f>BK90+BK110</f>
        <v>0</v>
      </c>
    </row>
    <row r="90" spans="2:63" s="12" customFormat="1" ht="25.9" customHeight="1">
      <c r="B90" s="165"/>
      <c r="C90" s="166"/>
      <c r="D90" s="167" t="s">
        <v>72</v>
      </c>
      <c r="E90" s="168" t="s">
        <v>155</v>
      </c>
      <c r="F90" s="168" t="s">
        <v>156</v>
      </c>
      <c r="G90" s="166"/>
      <c r="H90" s="166"/>
      <c r="I90" s="169"/>
      <c r="J90" s="170">
        <f>BK90</f>
        <v>0</v>
      </c>
      <c r="K90" s="166"/>
      <c r="L90" s="171"/>
      <c r="M90" s="172"/>
      <c r="N90" s="173"/>
      <c r="O90" s="173"/>
      <c r="P90" s="174">
        <f>P91</f>
        <v>0</v>
      </c>
      <c r="Q90" s="173"/>
      <c r="R90" s="174">
        <f>R91</f>
        <v>0</v>
      </c>
      <c r="S90" s="173"/>
      <c r="T90" s="175">
        <f>T91</f>
        <v>0</v>
      </c>
      <c r="AR90" s="176" t="s">
        <v>80</v>
      </c>
      <c r="AT90" s="177" t="s">
        <v>72</v>
      </c>
      <c r="AU90" s="177" t="s">
        <v>73</v>
      </c>
      <c r="AY90" s="176" t="s">
        <v>157</v>
      </c>
      <c r="BK90" s="178">
        <f>BK91</f>
        <v>0</v>
      </c>
    </row>
    <row r="91" spans="2:63" s="12" customFormat="1" ht="22.9" customHeight="1">
      <c r="B91" s="165"/>
      <c r="C91" s="166"/>
      <c r="D91" s="167" t="s">
        <v>72</v>
      </c>
      <c r="E91" s="179" t="s">
        <v>224</v>
      </c>
      <c r="F91" s="179" t="s">
        <v>588</v>
      </c>
      <c r="G91" s="166"/>
      <c r="H91" s="166"/>
      <c r="I91" s="169"/>
      <c r="J91" s="180">
        <f>BK91</f>
        <v>0</v>
      </c>
      <c r="K91" s="166"/>
      <c r="L91" s="171"/>
      <c r="M91" s="172"/>
      <c r="N91" s="173"/>
      <c r="O91" s="173"/>
      <c r="P91" s="174">
        <f>SUM(P92:P109)</f>
        <v>0</v>
      </c>
      <c r="Q91" s="173"/>
      <c r="R91" s="174">
        <f>SUM(R92:R109)</f>
        <v>0</v>
      </c>
      <c r="S91" s="173"/>
      <c r="T91" s="175">
        <f>SUM(T92:T109)</f>
        <v>0</v>
      </c>
      <c r="AR91" s="176" t="s">
        <v>80</v>
      </c>
      <c r="AT91" s="177" t="s">
        <v>72</v>
      </c>
      <c r="AU91" s="177" t="s">
        <v>80</v>
      </c>
      <c r="AY91" s="176" t="s">
        <v>157</v>
      </c>
      <c r="BK91" s="178">
        <f>SUM(BK92:BK109)</f>
        <v>0</v>
      </c>
    </row>
    <row r="92" spans="1:65" s="2" customFormat="1" ht="16.5" customHeight="1">
      <c r="A92" s="36"/>
      <c r="B92" s="37"/>
      <c r="C92" s="181" t="s">
        <v>80</v>
      </c>
      <c r="D92" s="181" t="s">
        <v>159</v>
      </c>
      <c r="E92" s="182" t="s">
        <v>1154</v>
      </c>
      <c r="F92" s="183" t="s">
        <v>1155</v>
      </c>
      <c r="G92" s="184" t="s">
        <v>1156</v>
      </c>
      <c r="H92" s="185">
        <v>1</v>
      </c>
      <c r="I92" s="186"/>
      <c r="J92" s="187">
        <f>ROUND(I92*H92,2)</f>
        <v>0</v>
      </c>
      <c r="K92" s="183" t="s">
        <v>28</v>
      </c>
      <c r="L92" s="41"/>
      <c r="M92" s="188" t="s">
        <v>28</v>
      </c>
      <c r="N92" s="189" t="s">
        <v>46</v>
      </c>
      <c r="O92" s="67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2" t="s">
        <v>164</v>
      </c>
      <c r="AT92" s="192" t="s">
        <v>159</v>
      </c>
      <c r="AU92" s="192" t="s">
        <v>82</v>
      </c>
      <c r="AY92" s="19" t="s">
        <v>157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9" t="s">
        <v>164</v>
      </c>
      <c r="BK92" s="193">
        <f>ROUND(I92*H92,2)</f>
        <v>0</v>
      </c>
      <c r="BL92" s="19" t="s">
        <v>164</v>
      </c>
      <c r="BM92" s="192" t="s">
        <v>1157</v>
      </c>
    </row>
    <row r="93" spans="1:47" s="2" customFormat="1" ht="11.25">
      <c r="A93" s="36"/>
      <c r="B93" s="37"/>
      <c r="C93" s="38"/>
      <c r="D93" s="194" t="s">
        <v>166</v>
      </c>
      <c r="E93" s="38"/>
      <c r="F93" s="195" t="s">
        <v>1155</v>
      </c>
      <c r="G93" s="38"/>
      <c r="H93" s="38"/>
      <c r="I93" s="196"/>
      <c r="J93" s="38"/>
      <c r="K93" s="38"/>
      <c r="L93" s="41"/>
      <c r="M93" s="197"/>
      <c r="N93" s="198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166</v>
      </c>
      <c r="AU93" s="19" t="s">
        <v>82</v>
      </c>
    </row>
    <row r="94" spans="2:51" s="13" customFormat="1" ht="11.25">
      <c r="B94" s="201"/>
      <c r="C94" s="202"/>
      <c r="D94" s="194" t="s">
        <v>170</v>
      </c>
      <c r="E94" s="203" t="s">
        <v>28</v>
      </c>
      <c r="F94" s="204" t="s">
        <v>1158</v>
      </c>
      <c r="G94" s="202"/>
      <c r="H94" s="203" t="s">
        <v>28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170</v>
      </c>
      <c r="AU94" s="210" t="s">
        <v>82</v>
      </c>
      <c r="AV94" s="13" t="s">
        <v>80</v>
      </c>
      <c r="AW94" s="13" t="s">
        <v>34</v>
      </c>
      <c r="AX94" s="13" t="s">
        <v>73</v>
      </c>
      <c r="AY94" s="210" t="s">
        <v>157</v>
      </c>
    </row>
    <row r="95" spans="2:51" s="13" customFormat="1" ht="11.25">
      <c r="B95" s="201"/>
      <c r="C95" s="202"/>
      <c r="D95" s="194" t="s">
        <v>170</v>
      </c>
      <c r="E95" s="203" t="s">
        <v>28</v>
      </c>
      <c r="F95" s="204" t="s">
        <v>1159</v>
      </c>
      <c r="G95" s="202"/>
      <c r="H95" s="203" t="s">
        <v>28</v>
      </c>
      <c r="I95" s="205"/>
      <c r="J95" s="202"/>
      <c r="K95" s="202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170</v>
      </c>
      <c r="AU95" s="210" t="s">
        <v>82</v>
      </c>
      <c r="AV95" s="13" t="s">
        <v>80</v>
      </c>
      <c r="AW95" s="13" t="s">
        <v>34</v>
      </c>
      <c r="AX95" s="13" t="s">
        <v>73</v>
      </c>
      <c r="AY95" s="210" t="s">
        <v>157</v>
      </c>
    </row>
    <row r="96" spans="2:51" s="13" customFormat="1" ht="11.25">
      <c r="B96" s="201"/>
      <c r="C96" s="202"/>
      <c r="D96" s="194" t="s">
        <v>170</v>
      </c>
      <c r="E96" s="203" t="s">
        <v>28</v>
      </c>
      <c r="F96" s="204" t="s">
        <v>1160</v>
      </c>
      <c r="G96" s="202"/>
      <c r="H96" s="203" t="s">
        <v>28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170</v>
      </c>
      <c r="AU96" s="210" t="s">
        <v>82</v>
      </c>
      <c r="AV96" s="13" t="s">
        <v>80</v>
      </c>
      <c r="AW96" s="13" t="s">
        <v>34</v>
      </c>
      <c r="AX96" s="13" t="s">
        <v>73</v>
      </c>
      <c r="AY96" s="210" t="s">
        <v>157</v>
      </c>
    </row>
    <row r="97" spans="2:51" s="13" customFormat="1" ht="11.25">
      <c r="B97" s="201"/>
      <c r="C97" s="202"/>
      <c r="D97" s="194" t="s">
        <v>170</v>
      </c>
      <c r="E97" s="203" t="s">
        <v>28</v>
      </c>
      <c r="F97" s="204" t="s">
        <v>1161</v>
      </c>
      <c r="G97" s="202"/>
      <c r="H97" s="203" t="s">
        <v>28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170</v>
      </c>
      <c r="AU97" s="210" t="s">
        <v>82</v>
      </c>
      <c r="AV97" s="13" t="s">
        <v>80</v>
      </c>
      <c r="AW97" s="13" t="s">
        <v>34</v>
      </c>
      <c r="AX97" s="13" t="s">
        <v>73</v>
      </c>
      <c r="AY97" s="210" t="s">
        <v>157</v>
      </c>
    </row>
    <row r="98" spans="2:51" s="13" customFormat="1" ht="11.25">
      <c r="B98" s="201"/>
      <c r="C98" s="202"/>
      <c r="D98" s="194" t="s">
        <v>170</v>
      </c>
      <c r="E98" s="203" t="s">
        <v>28</v>
      </c>
      <c r="F98" s="204" t="s">
        <v>1162</v>
      </c>
      <c r="G98" s="202"/>
      <c r="H98" s="203" t="s">
        <v>28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170</v>
      </c>
      <c r="AU98" s="210" t="s">
        <v>82</v>
      </c>
      <c r="AV98" s="13" t="s">
        <v>80</v>
      </c>
      <c r="AW98" s="13" t="s">
        <v>34</v>
      </c>
      <c r="AX98" s="13" t="s">
        <v>73</v>
      </c>
      <c r="AY98" s="210" t="s">
        <v>157</v>
      </c>
    </row>
    <row r="99" spans="2:51" s="13" customFormat="1" ht="11.25">
      <c r="B99" s="201"/>
      <c r="C99" s="202"/>
      <c r="D99" s="194" t="s">
        <v>170</v>
      </c>
      <c r="E99" s="203" t="s">
        <v>28</v>
      </c>
      <c r="F99" s="204" t="s">
        <v>1163</v>
      </c>
      <c r="G99" s="202"/>
      <c r="H99" s="203" t="s">
        <v>28</v>
      </c>
      <c r="I99" s="205"/>
      <c r="J99" s="202"/>
      <c r="K99" s="202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170</v>
      </c>
      <c r="AU99" s="210" t="s">
        <v>82</v>
      </c>
      <c r="AV99" s="13" t="s">
        <v>80</v>
      </c>
      <c r="AW99" s="13" t="s">
        <v>34</v>
      </c>
      <c r="AX99" s="13" t="s">
        <v>73</v>
      </c>
      <c r="AY99" s="210" t="s">
        <v>157</v>
      </c>
    </row>
    <row r="100" spans="2:51" s="13" customFormat="1" ht="11.25">
      <c r="B100" s="201"/>
      <c r="C100" s="202"/>
      <c r="D100" s="194" t="s">
        <v>170</v>
      </c>
      <c r="E100" s="203" t="s">
        <v>28</v>
      </c>
      <c r="F100" s="204" t="s">
        <v>1164</v>
      </c>
      <c r="G100" s="202"/>
      <c r="H100" s="203" t="s">
        <v>28</v>
      </c>
      <c r="I100" s="205"/>
      <c r="J100" s="202"/>
      <c r="K100" s="202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170</v>
      </c>
      <c r="AU100" s="210" t="s">
        <v>82</v>
      </c>
      <c r="AV100" s="13" t="s">
        <v>80</v>
      </c>
      <c r="AW100" s="13" t="s">
        <v>34</v>
      </c>
      <c r="AX100" s="13" t="s">
        <v>73</v>
      </c>
      <c r="AY100" s="210" t="s">
        <v>157</v>
      </c>
    </row>
    <row r="101" spans="2:51" s="14" customFormat="1" ht="11.25">
      <c r="B101" s="211"/>
      <c r="C101" s="212"/>
      <c r="D101" s="194" t="s">
        <v>170</v>
      </c>
      <c r="E101" s="213" t="s">
        <v>28</v>
      </c>
      <c r="F101" s="214" t="s">
        <v>80</v>
      </c>
      <c r="G101" s="212"/>
      <c r="H101" s="215">
        <v>1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170</v>
      </c>
      <c r="AU101" s="221" t="s">
        <v>82</v>
      </c>
      <c r="AV101" s="14" t="s">
        <v>82</v>
      </c>
      <c r="AW101" s="14" t="s">
        <v>34</v>
      </c>
      <c r="AX101" s="14" t="s">
        <v>80</v>
      </c>
      <c r="AY101" s="221" t="s">
        <v>157</v>
      </c>
    </row>
    <row r="102" spans="1:65" s="2" customFormat="1" ht="16.5" customHeight="1">
      <c r="A102" s="36"/>
      <c r="B102" s="37"/>
      <c r="C102" s="181" t="s">
        <v>82</v>
      </c>
      <c r="D102" s="181" t="s">
        <v>159</v>
      </c>
      <c r="E102" s="182" t="s">
        <v>1165</v>
      </c>
      <c r="F102" s="183" t="s">
        <v>1166</v>
      </c>
      <c r="G102" s="184" t="s">
        <v>1156</v>
      </c>
      <c r="H102" s="185">
        <v>1</v>
      </c>
      <c r="I102" s="186"/>
      <c r="J102" s="187">
        <f>ROUND(I102*H102,2)</f>
        <v>0</v>
      </c>
      <c r="K102" s="183" t="s">
        <v>28</v>
      </c>
      <c r="L102" s="41"/>
      <c r="M102" s="188" t="s">
        <v>28</v>
      </c>
      <c r="N102" s="189" t="s">
        <v>46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164</v>
      </c>
      <c r="AT102" s="192" t="s">
        <v>159</v>
      </c>
      <c r="AU102" s="192" t="s">
        <v>82</v>
      </c>
      <c r="AY102" s="19" t="s">
        <v>157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9" t="s">
        <v>164</v>
      </c>
      <c r="BK102" s="193">
        <f>ROUND(I102*H102,2)</f>
        <v>0</v>
      </c>
      <c r="BL102" s="19" t="s">
        <v>164</v>
      </c>
      <c r="BM102" s="192" t="s">
        <v>1167</v>
      </c>
    </row>
    <row r="103" spans="1:47" s="2" customFormat="1" ht="11.25">
      <c r="A103" s="36"/>
      <c r="B103" s="37"/>
      <c r="C103" s="38"/>
      <c r="D103" s="194" t="s">
        <v>166</v>
      </c>
      <c r="E103" s="38"/>
      <c r="F103" s="195" t="s">
        <v>1166</v>
      </c>
      <c r="G103" s="38"/>
      <c r="H103" s="38"/>
      <c r="I103" s="196"/>
      <c r="J103" s="38"/>
      <c r="K103" s="38"/>
      <c r="L103" s="41"/>
      <c r="M103" s="197"/>
      <c r="N103" s="198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166</v>
      </c>
      <c r="AU103" s="19" t="s">
        <v>82</v>
      </c>
    </row>
    <row r="104" spans="2:51" s="13" customFormat="1" ht="11.25">
      <c r="B104" s="201"/>
      <c r="C104" s="202"/>
      <c r="D104" s="194" t="s">
        <v>170</v>
      </c>
      <c r="E104" s="203" t="s">
        <v>28</v>
      </c>
      <c r="F104" s="204" t="s">
        <v>1168</v>
      </c>
      <c r="G104" s="202"/>
      <c r="H104" s="203" t="s">
        <v>28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170</v>
      </c>
      <c r="AU104" s="210" t="s">
        <v>82</v>
      </c>
      <c r="AV104" s="13" t="s">
        <v>80</v>
      </c>
      <c r="AW104" s="13" t="s">
        <v>34</v>
      </c>
      <c r="AX104" s="13" t="s">
        <v>73</v>
      </c>
      <c r="AY104" s="210" t="s">
        <v>157</v>
      </c>
    </row>
    <row r="105" spans="2:51" s="14" customFormat="1" ht="11.25">
      <c r="B105" s="211"/>
      <c r="C105" s="212"/>
      <c r="D105" s="194" t="s">
        <v>170</v>
      </c>
      <c r="E105" s="213" t="s">
        <v>28</v>
      </c>
      <c r="F105" s="214" t="s">
        <v>80</v>
      </c>
      <c r="G105" s="212"/>
      <c r="H105" s="215">
        <v>1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170</v>
      </c>
      <c r="AU105" s="221" t="s">
        <v>82</v>
      </c>
      <c r="AV105" s="14" t="s">
        <v>82</v>
      </c>
      <c r="AW105" s="14" t="s">
        <v>34</v>
      </c>
      <c r="AX105" s="14" t="s">
        <v>80</v>
      </c>
      <c r="AY105" s="221" t="s">
        <v>157</v>
      </c>
    </row>
    <row r="106" spans="1:65" s="2" customFormat="1" ht="16.5" customHeight="1">
      <c r="A106" s="36"/>
      <c r="B106" s="37"/>
      <c r="C106" s="181" t="s">
        <v>183</v>
      </c>
      <c r="D106" s="181" t="s">
        <v>159</v>
      </c>
      <c r="E106" s="182" t="s">
        <v>1169</v>
      </c>
      <c r="F106" s="183" t="s">
        <v>1170</v>
      </c>
      <c r="G106" s="184" t="s">
        <v>1156</v>
      </c>
      <c r="H106" s="185">
        <v>1</v>
      </c>
      <c r="I106" s="186"/>
      <c r="J106" s="187">
        <f>ROUND(I106*H106,2)</f>
        <v>0</v>
      </c>
      <c r="K106" s="183" t="s">
        <v>28</v>
      </c>
      <c r="L106" s="41"/>
      <c r="M106" s="188" t="s">
        <v>28</v>
      </c>
      <c r="N106" s="189" t="s">
        <v>46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164</v>
      </c>
      <c r="AT106" s="192" t="s">
        <v>159</v>
      </c>
      <c r="AU106" s="192" t="s">
        <v>82</v>
      </c>
      <c r="AY106" s="19" t="s">
        <v>157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164</v>
      </c>
      <c r="BK106" s="193">
        <f>ROUND(I106*H106,2)</f>
        <v>0</v>
      </c>
      <c r="BL106" s="19" t="s">
        <v>164</v>
      </c>
      <c r="BM106" s="192" t="s">
        <v>1171</v>
      </c>
    </row>
    <row r="107" spans="1:47" s="2" customFormat="1" ht="11.25">
      <c r="A107" s="36"/>
      <c r="B107" s="37"/>
      <c r="C107" s="38"/>
      <c r="D107" s="194" t="s">
        <v>166</v>
      </c>
      <c r="E107" s="38"/>
      <c r="F107" s="195" t="s">
        <v>1170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166</v>
      </c>
      <c r="AU107" s="19" t="s">
        <v>82</v>
      </c>
    </row>
    <row r="108" spans="2:51" s="13" customFormat="1" ht="11.25">
      <c r="B108" s="201"/>
      <c r="C108" s="202"/>
      <c r="D108" s="194" t="s">
        <v>170</v>
      </c>
      <c r="E108" s="203" t="s">
        <v>28</v>
      </c>
      <c r="F108" s="204" t="s">
        <v>1172</v>
      </c>
      <c r="G108" s="202"/>
      <c r="H108" s="203" t="s">
        <v>28</v>
      </c>
      <c r="I108" s="205"/>
      <c r="J108" s="202"/>
      <c r="K108" s="202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170</v>
      </c>
      <c r="AU108" s="210" t="s">
        <v>82</v>
      </c>
      <c r="AV108" s="13" t="s">
        <v>80</v>
      </c>
      <c r="AW108" s="13" t="s">
        <v>34</v>
      </c>
      <c r="AX108" s="13" t="s">
        <v>73</v>
      </c>
      <c r="AY108" s="210" t="s">
        <v>157</v>
      </c>
    </row>
    <row r="109" spans="2:51" s="14" customFormat="1" ht="11.25">
      <c r="B109" s="211"/>
      <c r="C109" s="212"/>
      <c r="D109" s="194" t="s">
        <v>170</v>
      </c>
      <c r="E109" s="213" t="s">
        <v>28</v>
      </c>
      <c r="F109" s="214" t="s">
        <v>80</v>
      </c>
      <c r="G109" s="212"/>
      <c r="H109" s="215">
        <v>1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170</v>
      </c>
      <c r="AU109" s="221" t="s">
        <v>82</v>
      </c>
      <c r="AV109" s="14" t="s">
        <v>82</v>
      </c>
      <c r="AW109" s="14" t="s">
        <v>34</v>
      </c>
      <c r="AX109" s="14" t="s">
        <v>80</v>
      </c>
      <c r="AY109" s="221" t="s">
        <v>157</v>
      </c>
    </row>
    <row r="110" spans="2:63" s="12" customFormat="1" ht="25.9" customHeight="1">
      <c r="B110" s="165"/>
      <c r="C110" s="166"/>
      <c r="D110" s="167" t="s">
        <v>72</v>
      </c>
      <c r="E110" s="168" t="s">
        <v>660</v>
      </c>
      <c r="F110" s="168" t="s">
        <v>661</v>
      </c>
      <c r="G110" s="166"/>
      <c r="H110" s="166"/>
      <c r="I110" s="169"/>
      <c r="J110" s="170">
        <f>BK110</f>
        <v>0</v>
      </c>
      <c r="K110" s="166"/>
      <c r="L110" s="171"/>
      <c r="M110" s="172"/>
      <c r="N110" s="173"/>
      <c r="O110" s="173"/>
      <c r="P110" s="174">
        <f>P111</f>
        <v>0</v>
      </c>
      <c r="Q110" s="173"/>
      <c r="R110" s="174">
        <f>R111</f>
        <v>0.19460764000000003</v>
      </c>
      <c r="S110" s="173"/>
      <c r="T110" s="175">
        <f>T111</f>
        <v>0</v>
      </c>
      <c r="AR110" s="176" t="s">
        <v>82</v>
      </c>
      <c r="AT110" s="177" t="s">
        <v>72</v>
      </c>
      <c r="AU110" s="177" t="s">
        <v>73</v>
      </c>
      <c r="AY110" s="176" t="s">
        <v>157</v>
      </c>
      <c r="BK110" s="178">
        <f>BK111</f>
        <v>0</v>
      </c>
    </row>
    <row r="111" spans="2:63" s="12" customFormat="1" ht="22.9" customHeight="1">
      <c r="B111" s="165"/>
      <c r="C111" s="166"/>
      <c r="D111" s="167" t="s">
        <v>72</v>
      </c>
      <c r="E111" s="179" t="s">
        <v>662</v>
      </c>
      <c r="F111" s="179" t="s">
        <v>663</v>
      </c>
      <c r="G111" s="166"/>
      <c r="H111" s="166"/>
      <c r="I111" s="169"/>
      <c r="J111" s="180">
        <f>BK111</f>
        <v>0</v>
      </c>
      <c r="K111" s="166"/>
      <c r="L111" s="171"/>
      <c r="M111" s="172"/>
      <c r="N111" s="173"/>
      <c r="O111" s="173"/>
      <c r="P111" s="174">
        <f>SUM(P112:P170)</f>
        <v>0</v>
      </c>
      <c r="Q111" s="173"/>
      <c r="R111" s="174">
        <f>SUM(R112:R170)</f>
        <v>0.19460764000000003</v>
      </c>
      <c r="S111" s="173"/>
      <c r="T111" s="175">
        <f>SUM(T112:T170)</f>
        <v>0</v>
      </c>
      <c r="AR111" s="176" t="s">
        <v>82</v>
      </c>
      <c r="AT111" s="177" t="s">
        <v>72</v>
      </c>
      <c r="AU111" s="177" t="s">
        <v>80</v>
      </c>
      <c r="AY111" s="176" t="s">
        <v>157</v>
      </c>
      <c r="BK111" s="178">
        <f>SUM(BK112:BK170)</f>
        <v>0</v>
      </c>
    </row>
    <row r="112" spans="1:65" s="2" customFormat="1" ht="16.5" customHeight="1">
      <c r="A112" s="36"/>
      <c r="B112" s="37"/>
      <c r="C112" s="181" t="s">
        <v>164</v>
      </c>
      <c r="D112" s="181" t="s">
        <v>159</v>
      </c>
      <c r="E112" s="182" t="s">
        <v>665</v>
      </c>
      <c r="F112" s="183" t="s">
        <v>666</v>
      </c>
      <c r="G112" s="184" t="s">
        <v>667</v>
      </c>
      <c r="H112" s="185">
        <v>46.952</v>
      </c>
      <c r="I112" s="186"/>
      <c r="J112" s="187">
        <f>ROUND(I112*H112,2)</f>
        <v>0</v>
      </c>
      <c r="K112" s="183" t="s">
        <v>163</v>
      </c>
      <c r="L112" s="41"/>
      <c r="M112" s="188" t="s">
        <v>28</v>
      </c>
      <c r="N112" s="189" t="s">
        <v>46</v>
      </c>
      <c r="O112" s="67"/>
      <c r="P112" s="190">
        <f>O112*H112</f>
        <v>0</v>
      </c>
      <c r="Q112" s="190">
        <v>7E-05</v>
      </c>
      <c r="R112" s="190">
        <f>Q112*H112</f>
        <v>0.0032866399999999995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307</v>
      </c>
      <c r="AT112" s="192" t="s">
        <v>159</v>
      </c>
      <c r="AU112" s="192" t="s">
        <v>82</v>
      </c>
      <c r="AY112" s="19" t="s">
        <v>157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164</v>
      </c>
      <c r="BK112" s="193">
        <f>ROUND(I112*H112,2)</f>
        <v>0</v>
      </c>
      <c r="BL112" s="19" t="s">
        <v>307</v>
      </c>
      <c r="BM112" s="192" t="s">
        <v>1139</v>
      </c>
    </row>
    <row r="113" spans="1:47" s="2" customFormat="1" ht="11.25">
      <c r="A113" s="36"/>
      <c r="B113" s="37"/>
      <c r="C113" s="38"/>
      <c r="D113" s="194" t="s">
        <v>166</v>
      </c>
      <c r="E113" s="38"/>
      <c r="F113" s="195" t="s">
        <v>669</v>
      </c>
      <c r="G113" s="38"/>
      <c r="H113" s="38"/>
      <c r="I113" s="196"/>
      <c r="J113" s="38"/>
      <c r="K113" s="38"/>
      <c r="L113" s="41"/>
      <c r="M113" s="197"/>
      <c r="N113" s="198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166</v>
      </c>
      <c r="AU113" s="19" t="s">
        <v>82</v>
      </c>
    </row>
    <row r="114" spans="1:47" s="2" customFormat="1" ht="11.25">
      <c r="A114" s="36"/>
      <c r="B114" s="37"/>
      <c r="C114" s="38"/>
      <c r="D114" s="199" t="s">
        <v>168</v>
      </c>
      <c r="E114" s="38"/>
      <c r="F114" s="200" t="s">
        <v>670</v>
      </c>
      <c r="G114" s="38"/>
      <c r="H114" s="38"/>
      <c r="I114" s="196"/>
      <c r="J114" s="38"/>
      <c r="K114" s="38"/>
      <c r="L114" s="41"/>
      <c r="M114" s="197"/>
      <c r="N114" s="198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168</v>
      </c>
      <c r="AU114" s="19" t="s">
        <v>82</v>
      </c>
    </row>
    <row r="115" spans="2:51" s="13" customFormat="1" ht="11.25">
      <c r="B115" s="201"/>
      <c r="C115" s="202"/>
      <c r="D115" s="194" t="s">
        <v>170</v>
      </c>
      <c r="E115" s="203" t="s">
        <v>28</v>
      </c>
      <c r="F115" s="204" t="s">
        <v>1173</v>
      </c>
      <c r="G115" s="202"/>
      <c r="H115" s="203" t="s">
        <v>28</v>
      </c>
      <c r="I115" s="205"/>
      <c r="J115" s="202"/>
      <c r="K115" s="202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170</v>
      </c>
      <c r="AU115" s="210" t="s">
        <v>82</v>
      </c>
      <c r="AV115" s="13" t="s">
        <v>80</v>
      </c>
      <c r="AW115" s="13" t="s">
        <v>34</v>
      </c>
      <c r="AX115" s="13" t="s">
        <v>73</v>
      </c>
      <c r="AY115" s="210" t="s">
        <v>157</v>
      </c>
    </row>
    <row r="116" spans="2:51" s="13" customFormat="1" ht="11.25">
      <c r="B116" s="201"/>
      <c r="C116" s="202"/>
      <c r="D116" s="194" t="s">
        <v>170</v>
      </c>
      <c r="E116" s="203" t="s">
        <v>28</v>
      </c>
      <c r="F116" s="204" t="s">
        <v>1174</v>
      </c>
      <c r="G116" s="202"/>
      <c r="H116" s="203" t="s">
        <v>28</v>
      </c>
      <c r="I116" s="205"/>
      <c r="J116" s="202"/>
      <c r="K116" s="202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170</v>
      </c>
      <c r="AU116" s="210" t="s">
        <v>82</v>
      </c>
      <c r="AV116" s="13" t="s">
        <v>80</v>
      </c>
      <c r="AW116" s="13" t="s">
        <v>34</v>
      </c>
      <c r="AX116" s="13" t="s">
        <v>73</v>
      </c>
      <c r="AY116" s="210" t="s">
        <v>157</v>
      </c>
    </row>
    <row r="117" spans="2:51" s="14" customFormat="1" ht="11.25">
      <c r="B117" s="211"/>
      <c r="C117" s="212"/>
      <c r="D117" s="194" t="s">
        <v>170</v>
      </c>
      <c r="E117" s="213" t="s">
        <v>28</v>
      </c>
      <c r="F117" s="214" t="s">
        <v>1175</v>
      </c>
      <c r="G117" s="212"/>
      <c r="H117" s="215">
        <v>35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170</v>
      </c>
      <c r="AU117" s="221" t="s">
        <v>82</v>
      </c>
      <c r="AV117" s="14" t="s">
        <v>82</v>
      </c>
      <c r="AW117" s="14" t="s">
        <v>34</v>
      </c>
      <c r="AX117" s="14" t="s">
        <v>73</v>
      </c>
      <c r="AY117" s="221" t="s">
        <v>157</v>
      </c>
    </row>
    <row r="118" spans="2:51" s="13" customFormat="1" ht="11.25">
      <c r="B118" s="201"/>
      <c r="C118" s="202"/>
      <c r="D118" s="194" t="s">
        <v>170</v>
      </c>
      <c r="E118" s="203" t="s">
        <v>28</v>
      </c>
      <c r="F118" s="204" t="s">
        <v>1176</v>
      </c>
      <c r="G118" s="202"/>
      <c r="H118" s="203" t="s">
        <v>28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170</v>
      </c>
      <c r="AU118" s="210" t="s">
        <v>82</v>
      </c>
      <c r="AV118" s="13" t="s">
        <v>80</v>
      </c>
      <c r="AW118" s="13" t="s">
        <v>34</v>
      </c>
      <c r="AX118" s="13" t="s">
        <v>73</v>
      </c>
      <c r="AY118" s="210" t="s">
        <v>157</v>
      </c>
    </row>
    <row r="119" spans="2:51" s="14" customFormat="1" ht="11.25">
      <c r="B119" s="211"/>
      <c r="C119" s="212"/>
      <c r="D119" s="194" t="s">
        <v>170</v>
      </c>
      <c r="E119" s="213" t="s">
        <v>28</v>
      </c>
      <c r="F119" s="214" t="s">
        <v>1177</v>
      </c>
      <c r="G119" s="212"/>
      <c r="H119" s="215">
        <v>10.8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170</v>
      </c>
      <c r="AU119" s="221" t="s">
        <v>82</v>
      </c>
      <c r="AV119" s="14" t="s">
        <v>82</v>
      </c>
      <c r="AW119" s="14" t="s">
        <v>34</v>
      </c>
      <c r="AX119" s="14" t="s">
        <v>73</v>
      </c>
      <c r="AY119" s="221" t="s">
        <v>157</v>
      </c>
    </row>
    <row r="120" spans="2:51" s="13" customFormat="1" ht="11.25">
      <c r="B120" s="201"/>
      <c r="C120" s="202"/>
      <c r="D120" s="194" t="s">
        <v>170</v>
      </c>
      <c r="E120" s="203" t="s">
        <v>28</v>
      </c>
      <c r="F120" s="204" t="s">
        <v>1178</v>
      </c>
      <c r="G120" s="202"/>
      <c r="H120" s="203" t="s">
        <v>28</v>
      </c>
      <c r="I120" s="205"/>
      <c r="J120" s="202"/>
      <c r="K120" s="202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170</v>
      </c>
      <c r="AU120" s="210" t="s">
        <v>82</v>
      </c>
      <c r="AV120" s="13" t="s">
        <v>80</v>
      </c>
      <c r="AW120" s="13" t="s">
        <v>34</v>
      </c>
      <c r="AX120" s="13" t="s">
        <v>73</v>
      </c>
      <c r="AY120" s="210" t="s">
        <v>157</v>
      </c>
    </row>
    <row r="121" spans="2:51" s="14" customFormat="1" ht="11.25">
      <c r="B121" s="211"/>
      <c r="C121" s="212"/>
      <c r="D121" s="194" t="s">
        <v>170</v>
      </c>
      <c r="E121" s="213" t="s">
        <v>28</v>
      </c>
      <c r="F121" s="214" t="s">
        <v>1179</v>
      </c>
      <c r="G121" s="212"/>
      <c r="H121" s="215">
        <v>1.152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170</v>
      </c>
      <c r="AU121" s="221" t="s">
        <v>82</v>
      </c>
      <c r="AV121" s="14" t="s">
        <v>82</v>
      </c>
      <c r="AW121" s="14" t="s">
        <v>34</v>
      </c>
      <c r="AX121" s="14" t="s">
        <v>73</v>
      </c>
      <c r="AY121" s="221" t="s">
        <v>157</v>
      </c>
    </row>
    <row r="122" spans="2:51" s="15" customFormat="1" ht="11.25">
      <c r="B122" s="222"/>
      <c r="C122" s="223"/>
      <c r="D122" s="194" t="s">
        <v>170</v>
      </c>
      <c r="E122" s="224" t="s">
        <v>28</v>
      </c>
      <c r="F122" s="225" t="s">
        <v>182</v>
      </c>
      <c r="G122" s="223"/>
      <c r="H122" s="226">
        <v>46.952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170</v>
      </c>
      <c r="AU122" s="232" t="s">
        <v>82</v>
      </c>
      <c r="AV122" s="15" t="s">
        <v>164</v>
      </c>
      <c r="AW122" s="15" t="s">
        <v>34</v>
      </c>
      <c r="AX122" s="15" t="s">
        <v>80</v>
      </c>
      <c r="AY122" s="232" t="s">
        <v>157</v>
      </c>
    </row>
    <row r="123" spans="1:65" s="2" customFormat="1" ht="16.5" customHeight="1">
      <c r="A123" s="36"/>
      <c r="B123" s="37"/>
      <c r="C123" s="181" t="s">
        <v>195</v>
      </c>
      <c r="D123" s="181" t="s">
        <v>159</v>
      </c>
      <c r="E123" s="182" t="s">
        <v>706</v>
      </c>
      <c r="F123" s="183" t="s">
        <v>707</v>
      </c>
      <c r="G123" s="184" t="s">
        <v>667</v>
      </c>
      <c r="H123" s="185">
        <v>102.9</v>
      </c>
      <c r="I123" s="186"/>
      <c r="J123" s="187">
        <f>ROUND(I123*H123,2)</f>
        <v>0</v>
      </c>
      <c r="K123" s="183" t="s">
        <v>163</v>
      </c>
      <c r="L123" s="41"/>
      <c r="M123" s="188" t="s">
        <v>28</v>
      </c>
      <c r="N123" s="189" t="s">
        <v>46</v>
      </c>
      <c r="O123" s="67"/>
      <c r="P123" s="190">
        <f>O123*H123</f>
        <v>0</v>
      </c>
      <c r="Q123" s="190">
        <v>5E-05</v>
      </c>
      <c r="R123" s="190">
        <f>Q123*H123</f>
        <v>0.005145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307</v>
      </c>
      <c r="AT123" s="192" t="s">
        <v>159</v>
      </c>
      <c r="AU123" s="192" t="s">
        <v>82</v>
      </c>
      <c r="AY123" s="19" t="s">
        <v>157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164</v>
      </c>
      <c r="BK123" s="193">
        <f>ROUND(I123*H123,2)</f>
        <v>0</v>
      </c>
      <c r="BL123" s="19" t="s">
        <v>307</v>
      </c>
      <c r="BM123" s="192" t="s">
        <v>1180</v>
      </c>
    </row>
    <row r="124" spans="1:47" s="2" customFormat="1" ht="11.25">
      <c r="A124" s="36"/>
      <c r="B124" s="37"/>
      <c r="C124" s="38"/>
      <c r="D124" s="194" t="s">
        <v>166</v>
      </c>
      <c r="E124" s="38"/>
      <c r="F124" s="195" t="s">
        <v>709</v>
      </c>
      <c r="G124" s="38"/>
      <c r="H124" s="38"/>
      <c r="I124" s="196"/>
      <c r="J124" s="38"/>
      <c r="K124" s="38"/>
      <c r="L124" s="41"/>
      <c r="M124" s="197"/>
      <c r="N124" s="198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166</v>
      </c>
      <c r="AU124" s="19" t="s">
        <v>82</v>
      </c>
    </row>
    <row r="125" spans="1:47" s="2" customFormat="1" ht="11.25">
      <c r="A125" s="36"/>
      <c r="B125" s="37"/>
      <c r="C125" s="38"/>
      <c r="D125" s="199" t="s">
        <v>168</v>
      </c>
      <c r="E125" s="38"/>
      <c r="F125" s="200" t="s">
        <v>710</v>
      </c>
      <c r="G125" s="38"/>
      <c r="H125" s="38"/>
      <c r="I125" s="196"/>
      <c r="J125" s="38"/>
      <c r="K125" s="38"/>
      <c r="L125" s="41"/>
      <c r="M125" s="197"/>
      <c r="N125" s="198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168</v>
      </c>
      <c r="AU125" s="19" t="s">
        <v>82</v>
      </c>
    </row>
    <row r="126" spans="2:51" s="13" customFormat="1" ht="11.25">
      <c r="B126" s="201"/>
      <c r="C126" s="202"/>
      <c r="D126" s="194" t="s">
        <v>170</v>
      </c>
      <c r="E126" s="203" t="s">
        <v>28</v>
      </c>
      <c r="F126" s="204" t="s">
        <v>1181</v>
      </c>
      <c r="G126" s="202"/>
      <c r="H126" s="203" t="s">
        <v>28</v>
      </c>
      <c r="I126" s="205"/>
      <c r="J126" s="202"/>
      <c r="K126" s="202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170</v>
      </c>
      <c r="AU126" s="210" t="s">
        <v>82</v>
      </c>
      <c r="AV126" s="13" t="s">
        <v>80</v>
      </c>
      <c r="AW126" s="13" t="s">
        <v>34</v>
      </c>
      <c r="AX126" s="13" t="s">
        <v>73</v>
      </c>
      <c r="AY126" s="210" t="s">
        <v>157</v>
      </c>
    </row>
    <row r="127" spans="2:51" s="14" customFormat="1" ht="11.25">
      <c r="B127" s="211"/>
      <c r="C127" s="212"/>
      <c r="D127" s="194" t="s">
        <v>170</v>
      </c>
      <c r="E127" s="213" t="s">
        <v>28</v>
      </c>
      <c r="F127" s="214" t="s">
        <v>1182</v>
      </c>
      <c r="G127" s="212"/>
      <c r="H127" s="215">
        <v>102.9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170</v>
      </c>
      <c r="AU127" s="221" t="s">
        <v>82</v>
      </c>
      <c r="AV127" s="14" t="s">
        <v>82</v>
      </c>
      <c r="AW127" s="14" t="s">
        <v>34</v>
      </c>
      <c r="AX127" s="14" t="s">
        <v>80</v>
      </c>
      <c r="AY127" s="221" t="s">
        <v>157</v>
      </c>
    </row>
    <row r="128" spans="1:65" s="2" customFormat="1" ht="16.5" customHeight="1">
      <c r="A128" s="36"/>
      <c r="B128" s="37"/>
      <c r="C128" s="244" t="s">
        <v>202</v>
      </c>
      <c r="D128" s="244" t="s">
        <v>483</v>
      </c>
      <c r="E128" s="245" t="s">
        <v>1183</v>
      </c>
      <c r="F128" s="246" t="s">
        <v>1184</v>
      </c>
      <c r="G128" s="247" t="s">
        <v>227</v>
      </c>
      <c r="H128" s="248">
        <v>6</v>
      </c>
      <c r="I128" s="249"/>
      <c r="J128" s="250">
        <f>ROUND(I128*H128,2)</f>
        <v>0</v>
      </c>
      <c r="K128" s="246" t="s">
        <v>163</v>
      </c>
      <c r="L128" s="251"/>
      <c r="M128" s="252" t="s">
        <v>28</v>
      </c>
      <c r="N128" s="253" t="s">
        <v>46</v>
      </c>
      <c r="O128" s="67"/>
      <c r="P128" s="190">
        <f>O128*H128</f>
        <v>0</v>
      </c>
      <c r="Q128" s="190">
        <v>0.01715</v>
      </c>
      <c r="R128" s="190">
        <f>Q128*H128</f>
        <v>0.10289999999999999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437</v>
      </c>
      <c r="AT128" s="192" t="s">
        <v>483</v>
      </c>
      <c r="AU128" s="192" t="s">
        <v>82</v>
      </c>
      <c r="AY128" s="19" t="s">
        <v>157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164</v>
      </c>
      <c r="BK128" s="193">
        <f>ROUND(I128*H128,2)</f>
        <v>0</v>
      </c>
      <c r="BL128" s="19" t="s">
        <v>307</v>
      </c>
      <c r="BM128" s="192" t="s">
        <v>1185</v>
      </c>
    </row>
    <row r="129" spans="1:47" s="2" customFormat="1" ht="11.25">
      <c r="A129" s="36"/>
      <c r="B129" s="37"/>
      <c r="C129" s="38"/>
      <c r="D129" s="194" t="s">
        <v>166</v>
      </c>
      <c r="E129" s="38"/>
      <c r="F129" s="195" t="s">
        <v>1184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166</v>
      </c>
      <c r="AU129" s="19" t="s">
        <v>82</v>
      </c>
    </row>
    <row r="130" spans="2:51" s="13" customFormat="1" ht="11.25">
      <c r="B130" s="201"/>
      <c r="C130" s="202"/>
      <c r="D130" s="194" t="s">
        <v>170</v>
      </c>
      <c r="E130" s="203" t="s">
        <v>28</v>
      </c>
      <c r="F130" s="204" t="s">
        <v>1186</v>
      </c>
      <c r="G130" s="202"/>
      <c r="H130" s="203" t="s">
        <v>28</v>
      </c>
      <c r="I130" s="205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170</v>
      </c>
      <c r="AU130" s="210" t="s">
        <v>82</v>
      </c>
      <c r="AV130" s="13" t="s">
        <v>80</v>
      </c>
      <c r="AW130" s="13" t="s">
        <v>34</v>
      </c>
      <c r="AX130" s="13" t="s">
        <v>73</v>
      </c>
      <c r="AY130" s="210" t="s">
        <v>157</v>
      </c>
    </row>
    <row r="131" spans="2:51" s="14" customFormat="1" ht="11.25">
      <c r="B131" s="211"/>
      <c r="C131" s="212"/>
      <c r="D131" s="194" t="s">
        <v>170</v>
      </c>
      <c r="E131" s="213" t="s">
        <v>28</v>
      </c>
      <c r="F131" s="214" t="s">
        <v>1187</v>
      </c>
      <c r="G131" s="212"/>
      <c r="H131" s="215">
        <v>6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170</v>
      </c>
      <c r="AU131" s="221" t="s">
        <v>82</v>
      </c>
      <c r="AV131" s="14" t="s">
        <v>82</v>
      </c>
      <c r="AW131" s="14" t="s">
        <v>34</v>
      </c>
      <c r="AX131" s="14" t="s">
        <v>80</v>
      </c>
      <c r="AY131" s="221" t="s">
        <v>157</v>
      </c>
    </row>
    <row r="132" spans="1:65" s="2" customFormat="1" ht="16.5" customHeight="1">
      <c r="A132" s="36"/>
      <c r="B132" s="37"/>
      <c r="C132" s="244" t="s">
        <v>209</v>
      </c>
      <c r="D132" s="244" t="s">
        <v>483</v>
      </c>
      <c r="E132" s="245" t="s">
        <v>1188</v>
      </c>
      <c r="F132" s="246" t="s">
        <v>1189</v>
      </c>
      <c r="G132" s="247" t="s">
        <v>175</v>
      </c>
      <c r="H132" s="248">
        <v>3</v>
      </c>
      <c r="I132" s="249"/>
      <c r="J132" s="250">
        <f>ROUND(I132*H132,2)</f>
        <v>0</v>
      </c>
      <c r="K132" s="246" t="s">
        <v>28</v>
      </c>
      <c r="L132" s="251"/>
      <c r="M132" s="252" t="s">
        <v>28</v>
      </c>
      <c r="N132" s="253" t="s">
        <v>46</v>
      </c>
      <c r="O132" s="67"/>
      <c r="P132" s="190">
        <f>O132*H132</f>
        <v>0</v>
      </c>
      <c r="Q132" s="190">
        <v>0.0065</v>
      </c>
      <c r="R132" s="190">
        <f>Q132*H132</f>
        <v>0.0195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437</v>
      </c>
      <c r="AT132" s="192" t="s">
        <v>483</v>
      </c>
      <c r="AU132" s="192" t="s">
        <v>82</v>
      </c>
      <c r="AY132" s="19" t="s">
        <v>157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164</v>
      </c>
      <c r="BK132" s="193">
        <f>ROUND(I132*H132,2)</f>
        <v>0</v>
      </c>
      <c r="BL132" s="19" t="s">
        <v>307</v>
      </c>
      <c r="BM132" s="192" t="s">
        <v>1190</v>
      </c>
    </row>
    <row r="133" spans="1:47" s="2" customFormat="1" ht="11.25">
      <c r="A133" s="36"/>
      <c r="B133" s="37"/>
      <c r="C133" s="38"/>
      <c r="D133" s="194" t="s">
        <v>166</v>
      </c>
      <c r="E133" s="38"/>
      <c r="F133" s="195" t="s">
        <v>1189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166</v>
      </c>
      <c r="AU133" s="19" t="s">
        <v>82</v>
      </c>
    </row>
    <row r="134" spans="2:51" s="13" customFormat="1" ht="11.25">
      <c r="B134" s="201"/>
      <c r="C134" s="202"/>
      <c r="D134" s="194" t="s">
        <v>170</v>
      </c>
      <c r="E134" s="203" t="s">
        <v>28</v>
      </c>
      <c r="F134" s="204" t="s">
        <v>1191</v>
      </c>
      <c r="G134" s="202"/>
      <c r="H134" s="203" t="s">
        <v>28</v>
      </c>
      <c r="I134" s="205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170</v>
      </c>
      <c r="AU134" s="210" t="s">
        <v>82</v>
      </c>
      <c r="AV134" s="13" t="s">
        <v>80</v>
      </c>
      <c r="AW134" s="13" t="s">
        <v>34</v>
      </c>
      <c r="AX134" s="13" t="s">
        <v>73</v>
      </c>
      <c r="AY134" s="210" t="s">
        <v>157</v>
      </c>
    </row>
    <row r="135" spans="2:51" s="14" customFormat="1" ht="11.25">
      <c r="B135" s="211"/>
      <c r="C135" s="212"/>
      <c r="D135" s="194" t="s">
        <v>170</v>
      </c>
      <c r="E135" s="213" t="s">
        <v>28</v>
      </c>
      <c r="F135" s="214" t="s">
        <v>183</v>
      </c>
      <c r="G135" s="212"/>
      <c r="H135" s="215">
        <v>3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170</v>
      </c>
      <c r="AU135" s="221" t="s">
        <v>82</v>
      </c>
      <c r="AV135" s="14" t="s">
        <v>82</v>
      </c>
      <c r="AW135" s="14" t="s">
        <v>34</v>
      </c>
      <c r="AX135" s="14" t="s">
        <v>80</v>
      </c>
      <c r="AY135" s="221" t="s">
        <v>157</v>
      </c>
    </row>
    <row r="136" spans="1:65" s="2" customFormat="1" ht="16.5" customHeight="1">
      <c r="A136" s="36"/>
      <c r="B136" s="37"/>
      <c r="C136" s="244" t="s">
        <v>217</v>
      </c>
      <c r="D136" s="244" t="s">
        <v>483</v>
      </c>
      <c r="E136" s="245" t="s">
        <v>1192</v>
      </c>
      <c r="F136" s="246" t="s">
        <v>1193</v>
      </c>
      <c r="G136" s="247" t="s">
        <v>175</v>
      </c>
      <c r="H136" s="248">
        <v>3</v>
      </c>
      <c r="I136" s="249"/>
      <c r="J136" s="250">
        <f>ROUND(I136*H136,2)</f>
        <v>0</v>
      </c>
      <c r="K136" s="246" t="s">
        <v>28</v>
      </c>
      <c r="L136" s="251"/>
      <c r="M136" s="252" t="s">
        <v>28</v>
      </c>
      <c r="N136" s="253" t="s">
        <v>46</v>
      </c>
      <c r="O136" s="67"/>
      <c r="P136" s="190">
        <f>O136*H136</f>
        <v>0</v>
      </c>
      <c r="Q136" s="190">
        <v>0.0036</v>
      </c>
      <c r="R136" s="190">
        <f>Q136*H136</f>
        <v>0.0108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437</v>
      </c>
      <c r="AT136" s="192" t="s">
        <v>483</v>
      </c>
      <c r="AU136" s="192" t="s">
        <v>82</v>
      </c>
      <c r="AY136" s="19" t="s">
        <v>157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164</v>
      </c>
      <c r="BK136" s="193">
        <f>ROUND(I136*H136,2)</f>
        <v>0</v>
      </c>
      <c r="BL136" s="19" t="s">
        <v>307</v>
      </c>
      <c r="BM136" s="192" t="s">
        <v>1194</v>
      </c>
    </row>
    <row r="137" spans="1:47" s="2" customFormat="1" ht="11.25">
      <c r="A137" s="36"/>
      <c r="B137" s="37"/>
      <c r="C137" s="38"/>
      <c r="D137" s="194" t="s">
        <v>166</v>
      </c>
      <c r="E137" s="38"/>
      <c r="F137" s="195" t="s">
        <v>1193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166</v>
      </c>
      <c r="AU137" s="19" t="s">
        <v>82</v>
      </c>
    </row>
    <row r="138" spans="2:51" s="13" customFormat="1" ht="11.25">
      <c r="B138" s="201"/>
      <c r="C138" s="202"/>
      <c r="D138" s="194" t="s">
        <v>170</v>
      </c>
      <c r="E138" s="203" t="s">
        <v>28</v>
      </c>
      <c r="F138" s="204" t="s">
        <v>1195</v>
      </c>
      <c r="G138" s="202"/>
      <c r="H138" s="203" t="s">
        <v>28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170</v>
      </c>
      <c r="AU138" s="210" t="s">
        <v>82</v>
      </c>
      <c r="AV138" s="13" t="s">
        <v>80</v>
      </c>
      <c r="AW138" s="13" t="s">
        <v>34</v>
      </c>
      <c r="AX138" s="13" t="s">
        <v>73</v>
      </c>
      <c r="AY138" s="210" t="s">
        <v>157</v>
      </c>
    </row>
    <row r="139" spans="2:51" s="14" customFormat="1" ht="11.25">
      <c r="B139" s="211"/>
      <c r="C139" s="212"/>
      <c r="D139" s="194" t="s">
        <v>170</v>
      </c>
      <c r="E139" s="213" t="s">
        <v>28</v>
      </c>
      <c r="F139" s="214" t="s">
        <v>183</v>
      </c>
      <c r="G139" s="212"/>
      <c r="H139" s="215">
        <v>3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170</v>
      </c>
      <c r="AU139" s="221" t="s">
        <v>82</v>
      </c>
      <c r="AV139" s="14" t="s">
        <v>82</v>
      </c>
      <c r="AW139" s="14" t="s">
        <v>34</v>
      </c>
      <c r="AX139" s="14" t="s">
        <v>80</v>
      </c>
      <c r="AY139" s="221" t="s">
        <v>157</v>
      </c>
    </row>
    <row r="140" spans="1:65" s="2" customFormat="1" ht="16.5" customHeight="1">
      <c r="A140" s="36"/>
      <c r="B140" s="37"/>
      <c r="C140" s="244" t="s">
        <v>224</v>
      </c>
      <c r="D140" s="244" t="s">
        <v>483</v>
      </c>
      <c r="E140" s="245" t="s">
        <v>1196</v>
      </c>
      <c r="F140" s="246" t="s">
        <v>1197</v>
      </c>
      <c r="G140" s="247" t="s">
        <v>486</v>
      </c>
      <c r="H140" s="248">
        <v>0.035</v>
      </c>
      <c r="I140" s="249"/>
      <c r="J140" s="250">
        <f>ROUND(I140*H140,2)</f>
        <v>0</v>
      </c>
      <c r="K140" s="246" t="s">
        <v>28</v>
      </c>
      <c r="L140" s="251"/>
      <c r="M140" s="252" t="s">
        <v>28</v>
      </c>
      <c r="N140" s="253" t="s">
        <v>46</v>
      </c>
      <c r="O140" s="67"/>
      <c r="P140" s="190">
        <f>O140*H140</f>
        <v>0</v>
      </c>
      <c r="Q140" s="190">
        <v>1</v>
      </c>
      <c r="R140" s="190">
        <f>Q140*H140</f>
        <v>0.035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437</v>
      </c>
      <c r="AT140" s="192" t="s">
        <v>483</v>
      </c>
      <c r="AU140" s="192" t="s">
        <v>82</v>
      </c>
      <c r="AY140" s="19" t="s">
        <v>157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164</v>
      </c>
      <c r="BK140" s="193">
        <f>ROUND(I140*H140,2)</f>
        <v>0</v>
      </c>
      <c r="BL140" s="19" t="s">
        <v>307</v>
      </c>
      <c r="BM140" s="192" t="s">
        <v>1198</v>
      </c>
    </row>
    <row r="141" spans="1:47" s="2" customFormat="1" ht="11.25">
      <c r="A141" s="36"/>
      <c r="B141" s="37"/>
      <c r="C141" s="38"/>
      <c r="D141" s="194" t="s">
        <v>166</v>
      </c>
      <c r="E141" s="38"/>
      <c r="F141" s="195" t="s">
        <v>1197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166</v>
      </c>
      <c r="AU141" s="19" t="s">
        <v>82</v>
      </c>
    </row>
    <row r="142" spans="2:51" s="13" customFormat="1" ht="11.25">
      <c r="B142" s="201"/>
      <c r="C142" s="202"/>
      <c r="D142" s="194" t="s">
        <v>170</v>
      </c>
      <c r="E142" s="203" t="s">
        <v>28</v>
      </c>
      <c r="F142" s="204" t="s">
        <v>1199</v>
      </c>
      <c r="G142" s="202"/>
      <c r="H142" s="203" t="s">
        <v>28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170</v>
      </c>
      <c r="AU142" s="210" t="s">
        <v>82</v>
      </c>
      <c r="AV142" s="13" t="s">
        <v>80</v>
      </c>
      <c r="AW142" s="13" t="s">
        <v>34</v>
      </c>
      <c r="AX142" s="13" t="s">
        <v>73</v>
      </c>
      <c r="AY142" s="210" t="s">
        <v>157</v>
      </c>
    </row>
    <row r="143" spans="2:51" s="14" customFormat="1" ht="11.25">
      <c r="B143" s="211"/>
      <c r="C143" s="212"/>
      <c r="D143" s="194" t="s">
        <v>170</v>
      </c>
      <c r="E143" s="213" t="s">
        <v>28</v>
      </c>
      <c r="F143" s="214" t="s">
        <v>1200</v>
      </c>
      <c r="G143" s="212"/>
      <c r="H143" s="215">
        <v>0.035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170</v>
      </c>
      <c r="AU143" s="221" t="s">
        <v>82</v>
      </c>
      <c r="AV143" s="14" t="s">
        <v>82</v>
      </c>
      <c r="AW143" s="14" t="s">
        <v>34</v>
      </c>
      <c r="AX143" s="14" t="s">
        <v>80</v>
      </c>
      <c r="AY143" s="221" t="s">
        <v>157</v>
      </c>
    </row>
    <row r="144" spans="1:65" s="2" customFormat="1" ht="16.5" customHeight="1">
      <c r="A144" s="36"/>
      <c r="B144" s="37"/>
      <c r="C144" s="244" t="s">
        <v>232</v>
      </c>
      <c r="D144" s="244" t="s">
        <v>483</v>
      </c>
      <c r="E144" s="245" t="s">
        <v>1201</v>
      </c>
      <c r="F144" s="246" t="s">
        <v>1202</v>
      </c>
      <c r="G144" s="247" t="s">
        <v>486</v>
      </c>
      <c r="H144" s="248">
        <v>0.011</v>
      </c>
      <c r="I144" s="249"/>
      <c r="J144" s="250">
        <f>ROUND(I144*H144,2)</f>
        <v>0</v>
      </c>
      <c r="K144" s="246" t="s">
        <v>28</v>
      </c>
      <c r="L144" s="251"/>
      <c r="M144" s="252" t="s">
        <v>28</v>
      </c>
      <c r="N144" s="253" t="s">
        <v>46</v>
      </c>
      <c r="O144" s="67"/>
      <c r="P144" s="190">
        <f>O144*H144</f>
        <v>0</v>
      </c>
      <c r="Q144" s="190">
        <v>1</v>
      </c>
      <c r="R144" s="190">
        <f>Q144*H144</f>
        <v>0.011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437</v>
      </c>
      <c r="AT144" s="192" t="s">
        <v>483</v>
      </c>
      <c r="AU144" s="192" t="s">
        <v>82</v>
      </c>
      <c r="AY144" s="19" t="s">
        <v>157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164</v>
      </c>
      <c r="BK144" s="193">
        <f>ROUND(I144*H144,2)</f>
        <v>0</v>
      </c>
      <c r="BL144" s="19" t="s">
        <v>307</v>
      </c>
      <c r="BM144" s="192" t="s">
        <v>1203</v>
      </c>
    </row>
    <row r="145" spans="1:47" s="2" customFormat="1" ht="11.25">
      <c r="A145" s="36"/>
      <c r="B145" s="37"/>
      <c r="C145" s="38"/>
      <c r="D145" s="194" t="s">
        <v>166</v>
      </c>
      <c r="E145" s="38"/>
      <c r="F145" s="195" t="s">
        <v>1202</v>
      </c>
      <c r="G145" s="38"/>
      <c r="H145" s="38"/>
      <c r="I145" s="196"/>
      <c r="J145" s="38"/>
      <c r="K145" s="38"/>
      <c r="L145" s="41"/>
      <c r="M145" s="197"/>
      <c r="N145" s="198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166</v>
      </c>
      <c r="AU145" s="19" t="s">
        <v>82</v>
      </c>
    </row>
    <row r="146" spans="2:51" s="13" customFormat="1" ht="11.25">
      <c r="B146" s="201"/>
      <c r="C146" s="202"/>
      <c r="D146" s="194" t="s">
        <v>170</v>
      </c>
      <c r="E146" s="203" t="s">
        <v>28</v>
      </c>
      <c r="F146" s="204" t="s">
        <v>1204</v>
      </c>
      <c r="G146" s="202"/>
      <c r="H146" s="203" t="s">
        <v>28</v>
      </c>
      <c r="I146" s="205"/>
      <c r="J146" s="202"/>
      <c r="K146" s="202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170</v>
      </c>
      <c r="AU146" s="210" t="s">
        <v>82</v>
      </c>
      <c r="AV146" s="13" t="s">
        <v>80</v>
      </c>
      <c r="AW146" s="13" t="s">
        <v>34</v>
      </c>
      <c r="AX146" s="13" t="s">
        <v>73</v>
      </c>
      <c r="AY146" s="210" t="s">
        <v>157</v>
      </c>
    </row>
    <row r="147" spans="2:51" s="14" customFormat="1" ht="11.25">
      <c r="B147" s="211"/>
      <c r="C147" s="212"/>
      <c r="D147" s="194" t="s">
        <v>170</v>
      </c>
      <c r="E147" s="213" t="s">
        <v>28</v>
      </c>
      <c r="F147" s="214" t="s">
        <v>1205</v>
      </c>
      <c r="G147" s="212"/>
      <c r="H147" s="215">
        <v>0.011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170</v>
      </c>
      <c r="AU147" s="221" t="s">
        <v>82</v>
      </c>
      <c r="AV147" s="14" t="s">
        <v>82</v>
      </c>
      <c r="AW147" s="14" t="s">
        <v>34</v>
      </c>
      <c r="AX147" s="14" t="s">
        <v>80</v>
      </c>
      <c r="AY147" s="221" t="s">
        <v>157</v>
      </c>
    </row>
    <row r="148" spans="1:65" s="2" customFormat="1" ht="24.2" customHeight="1">
      <c r="A148" s="36"/>
      <c r="B148" s="37"/>
      <c r="C148" s="244" t="s">
        <v>243</v>
      </c>
      <c r="D148" s="244" t="s">
        <v>483</v>
      </c>
      <c r="E148" s="245" t="s">
        <v>1206</v>
      </c>
      <c r="F148" s="246" t="s">
        <v>1207</v>
      </c>
      <c r="G148" s="247" t="s">
        <v>1208</v>
      </c>
      <c r="H148" s="248">
        <v>0.16</v>
      </c>
      <c r="I148" s="249"/>
      <c r="J148" s="250">
        <f>ROUND(I148*H148,2)</f>
        <v>0</v>
      </c>
      <c r="K148" s="246" t="s">
        <v>163</v>
      </c>
      <c r="L148" s="251"/>
      <c r="M148" s="252" t="s">
        <v>28</v>
      </c>
      <c r="N148" s="253" t="s">
        <v>46</v>
      </c>
      <c r="O148" s="67"/>
      <c r="P148" s="190">
        <f>O148*H148</f>
        <v>0</v>
      </c>
      <c r="Q148" s="190">
        <v>0.00499</v>
      </c>
      <c r="R148" s="190">
        <f>Q148*H148</f>
        <v>0.0007984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437</v>
      </c>
      <c r="AT148" s="192" t="s">
        <v>483</v>
      </c>
      <c r="AU148" s="192" t="s">
        <v>82</v>
      </c>
      <c r="AY148" s="19" t="s">
        <v>157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164</v>
      </c>
      <c r="BK148" s="193">
        <f>ROUND(I148*H148,2)</f>
        <v>0</v>
      </c>
      <c r="BL148" s="19" t="s">
        <v>307</v>
      </c>
      <c r="BM148" s="192" t="s">
        <v>1209</v>
      </c>
    </row>
    <row r="149" spans="1:47" s="2" customFormat="1" ht="11.25">
      <c r="A149" s="36"/>
      <c r="B149" s="37"/>
      <c r="C149" s="38"/>
      <c r="D149" s="194" t="s">
        <v>166</v>
      </c>
      <c r="E149" s="38"/>
      <c r="F149" s="195" t="s">
        <v>1207</v>
      </c>
      <c r="G149" s="38"/>
      <c r="H149" s="38"/>
      <c r="I149" s="196"/>
      <c r="J149" s="38"/>
      <c r="K149" s="38"/>
      <c r="L149" s="41"/>
      <c r="M149" s="197"/>
      <c r="N149" s="198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166</v>
      </c>
      <c r="AU149" s="19" t="s">
        <v>82</v>
      </c>
    </row>
    <row r="150" spans="2:51" s="13" customFormat="1" ht="11.25">
      <c r="B150" s="201"/>
      <c r="C150" s="202"/>
      <c r="D150" s="194" t="s">
        <v>170</v>
      </c>
      <c r="E150" s="203" t="s">
        <v>28</v>
      </c>
      <c r="F150" s="204" t="s">
        <v>1210</v>
      </c>
      <c r="G150" s="202"/>
      <c r="H150" s="203" t="s">
        <v>28</v>
      </c>
      <c r="I150" s="205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170</v>
      </c>
      <c r="AU150" s="210" t="s">
        <v>82</v>
      </c>
      <c r="AV150" s="13" t="s">
        <v>80</v>
      </c>
      <c r="AW150" s="13" t="s">
        <v>34</v>
      </c>
      <c r="AX150" s="13" t="s">
        <v>73</v>
      </c>
      <c r="AY150" s="210" t="s">
        <v>157</v>
      </c>
    </row>
    <row r="151" spans="2:51" s="14" customFormat="1" ht="11.25">
      <c r="B151" s="211"/>
      <c r="C151" s="212"/>
      <c r="D151" s="194" t="s">
        <v>170</v>
      </c>
      <c r="E151" s="213" t="s">
        <v>28</v>
      </c>
      <c r="F151" s="214" t="s">
        <v>1211</v>
      </c>
      <c r="G151" s="212"/>
      <c r="H151" s="215">
        <v>0.16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170</v>
      </c>
      <c r="AU151" s="221" t="s">
        <v>82</v>
      </c>
      <c r="AV151" s="14" t="s">
        <v>82</v>
      </c>
      <c r="AW151" s="14" t="s">
        <v>34</v>
      </c>
      <c r="AX151" s="14" t="s">
        <v>80</v>
      </c>
      <c r="AY151" s="221" t="s">
        <v>157</v>
      </c>
    </row>
    <row r="152" spans="1:65" s="2" customFormat="1" ht="24.2" customHeight="1">
      <c r="A152" s="36"/>
      <c r="B152" s="37"/>
      <c r="C152" s="244" t="s">
        <v>263</v>
      </c>
      <c r="D152" s="244" t="s">
        <v>483</v>
      </c>
      <c r="E152" s="245" t="s">
        <v>1212</v>
      </c>
      <c r="F152" s="246" t="s">
        <v>1213</v>
      </c>
      <c r="G152" s="247" t="s">
        <v>1208</v>
      </c>
      <c r="H152" s="248">
        <v>0.16</v>
      </c>
      <c r="I152" s="249"/>
      <c r="J152" s="250">
        <f>ROUND(I152*H152,2)</f>
        <v>0</v>
      </c>
      <c r="K152" s="246" t="s">
        <v>163</v>
      </c>
      <c r="L152" s="251"/>
      <c r="M152" s="252" t="s">
        <v>28</v>
      </c>
      <c r="N152" s="253" t="s">
        <v>46</v>
      </c>
      <c r="O152" s="67"/>
      <c r="P152" s="190">
        <f>O152*H152</f>
        <v>0</v>
      </c>
      <c r="Q152" s="190">
        <v>0.00173</v>
      </c>
      <c r="R152" s="190">
        <f>Q152*H152</f>
        <v>0.0002768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437</v>
      </c>
      <c r="AT152" s="192" t="s">
        <v>483</v>
      </c>
      <c r="AU152" s="192" t="s">
        <v>82</v>
      </c>
      <c r="AY152" s="19" t="s">
        <v>157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164</v>
      </c>
      <c r="BK152" s="193">
        <f>ROUND(I152*H152,2)</f>
        <v>0</v>
      </c>
      <c r="BL152" s="19" t="s">
        <v>307</v>
      </c>
      <c r="BM152" s="192" t="s">
        <v>1214</v>
      </c>
    </row>
    <row r="153" spans="1:47" s="2" customFormat="1" ht="11.25">
      <c r="A153" s="36"/>
      <c r="B153" s="37"/>
      <c r="C153" s="38"/>
      <c r="D153" s="194" t="s">
        <v>166</v>
      </c>
      <c r="E153" s="38"/>
      <c r="F153" s="195" t="s">
        <v>1213</v>
      </c>
      <c r="G153" s="38"/>
      <c r="H153" s="38"/>
      <c r="I153" s="196"/>
      <c r="J153" s="38"/>
      <c r="K153" s="38"/>
      <c r="L153" s="41"/>
      <c r="M153" s="197"/>
      <c r="N153" s="198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166</v>
      </c>
      <c r="AU153" s="19" t="s">
        <v>82</v>
      </c>
    </row>
    <row r="154" spans="2:51" s="13" customFormat="1" ht="11.25">
      <c r="B154" s="201"/>
      <c r="C154" s="202"/>
      <c r="D154" s="194" t="s">
        <v>170</v>
      </c>
      <c r="E154" s="203" t="s">
        <v>28</v>
      </c>
      <c r="F154" s="204" t="s">
        <v>1210</v>
      </c>
      <c r="G154" s="202"/>
      <c r="H154" s="203" t="s">
        <v>28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170</v>
      </c>
      <c r="AU154" s="210" t="s">
        <v>82</v>
      </c>
      <c r="AV154" s="13" t="s">
        <v>80</v>
      </c>
      <c r="AW154" s="13" t="s">
        <v>34</v>
      </c>
      <c r="AX154" s="13" t="s">
        <v>73</v>
      </c>
      <c r="AY154" s="210" t="s">
        <v>157</v>
      </c>
    </row>
    <row r="155" spans="2:51" s="14" customFormat="1" ht="11.25">
      <c r="B155" s="211"/>
      <c r="C155" s="212"/>
      <c r="D155" s="194" t="s">
        <v>170</v>
      </c>
      <c r="E155" s="213" t="s">
        <v>28</v>
      </c>
      <c r="F155" s="214" t="s">
        <v>1211</v>
      </c>
      <c r="G155" s="212"/>
      <c r="H155" s="215">
        <v>0.16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170</v>
      </c>
      <c r="AU155" s="221" t="s">
        <v>82</v>
      </c>
      <c r="AV155" s="14" t="s">
        <v>82</v>
      </c>
      <c r="AW155" s="14" t="s">
        <v>34</v>
      </c>
      <c r="AX155" s="14" t="s">
        <v>80</v>
      </c>
      <c r="AY155" s="221" t="s">
        <v>157</v>
      </c>
    </row>
    <row r="156" spans="1:65" s="2" customFormat="1" ht="24.2" customHeight="1">
      <c r="A156" s="36"/>
      <c r="B156" s="37"/>
      <c r="C156" s="244" t="s">
        <v>277</v>
      </c>
      <c r="D156" s="244" t="s">
        <v>483</v>
      </c>
      <c r="E156" s="245" t="s">
        <v>1215</v>
      </c>
      <c r="F156" s="246" t="s">
        <v>1216</v>
      </c>
      <c r="G156" s="247" t="s">
        <v>1208</v>
      </c>
      <c r="H156" s="248">
        <v>0.16</v>
      </c>
      <c r="I156" s="249"/>
      <c r="J156" s="250">
        <f>ROUND(I156*H156,2)</f>
        <v>0</v>
      </c>
      <c r="K156" s="246" t="s">
        <v>163</v>
      </c>
      <c r="L156" s="251"/>
      <c r="M156" s="252" t="s">
        <v>28</v>
      </c>
      <c r="N156" s="253" t="s">
        <v>46</v>
      </c>
      <c r="O156" s="67"/>
      <c r="P156" s="190">
        <f>O156*H156</f>
        <v>0</v>
      </c>
      <c r="Q156" s="190">
        <v>0.00063</v>
      </c>
      <c r="R156" s="190">
        <f>Q156*H156</f>
        <v>0.00010080000000000001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437</v>
      </c>
      <c r="AT156" s="192" t="s">
        <v>483</v>
      </c>
      <c r="AU156" s="192" t="s">
        <v>82</v>
      </c>
      <c r="AY156" s="19" t="s">
        <v>157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9" t="s">
        <v>164</v>
      </c>
      <c r="BK156" s="193">
        <f>ROUND(I156*H156,2)</f>
        <v>0</v>
      </c>
      <c r="BL156" s="19" t="s">
        <v>307</v>
      </c>
      <c r="BM156" s="192" t="s">
        <v>1217</v>
      </c>
    </row>
    <row r="157" spans="1:47" s="2" customFormat="1" ht="11.25">
      <c r="A157" s="36"/>
      <c r="B157" s="37"/>
      <c r="C157" s="38"/>
      <c r="D157" s="194" t="s">
        <v>166</v>
      </c>
      <c r="E157" s="38"/>
      <c r="F157" s="195" t="s">
        <v>1216</v>
      </c>
      <c r="G157" s="38"/>
      <c r="H157" s="38"/>
      <c r="I157" s="196"/>
      <c r="J157" s="38"/>
      <c r="K157" s="38"/>
      <c r="L157" s="41"/>
      <c r="M157" s="197"/>
      <c r="N157" s="198"/>
      <c r="O157" s="67"/>
      <c r="P157" s="67"/>
      <c r="Q157" s="67"/>
      <c r="R157" s="67"/>
      <c r="S157" s="67"/>
      <c r="T157" s="68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166</v>
      </c>
      <c r="AU157" s="19" t="s">
        <v>82</v>
      </c>
    </row>
    <row r="158" spans="2:51" s="13" customFormat="1" ht="11.25">
      <c r="B158" s="201"/>
      <c r="C158" s="202"/>
      <c r="D158" s="194" t="s">
        <v>170</v>
      </c>
      <c r="E158" s="203" t="s">
        <v>28</v>
      </c>
      <c r="F158" s="204" t="s">
        <v>1210</v>
      </c>
      <c r="G158" s="202"/>
      <c r="H158" s="203" t="s">
        <v>28</v>
      </c>
      <c r="I158" s="205"/>
      <c r="J158" s="202"/>
      <c r="K158" s="202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170</v>
      </c>
      <c r="AU158" s="210" t="s">
        <v>82</v>
      </c>
      <c r="AV158" s="13" t="s">
        <v>80</v>
      </c>
      <c r="AW158" s="13" t="s">
        <v>34</v>
      </c>
      <c r="AX158" s="13" t="s">
        <v>73</v>
      </c>
      <c r="AY158" s="210" t="s">
        <v>157</v>
      </c>
    </row>
    <row r="159" spans="2:51" s="14" customFormat="1" ht="11.25">
      <c r="B159" s="211"/>
      <c r="C159" s="212"/>
      <c r="D159" s="194" t="s">
        <v>170</v>
      </c>
      <c r="E159" s="213" t="s">
        <v>28</v>
      </c>
      <c r="F159" s="214" t="s">
        <v>1211</v>
      </c>
      <c r="G159" s="212"/>
      <c r="H159" s="215">
        <v>0.16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170</v>
      </c>
      <c r="AU159" s="221" t="s">
        <v>82</v>
      </c>
      <c r="AV159" s="14" t="s">
        <v>82</v>
      </c>
      <c r="AW159" s="14" t="s">
        <v>34</v>
      </c>
      <c r="AX159" s="14" t="s">
        <v>80</v>
      </c>
      <c r="AY159" s="221" t="s">
        <v>157</v>
      </c>
    </row>
    <row r="160" spans="1:65" s="2" customFormat="1" ht="16.5" customHeight="1">
      <c r="A160" s="36"/>
      <c r="B160" s="37"/>
      <c r="C160" s="244" t="s">
        <v>285</v>
      </c>
      <c r="D160" s="244" t="s">
        <v>483</v>
      </c>
      <c r="E160" s="245" t="s">
        <v>1218</v>
      </c>
      <c r="F160" s="246" t="s">
        <v>1219</v>
      </c>
      <c r="G160" s="247" t="s">
        <v>175</v>
      </c>
      <c r="H160" s="248">
        <v>1</v>
      </c>
      <c r="I160" s="249"/>
      <c r="J160" s="250">
        <f>ROUND(I160*H160,2)</f>
        <v>0</v>
      </c>
      <c r="K160" s="246" t="s">
        <v>28</v>
      </c>
      <c r="L160" s="251"/>
      <c r="M160" s="252" t="s">
        <v>28</v>
      </c>
      <c r="N160" s="253" t="s">
        <v>46</v>
      </c>
      <c r="O160" s="67"/>
      <c r="P160" s="190">
        <f>O160*H160</f>
        <v>0</v>
      </c>
      <c r="Q160" s="190">
        <v>0.0029</v>
      </c>
      <c r="R160" s="190">
        <f>Q160*H160</f>
        <v>0.0029</v>
      </c>
      <c r="S160" s="190">
        <v>0</v>
      </c>
      <c r="T160" s="191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2" t="s">
        <v>437</v>
      </c>
      <c r="AT160" s="192" t="s">
        <v>483</v>
      </c>
      <c r="AU160" s="192" t="s">
        <v>82</v>
      </c>
      <c r="AY160" s="19" t="s">
        <v>157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9" t="s">
        <v>164</v>
      </c>
      <c r="BK160" s="193">
        <f>ROUND(I160*H160,2)</f>
        <v>0</v>
      </c>
      <c r="BL160" s="19" t="s">
        <v>307</v>
      </c>
      <c r="BM160" s="192" t="s">
        <v>1220</v>
      </c>
    </row>
    <row r="161" spans="1:47" s="2" customFormat="1" ht="11.25">
      <c r="A161" s="36"/>
      <c r="B161" s="37"/>
      <c r="C161" s="38"/>
      <c r="D161" s="194" t="s">
        <v>166</v>
      </c>
      <c r="E161" s="38"/>
      <c r="F161" s="195" t="s">
        <v>1219</v>
      </c>
      <c r="G161" s="38"/>
      <c r="H161" s="38"/>
      <c r="I161" s="196"/>
      <c r="J161" s="38"/>
      <c r="K161" s="38"/>
      <c r="L161" s="41"/>
      <c r="M161" s="197"/>
      <c r="N161" s="198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166</v>
      </c>
      <c r="AU161" s="19" t="s">
        <v>82</v>
      </c>
    </row>
    <row r="162" spans="2:51" s="13" customFormat="1" ht="11.25">
      <c r="B162" s="201"/>
      <c r="C162" s="202"/>
      <c r="D162" s="194" t="s">
        <v>170</v>
      </c>
      <c r="E162" s="203" t="s">
        <v>28</v>
      </c>
      <c r="F162" s="204" t="s">
        <v>1221</v>
      </c>
      <c r="G162" s="202"/>
      <c r="H162" s="203" t="s">
        <v>28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170</v>
      </c>
      <c r="AU162" s="210" t="s">
        <v>82</v>
      </c>
      <c r="AV162" s="13" t="s">
        <v>80</v>
      </c>
      <c r="AW162" s="13" t="s">
        <v>34</v>
      </c>
      <c r="AX162" s="13" t="s">
        <v>73</v>
      </c>
      <c r="AY162" s="210" t="s">
        <v>157</v>
      </c>
    </row>
    <row r="163" spans="2:51" s="14" customFormat="1" ht="11.25">
      <c r="B163" s="211"/>
      <c r="C163" s="212"/>
      <c r="D163" s="194" t="s">
        <v>170</v>
      </c>
      <c r="E163" s="213" t="s">
        <v>28</v>
      </c>
      <c r="F163" s="214" t="s">
        <v>80</v>
      </c>
      <c r="G163" s="212"/>
      <c r="H163" s="215">
        <v>1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170</v>
      </c>
      <c r="AU163" s="221" t="s">
        <v>82</v>
      </c>
      <c r="AV163" s="14" t="s">
        <v>82</v>
      </c>
      <c r="AW163" s="14" t="s">
        <v>34</v>
      </c>
      <c r="AX163" s="14" t="s">
        <v>80</v>
      </c>
      <c r="AY163" s="221" t="s">
        <v>157</v>
      </c>
    </row>
    <row r="164" spans="1:65" s="2" customFormat="1" ht="16.5" customHeight="1">
      <c r="A164" s="36"/>
      <c r="B164" s="37"/>
      <c r="C164" s="244" t="s">
        <v>8</v>
      </c>
      <c r="D164" s="244" t="s">
        <v>483</v>
      </c>
      <c r="E164" s="245" t="s">
        <v>1222</v>
      </c>
      <c r="F164" s="246" t="s">
        <v>1223</v>
      </c>
      <c r="G164" s="247" t="s">
        <v>175</v>
      </c>
      <c r="H164" s="248">
        <v>1</v>
      </c>
      <c r="I164" s="249"/>
      <c r="J164" s="250">
        <f>ROUND(I164*H164,2)</f>
        <v>0</v>
      </c>
      <c r="K164" s="246" t="s">
        <v>28</v>
      </c>
      <c r="L164" s="251"/>
      <c r="M164" s="252" t="s">
        <v>28</v>
      </c>
      <c r="N164" s="253" t="s">
        <v>46</v>
      </c>
      <c r="O164" s="67"/>
      <c r="P164" s="190">
        <f>O164*H164</f>
        <v>0</v>
      </c>
      <c r="Q164" s="190">
        <v>0.0029</v>
      </c>
      <c r="R164" s="190">
        <f>Q164*H164</f>
        <v>0.0029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437</v>
      </c>
      <c r="AT164" s="192" t="s">
        <v>483</v>
      </c>
      <c r="AU164" s="192" t="s">
        <v>82</v>
      </c>
      <c r="AY164" s="19" t="s">
        <v>157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164</v>
      </c>
      <c r="BK164" s="193">
        <f>ROUND(I164*H164,2)</f>
        <v>0</v>
      </c>
      <c r="BL164" s="19" t="s">
        <v>307</v>
      </c>
      <c r="BM164" s="192" t="s">
        <v>1224</v>
      </c>
    </row>
    <row r="165" spans="1:47" s="2" customFormat="1" ht="11.25">
      <c r="A165" s="36"/>
      <c r="B165" s="37"/>
      <c r="C165" s="38"/>
      <c r="D165" s="194" t="s">
        <v>166</v>
      </c>
      <c r="E165" s="38"/>
      <c r="F165" s="195" t="s">
        <v>1223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166</v>
      </c>
      <c r="AU165" s="19" t="s">
        <v>82</v>
      </c>
    </row>
    <row r="166" spans="2:51" s="13" customFormat="1" ht="11.25">
      <c r="B166" s="201"/>
      <c r="C166" s="202"/>
      <c r="D166" s="194" t="s">
        <v>170</v>
      </c>
      <c r="E166" s="203" t="s">
        <v>28</v>
      </c>
      <c r="F166" s="204" t="s">
        <v>1225</v>
      </c>
      <c r="G166" s="202"/>
      <c r="H166" s="203" t="s">
        <v>28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170</v>
      </c>
      <c r="AU166" s="210" t="s">
        <v>82</v>
      </c>
      <c r="AV166" s="13" t="s">
        <v>80</v>
      </c>
      <c r="AW166" s="13" t="s">
        <v>34</v>
      </c>
      <c r="AX166" s="13" t="s">
        <v>73</v>
      </c>
      <c r="AY166" s="210" t="s">
        <v>157</v>
      </c>
    </row>
    <row r="167" spans="2:51" s="14" customFormat="1" ht="11.25">
      <c r="B167" s="211"/>
      <c r="C167" s="212"/>
      <c r="D167" s="194" t="s">
        <v>170</v>
      </c>
      <c r="E167" s="213" t="s">
        <v>28</v>
      </c>
      <c r="F167" s="214" t="s">
        <v>80</v>
      </c>
      <c r="G167" s="212"/>
      <c r="H167" s="215">
        <v>1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170</v>
      </c>
      <c r="AU167" s="221" t="s">
        <v>82</v>
      </c>
      <c r="AV167" s="14" t="s">
        <v>82</v>
      </c>
      <c r="AW167" s="14" t="s">
        <v>34</v>
      </c>
      <c r="AX167" s="14" t="s">
        <v>80</v>
      </c>
      <c r="AY167" s="221" t="s">
        <v>157</v>
      </c>
    </row>
    <row r="168" spans="1:65" s="2" customFormat="1" ht="16.5" customHeight="1">
      <c r="A168" s="36"/>
      <c r="B168" s="37"/>
      <c r="C168" s="181" t="s">
        <v>307</v>
      </c>
      <c r="D168" s="181" t="s">
        <v>159</v>
      </c>
      <c r="E168" s="182" t="s">
        <v>764</v>
      </c>
      <c r="F168" s="183" t="s">
        <v>765</v>
      </c>
      <c r="G168" s="184" t="s">
        <v>486</v>
      </c>
      <c r="H168" s="185">
        <v>0.195</v>
      </c>
      <c r="I168" s="186"/>
      <c r="J168" s="187">
        <f>ROUND(I168*H168,2)</f>
        <v>0</v>
      </c>
      <c r="K168" s="183" t="s">
        <v>163</v>
      </c>
      <c r="L168" s="41"/>
      <c r="M168" s="188" t="s">
        <v>28</v>
      </c>
      <c r="N168" s="189" t="s">
        <v>46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307</v>
      </c>
      <c r="AT168" s="192" t="s">
        <v>159</v>
      </c>
      <c r="AU168" s="192" t="s">
        <v>82</v>
      </c>
      <c r="AY168" s="19" t="s">
        <v>157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164</v>
      </c>
      <c r="BK168" s="193">
        <f>ROUND(I168*H168,2)</f>
        <v>0</v>
      </c>
      <c r="BL168" s="19" t="s">
        <v>307</v>
      </c>
      <c r="BM168" s="192" t="s">
        <v>1152</v>
      </c>
    </row>
    <row r="169" spans="1:47" s="2" customFormat="1" ht="19.5">
      <c r="A169" s="36"/>
      <c r="B169" s="37"/>
      <c r="C169" s="38"/>
      <c r="D169" s="194" t="s">
        <v>166</v>
      </c>
      <c r="E169" s="38"/>
      <c r="F169" s="195" t="s">
        <v>767</v>
      </c>
      <c r="G169" s="38"/>
      <c r="H169" s="38"/>
      <c r="I169" s="196"/>
      <c r="J169" s="38"/>
      <c r="K169" s="38"/>
      <c r="L169" s="41"/>
      <c r="M169" s="197"/>
      <c r="N169" s="198"/>
      <c r="O169" s="67"/>
      <c r="P169" s="67"/>
      <c r="Q169" s="67"/>
      <c r="R169" s="67"/>
      <c r="S169" s="67"/>
      <c r="T169" s="6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166</v>
      </c>
      <c r="AU169" s="19" t="s">
        <v>82</v>
      </c>
    </row>
    <row r="170" spans="1:47" s="2" customFormat="1" ht="11.25">
      <c r="A170" s="36"/>
      <c r="B170" s="37"/>
      <c r="C170" s="38"/>
      <c r="D170" s="199" t="s">
        <v>168</v>
      </c>
      <c r="E170" s="38"/>
      <c r="F170" s="200" t="s">
        <v>768</v>
      </c>
      <c r="G170" s="38"/>
      <c r="H170" s="38"/>
      <c r="I170" s="196"/>
      <c r="J170" s="38"/>
      <c r="K170" s="38"/>
      <c r="L170" s="41"/>
      <c r="M170" s="254"/>
      <c r="N170" s="255"/>
      <c r="O170" s="256"/>
      <c r="P170" s="256"/>
      <c r="Q170" s="256"/>
      <c r="R170" s="256"/>
      <c r="S170" s="256"/>
      <c r="T170" s="25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168</v>
      </c>
      <c r="AU170" s="19" t="s">
        <v>82</v>
      </c>
    </row>
    <row r="171" spans="1:31" s="2" customFormat="1" ht="6.95" customHeight="1">
      <c r="A171" s="36"/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41"/>
      <c r="M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</sheetData>
  <sheetProtection algorithmName="SHA-512" hashValue="0qp62HCfLLnMgUvVn12t3VT0Zcmh7wD9Ope1YhjraLrhF75eN4Lzt6j0W3S0kcbc+60/CkR0b4WuWZR50Q37oQ==" saltValue="yg+wPcK4SdOEaHMhfSTUY2vSs/+smCNV9eRhnv5JXlQV9nh0rcFiB1wUwhVirgEWBK6OvfghyZzzLEF6IM0fzQ==" spinCount="100000" sheet="1" objects="1" scenarios="1" formatColumns="0" formatRows="0" autoFilter="0"/>
  <autoFilter ref="C88:K170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114" r:id="rId1" display="https://podminky.urs.cz/item/CS_URS_2022_01/767995111"/>
    <hyperlink ref="F125" r:id="rId2" display="https://podminky.urs.cz/item/CS_URS_2022_01/767995114"/>
    <hyperlink ref="F170" r:id="rId3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123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1226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ROUND(J87,2)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ROUND((SUM(BE87:BE107)),2)</f>
        <v>0</v>
      </c>
      <c r="G35" s="36"/>
      <c r="H35" s="36"/>
      <c r="I35" s="127">
        <v>0.21</v>
      </c>
      <c r="J35" s="126">
        <f>ROUND(((SUM(BE87:BE107))*I35),2)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ROUND((SUM(BF87:BF107)),2)</f>
        <v>0</v>
      </c>
      <c r="G36" s="36"/>
      <c r="H36" s="36"/>
      <c r="I36" s="127">
        <v>0.15</v>
      </c>
      <c r="J36" s="126">
        <f>ROUND(((SUM(BF87:BF107))*I36),2)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ROUND((SUM(BG87:BG107)),2)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ROUND((SUM(BH87:BH107)),2)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ROUND((SUM(BI87:BI107)),2)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123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1.4 - PS 01.4 Čerpadlo s příslušenstvím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J87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1227</v>
      </c>
      <c r="E64" s="146"/>
      <c r="F64" s="146"/>
      <c r="G64" s="146"/>
      <c r="H64" s="146"/>
      <c r="I64" s="146"/>
      <c r="J64" s="147">
        <f>J88</f>
        <v>0</v>
      </c>
      <c r="K64" s="144"/>
      <c r="L64" s="148"/>
    </row>
    <row r="65" spans="2:12" s="10" customFormat="1" ht="19.9" customHeight="1">
      <c r="B65" s="149"/>
      <c r="C65" s="100"/>
      <c r="D65" s="150" t="s">
        <v>1228</v>
      </c>
      <c r="E65" s="151"/>
      <c r="F65" s="151"/>
      <c r="G65" s="151"/>
      <c r="H65" s="151"/>
      <c r="I65" s="151"/>
      <c r="J65" s="152">
        <f>J89</f>
        <v>0</v>
      </c>
      <c r="K65" s="100"/>
      <c r="L65" s="153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142</v>
      </c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93" t="str">
        <f>E7</f>
        <v>Labe, Račice, protipovodňová ochrana</v>
      </c>
      <c r="F75" s="394"/>
      <c r="G75" s="394"/>
      <c r="H75" s="394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122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93" t="s">
        <v>123</v>
      </c>
      <c r="F77" s="395"/>
      <c r="G77" s="395"/>
      <c r="H77" s="395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124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47" t="str">
        <f>E11</f>
        <v>1.4 - PS 01.4 Čerpadlo s příslušenstvím</v>
      </c>
      <c r="F79" s="395"/>
      <c r="G79" s="395"/>
      <c r="H79" s="395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F14</f>
        <v>Račice u Štětí</v>
      </c>
      <c r="G81" s="38"/>
      <c r="H81" s="38"/>
      <c r="I81" s="31" t="s">
        <v>24</v>
      </c>
      <c r="J81" s="62" t="str">
        <f>IF(J14="","",J14)</f>
        <v>16. 2. 2022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26</v>
      </c>
      <c r="D83" s="38"/>
      <c r="E83" s="38"/>
      <c r="F83" s="29" t="str">
        <f>E17</f>
        <v>Povodí Labe, státní podnik, OIČ, Hradec Králové</v>
      </c>
      <c r="G83" s="38"/>
      <c r="H83" s="38"/>
      <c r="I83" s="31" t="s">
        <v>33</v>
      </c>
      <c r="J83" s="34" t="str">
        <f>E23</f>
        <v>Povodí Labe, státní podnik, OIČ, Hradec Králové</v>
      </c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31</v>
      </c>
      <c r="D84" s="38"/>
      <c r="E84" s="38"/>
      <c r="F84" s="29" t="str">
        <f>IF(E20="","",E20)</f>
        <v>Vyplň údaj</v>
      </c>
      <c r="G84" s="38"/>
      <c r="H84" s="38"/>
      <c r="I84" s="31" t="s">
        <v>35</v>
      </c>
      <c r="J84" s="34" t="str">
        <f>E26</f>
        <v>Ing. Eva Morkesová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4"/>
      <c r="B86" s="155"/>
      <c r="C86" s="156" t="s">
        <v>143</v>
      </c>
      <c r="D86" s="157" t="s">
        <v>58</v>
      </c>
      <c r="E86" s="157" t="s">
        <v>54</v>
      </c>
      <c r="F86" s="157" t="s">
        <v>55</v>
      </c>
      <c r="G86" s="157" t="s">
        <v>144</v>
      </c>
      <c r="H86" s="157" t="s">
        <v>145</v>
      </c>
      <c r="I86" s="157" t="s">
        <v>146</v>
      </c>
      <c r="J86" s="157" t="s">
        <v>129</v>
      </c>
      <c r="K86" s="158" t="s">
        <v>147</v>
      </c>
      <c r="L86" s="159"/>
      <c r="M86" s="71" t="s">
        <v>28</v>
      </c>
      <c r="N86" s="72" t="s">
        <v>43</v>
      </c>
      <c r="O86" s="72" t="s">
        <v>148</v>
      </c>
      <c r="P86" s="72" t="s">
        <v>149</v>
      </c>
      <c r="Q86" s="72" t="s">
        <v>150</v>
      </c>
      <c r="R86" s="72" t="s">
        <v>151</v>
      </c>
      <c r="S86" s="72" t="s">
        <v>152</v>
      </c>
      <c r="T86" s="73" t="s">
        <v>153</v>
      </c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</row>
    <row r="87" spans="1:63" s="2" customFormat="1" ht="22.9" customHeight="1">
      <c r="A87" s="36"/>
      <c r="B87" s="37"/>
      <c r="C87" s="78" t="s">
        <v>154</v>
      </c>
      <c r="D87" s="38"/>
      <c r="E87" s="38"/>
      <c r="F87" s="38"/>
      <c r="G87" s="38"/>
      <c r="H87" s="38"/>
      <c r="I87" s="38"/>
      <c r="J87" s="160">
        <f>BK87</f>
        <v>0</v>
      </c>
      <c r="K87" s="38"/>
      <c r="L87" s="41"/>
      <c r="M87" s="74"/>
      <c r="N87" s="161"/>
      <c r="O87" s="75"/>
      <c r="P87" s="162">
        <f>P88</f>
        <v>0</v>
      </c>
      <c r="Q87" s="75"/>
      <c r="R87" s="162">
        <f>R88</f>
        <v>0.03703</v>
      </c>
      <c r="S87" s="75"/>
      <c r="T87" s="163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72</v>
      </c>
      <c r="AU87" s="19" t="s">
        <v>130</v>
      </c>
      <c r="BK87" s="164">
        <f>BK88</f>
        <v>0</v>
      </c>
    </row>
    <row r="88" spans="2:63" s="12" customFormat="1" ht="25.9" customHeight="1">
      <c r="B88" s="165"/>
      <c r="C88" s="166"/>
      <c r="D88" s="167" t="s">
        <v>72</v>
      </c>
      <c r="E88" s="168" t="s">
        <v>1229</v>
      </c>
      <c r="F88" s="168" t="s">
        <v>1230</v>
      </c>
      <c r="G88" s="166"/>
      <c r="H88" s="166"/>
      <c r="I88" s="169"/>
      <c r="J88" s="170">
        <f>BK88</f>
        <v>0</v>
      </c>
      <c r="K88" s="166"/>
      <c r="L88" s="171"/>
      <c r="M88" s="172"/>
      <c r="N88" s="173"/>
      <c r="O88" s="173"/>
      <c r="P88" s="174">
        <f>P89</f>
        <v>0</v>
      </c>
      <c r="Q88" s="173"/>
      <c r="R88" s="174">
        <f>R89</f>
        <v>0.03703</v>
      </c>
      <c r="S88" s="173"/>
      <c r="T88" s="175">
        <f>T89</f>
        <v>0</v>
      </c>
      <c r="AR88" s="176" t="s">
        <v>195</v>
      </c>
      <c r="AT88" s="177" t="s">
        <v>72</v>
      </c>
      <c r="AU88" s="177" t="s">
        <v>73</v>
      </c>
      <c r="AY88" s="176" t="s">
        <v>157</v>
      </c>
      <c r="BK88" s="178">
        <f>BK89</f>
        <v>0</v>
      </c>
    </row>
    <row r="89" spans="2:63" s="12" customFormat="1" ht="22.9" customHeight="1">
      <c r="B89" s="165"/>
      <c r="C89" s="166"/>
      <c r="D89" s="167" t="s">
        <v>72</v>
      </c>
      <c r="E89" s="179" t="s">
        <v>1231</v>
      </c>
      <c r="F89" s="179" t="s">
        <v>1232</v>
      </c>
      <c r="G89" s="166"/>
      <c r="H89" s="166"/>
      <c r="I89" s="169"/>
      <c r="J89" s="180">
        <f>BK89</f>
        <v>0</v>
      </c>
      <c r="K89" s="166"/>
      <c r="L89" s="171"/>
      <c r="M89" s="172"/>
      <c r="N89" s="173"/>
      <c r="O89" s="173"/>
      <c r="P89" s="174">
        <f>SUM(P90:P107)</f>
        <v>0</v>
      </c>
      <c r="Q89" s="173"/>
      <c r="R89" s="174">
        <f>SUM(R90:R107)</f>
        <v>0.03703</v>
      </c>
      <c r="S89" s="173"/>
      <c r="T89" s="175">
        <f>SUM(T90:T107)</f>
        <v>0</v>
      </c>
      <c r="AR89" s="176" t="s">
        <v>195</v>
      </c>
      <c r="AT89" s="177" t="s">
        <v>72</v>
      </c>
      <c r="AU89" s="177" t="s">
        <v>80</v>
      </c>
      <c r="AY89" s="176" t="s">
        <v>157</v>
      </c>
      <c r="BK89" s="178">
        <f>SUM(BK90:BK107)</f>
        <v>0</v>
      </c>
    </row>
    <row r="90" spans="1:65" s="2" customFormat="1" ht="16.5" customHeight="1">
      <c r="A90" s="36"/>
      <c r="B90" s="37"/>
      <c r="C90" s="244" t="s">
        <v>80</v>
      </c>
      <c r="D90" s="244" t="s">
        <v>483</v>
      </c>
      <c r="E90" s="245" t="s">
        <v>1233</v>
      </c>
      <c r="F90" s="246" t="s">
        <v>1234</v>
      </c>
      <c r="G90" s="247" t="s">
        <v>175</v>
      </c>
      <c r="H90" s="248">
        <v>1</v>
      </c>
      <c r="I90" s="249"/>
      <c r="J90" s="250">
        <f>ROUND(I90*H90,2)</f>
        <v>0</v>
      </c>
      <c r="K90" s="246" t="s">
        <v>28</v>
      </c>
      <c r="L90" s="251"/>
      <c r="M90" s="252" t="s">
        <v>28</v>
      </c>
      <c r="N90" s="253" t="s">
        <v>46</v>
      </c>
      <c r="O90" s="67"/>
      <c r="P90" s="190">
        <f>O90*H90</f>
        <v>0</v>
      </c>
      <c r="Q90" s="190">
        <v>0.032</v>
      </c>
      <c r="R90" s="190">
        <f>Q90*H90</f>
        <v>0.032</v>
      </c>
      <c r="S90" s="190">
        <v>0</v>
      </c>
      <c r="T90" s="19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2" t="s">
        <v>437</v>
      </c>
      <c r="AT90" s="192" t="s">
        <v>483</v>
      </c>
      <c r="AU90" s="192" t="s">
        <v>82</v>
      </c>
      <c r="AY90" s="19" t="s">
        <v>157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9" t="s">
        <v>164</v>
      </c>
      <c r="BK90" s="193">
        <f>ROUND(I90*H90,2)</f>
        <v>0</v>
      </c>
      <c r="BL90" s="19" t="s">
        <v>307</v>
      </c>
      <c r="BM90" s="192" t="s">
        <v>1235</v>
      </c>
    </row>
    <row r="91" spans="1:47" s="2" customFormat="1" ht="11.25">
      <c r="A91" s="36"/>
      <c r="B91" s="37"/>
      <c r="C91" s="38"/>
      <c r="D91" s="194" t="s">
        <v>166</v>
      </c>
      <c r="E91" s="38"/>
      <c r="F91" s="195" t="s">
        <v>1234</v>
      </c>
      <c r="G91" s="38"/>
      <c r="H91" s="38"/>
      <c r="I91" s="196"/>
      <c r="J91" s="38"/>
      <c r="K91" s="38"/>
      <c r="L91" s="41"/>
      <c r="M91" s="197"/>
      <c r="N91" s="198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166</v>
      </c>
      <c r="AU91" s="19" t="s">
        <v>82</v>
      </c>
    </row>
    <row r="92" spans="2:51" s="13" customFormat="1" ht="11.25">
      <c r="B92" s="201"/>
      <c r="C92" s="202"/>
      <c r="D92" s="194" t="s">
        <v>170</v>
      </c>
      <c r="E92" s="203" t="s">
        <v>28</v>
      </c>
      <c r="F92" s="204" t="s">
        <v>1236</v>
      </c>
      <c r="G92" s="202"/>
      <c r="H92" s="203" t="s">
        <v>28</v>
      </c>
      <c r="I92" s="205"/>
      <c r="J92" s="202"/>
      <c r="K92" s="202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170</v>
      </c>
      <c r="AU92" s="210" t="s">
        <v>82</v>
      </c>
      <c r="AV92" s="13" t="s">
        <v>80</v>
      </c>
      <c r="AW92" s="13" t="s">
        <v>34</v>
      </c>
      <c r="AX92" s="13" t="s">
        <v>73</v>
      </c>
      <c r="AY92" s="210" t="s">
        <v>157</v>
      </c>
    </row>
    <row r="93" spans="2:51" s="13" customFormat="1" ht="11.25">
      <c r="B93" s="201"/>
      <c r="C93" s="202"/>
      <c r="D93" s="194" t="s">
        <v>170</v>
      </c>
      <c r="E93" s="203" t="s">
        <v>28</v>
      </c>
      <c r="F93" s="204" t="s">
        <v>1237</v>
      </c>
      <c r="G93" s="202"/>
      <c r="H93" s="203" t="s">
        <v>28</v>
      </c>
      <c r="I93" s="205"/>
      <c r="J93" s="202"/>
      <c r="K93" s="202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170</v>
      </c>
      <c r="AU93" s="210" t="s">
        <v>82</v>
      </c>
      <c r="AV93" s="13" t="s">
        <v>80</v>
      </c>
      <c r="AW93" s="13" t="s">
        <v>34</v>
      </c>
      <c r="AX93" s="13" t="s">
        <v>73</v>
      </c>
      <c r="AY93" s="210" t="s">
        <v>157</v>
      </c>
    </row>
    <row r="94" spans="2:51" s="13" customFormat="1" ht="11.25">
      <c r="B94" s="201"/>
      <c r="C94" s="202"/>
      <c r="D94" s="194" t="s">
        <v>170</v>
      </c>
      <c r="E94" s="203" t="s">
        <v>28</v>
      </c>
      <c r="F94" s="204" t="s">
        <v>1238</v>
      </c>
      <c r="G94" s="202"/>
      <c r="H94" s="203" t="s">
        <v>28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170</v>
      </c>
      <c r="AU94" s="210" t="s">
        <v>82</v>
      </c>
      <c r="AV94" s="13" t="s">
        <v>80</v>
      </c>
      <c r="AW94" s="13" t="s">
        <v>34</v>
      </c>
      <c r="AX94" s="13" t="s">
        <v>73</v>
      </c>
      <c r="AY94" s="210" t="s">
        <v>157</v>
      </c>
    </row>
    <row r="95" spans="2:51" s="14" customFormat="1" ht="11.25">
      <c r="B95" s="211"/>
      <c r="C95" s="212"/>
      <c r="D95" s="194" t="s">
        <v>170</v>
      </c>
      <c r="E95" s="213" t="s">
        <v>28</v>
      </c>
      <c r="F95" s="214" t="s">
        <v>80</v>
      </c>
      <c r="G95" s="212"/>
      <c r="H95" s="215">
        <v>1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170</v>
      </c>
      <c r="AU95" s="221" t="s">
        <v>82</v>
      </c>
      <c r="AV95" s="14" t="s">
        <v>82</v>
      </c>
      <c r="AW95" s="14" t="s">
        <v>34</v>
      </c>
      <c r="AX95" s="14" t="s">
        <v>80</v>
      </c>
      <c r="AY95" s="221" t="s">
        <v>157</v>
      </c>
    </row>
    <row r="96" spans="1:65" s="2" customFormat="1" ht="16.5" customHeight="1">
      <c r="A96" s="36"/>
      <c r="B96" s="37"/>
      <c r="C96" s="244" t="s">
        <v>82</v>
      </c>
      <c r="D96" s="244" t="s">
        <v>483</v>
      </c>
      <c r="E96" s="245" t="s">
        <v>1239</v>
      </c>
      <c r="F96" s="246" t="s">
        <v>1240</v>
      </c>
      <c r="G96" s="247" t="s">
        <v>175</v>
      </c>
      <c r="H96" s="248">
        <v>2</v>
      </c>
      <c r="I96" s="249"/>
      <c r="J96" s="250">
        <f>ROUND(I96*H96,2)</f>
        <v>0</v>
      </c>
      <c r="K96" s="246" t="s">
        <v>28</v>
      </c>
      <c r="L96" s="251"/>
      <c r="M96" s="252" t="s">
        <v>28</v>
      </c>
      <c r="N96" s="253" t="s">
        <v>46</v>
      </c>
      <c r="O96" s="67"/>
      <c r="P96" s="190">
        <f>O96*H96</f>
        <v>0</v>
      </c>
      <c r="Q96" s="190">
        <v>0.0012</v>
      </c>
      <c r="R96" s="190">
        <f>Q96*H96</f>
        <v>0.0024</v>
      </c>
      <c r="S96" s="190">
        <v>0</v>
      </c>
      <c r="T96" s="19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437</v>
      </c>
      <c r="AT96" s="192" t="s">
        <v>483</v>
      </c>
      <c r="AU96" s="192" t="s">
        <v>82</v>
      </c>
      <c r="AY96" s="19" t="s">
        <v>157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164</v>
      </c>
      <c r="BK96" s="193">
        <f>ROUND(I96*H96,2)</f>
        <v>0</v>
      </c>
      <c r="BL96" s="19" t="s">
        <v>307</v>
      </c>
      <c r="BM96" s="192" t="s">
        <v>1241</v>
      </c>
    </row>
    <row r="97" spans="1:47" s="2" customFormat="1" ht="11.25">
      <c r="A97" s="36"/>
      <c r="B97" s="37"/>
      <c r="C97" s="38"/>
      <c r="D97" s="194" t="s">
        <v>166</v>
      </c>
      <c r="E97" s="38"/>
      <c r="F97" s="195" t="s">
        <v>1240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166</v>
      </c>
      <c r="AU97" s="19" t="s">
        <v>82</v>
      </c>
    </row>
    <row r="98" spans="2:51" s="13" customFormat="1" ht="11.25">
      <c r="B98" s="201"/>
      <c r="C98" s="202"/>
      <c r="D98" s="194" t="s">
        <v>170</v>
      </c>
      <c r="E98" s="203" t="s">
        <v>28</v>
      </c>
      <c r="F98" s="204" t="s">
        <v>1242</v>
      </c>
      <c r="G98" s="202"/>
      <c r="H98" s="203" t="s">
        <v>28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170</v>
      </c>
      <c r="AU98" s="210" t="s">
        <v>82</v>
      </c>
      <c r="AV98" s="13" t="s">
        <v>80</v>
      </c>
      <c r="AW98" s="13" t="s">
        <v>34</v>
      </c>
      <c r="AX98" s="13" t="s">
        <v>73</v>
      </c>
      <c r="AY98" s="210" t="s">
        <v>157</v>
      </c>
    </row>
    <row r="99" spans="2:51" s="14" customFormat="1" ht="11.25">
      <c r="B99" s="211"/>
      <c r="C99" s="212"/>
      <c r="D99" s="194" t="s">
        <v>170</v>
      </c>
      <c r="E99" s="213" t="s">
        <v>28</v>
      </c>
      <c r="F99" s="214" t="s">
        <v>82</v>
      </c>
      <c r="G99" s="212"/>
      <c r="H99" s="215">
        <v>2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170</v>
      </c>
      <c r="AU99" s="221" t="s">
        <v>82</v>
      </c>
      <c r="AV99" s="14" t="s">
        <v>82</v>
      </c>
      <c r="AW99" s="14" t="s">
        <v>34</v>
      </c>
      <c r="AX99" s="14" t="s">
        <v>80</v>
      </c>
      <c r="AY99" s="221" t="s">
        <v>157</v>
      </c>
    </row>
    <row r="100" spans="1:65" s="2" customFormat="1" ht="16.5" customHeight="1">
      <c r="A100" s="36"/>
      <c r="B100" s="37"/>
      <c r="C100" s="244" t="s">
        <v>183</v>
      </c>
      <c r="D100" s="244" t="s">
        <v>483</v>
      </c>
      <c r="E100" s="245" t="s">
        <v>1243</v>
      </c>
      <c r="F100" s="246" t="s">
        <v>1244</v>
      </c>
      <c r="G100" s="247" t="s">
        <v>175</v>
      </c>
      <c r="H100" s="248">
        <v>1</v>
      </c>
      <c r="I100" s="249"/>
      <c r="J100" s="250">
        <f>ROUND(I100*H100,2)</f>
        <v>0</v>
      </c>
      <c r="K100" s="246" t="s">
        <v>28</v>
      </c>
      <c r="L100" s="251"/>
      <c r="M100" s="252" t="s">
        <v>28</v>
      </c>
      <c r="N100" s="253" t="s">
        <v>46</v>
      </c>
      <c r="O100" s="67"/>
      <c r="P100" s="190">
        <f>O100*H100</f>
        <v>0</v>
      </c>
      <c r="Q100" s="190">
        <v>0.0022</v>
      </c>
      <c r="R100" s="190">
        <f>Q100*H100</f>
        <v>0.0022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437</v>
      </c>
      <c r="AT100" s="192" t="s">
        <v>483</v>
      </c>
      <c r="AU100" s="192" t="s">
        <v>82</v>
      </c>
      <c r="AY100" s="19" t="s">
        <v>157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164</v>
      </c>
      <c r="BK100" s="193">
        <f>ROUND(I100*H100,2)</f>
        <v>0</v>
      </c>
      <c r="BL100" s="19" t="s">
        <v>307</v>
      </c>
      <c r="BM100" s="192" t="s">
        <v>1245</v>
      </c>
    </row>
    <row r="101" spans="1:47" s="2" customFormat="1" ht="11.25">
      <c r="A101" s="36"/>
      <c r="B101" s="37"/>
      <c r="C101" s="38"/>
      <c r="D101" s="194" t="s">
        <v>166</v>
      </c>
      <c r="E101" s="38"/>
      <c r="F101" s="195" t="s">
        <v>1244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166</v>
      </c>
      <c r="AU101" s="19" t="s">
        <v>82</v>
      </c>
    </row>
    <row r="102" spans="2:51" s="13" customFormat="1" ht="11.25">
      <c r="B102" s="201"/>
      <c r="C102" s="202"/>
      <c r="D102" s="194" t="s">
        <v>170</v>
      </c>
      <c r="E102" s="203" t="s">
        <v>28</v>
      </c>
      <c r="F102" s="204" t="s">
        <v>1246</v>
      </c>
      <c r="G102" s="202"/>
      <c r="H102" s="203" t="s">
        <v>28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170</v>
      </c>
      <c r="AU102" s="210" t="s">
        <v>82</v>
      </c>
      <c r="AV102" s="13" t="s">
        <v>80</v>
      </c>
      <c r="AW102" s="13" t="s">
        <v>34</v>
      </c>
      <c r="AX102" s="13" t="s">
        <v>73</v>
      </c>
      <c r="AY102" s="210" t="s">
        <v>157</v>
      </c>
    </row>
    <row r="103" spans="2:51" s="14" customFormat="1" ht="11.25">
      <c r="B103" s="211"/>
      <c r="C103" s="212"/>
      <c r="D103" s="194" t="s">
        <v>170</v>
      </c>
      <c r="E103" s="213" t="s">
        <v>28</v>
      </c>
      <c r="F103" s="214" t="s">
        <v>80</v>
      </c>
      <c r="G103" s="212"/>
      <c r="H103" s="215">
        <v>1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170</v>
      </c>
      <c r="AU103" s="221" t="s">
        <v>82</v>
      </c>
      <c r="AV103" s="14" t="s">
        <v>82</v>
      </c>
      <c r="AW103" s="14" t="s">
        <v>34</v>
      </c>
      <c r="AX103" s="14" t="s">
        <v>80</v>
      </c>
      <c r="AY103" s="221" t="s">
        <v>157</v>
      </c>
    </row>
    <row r="104" spans="1:65" s="2" customFormat="1" ht="16.5" customHeight="1">
      <c r="A104" s="36"/>
      <c r="B104" s="37"/>
      <c r="C104" s="244" t="s">
        <v>164</v>
      </c>
      <c r="D104" s="244" t="s">
        <v>483</v>
      </c>
      <c r="E104" s="245" t="s">
        <v>1247</v>
      </c>
      <c r="F104" s="246" t="s">
        <v>1248</v>
      </c>
      <c r="G104" s="247" t="s">
        <v>175</v>
      </c>
      <c r="H104" s="248">
        <v>1</v>
      </c>
      <c r="I104" s="249"/>
      <c r="J104" s="250">
        <f>ROUND(I104*H104,2)</f>
        <v>0</v>
      </c>
      <c r="K104" s="246" t="s">
        <v>28</v>
      </c>
      <c r="L104" s="251"/>
      <c r="M104" s="252" t="s">
        <v>28</v>
      </c>
      <c r="N104" s="253" t="s">
        <v>46</v>
      </c>
      <c r="O104" s="67"/>
      <c r="P104" s="190">
        <f>O104*H104</f>
        <v>0</v>
      </c>
      <c r="Q104" s="190">
        <v>0.00043</v>
      </c>
      <c r="R104" s="190">
        <f>Q104*H104</f>
        <v>0.00043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437</v>
      </c>
      <c r="AT104" s="192" t="s">
        <v>483</v>
      </c>
      <c r="AU104" s="192" t="s">
        <v>82</v>
      </c>
      <c r="AY104" s="19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164</v>
      </c>
      <c r="BK104" s="193">
        <f>ROUND(I104*H104,2)</f>
        <v>0</v>
      </c>
      <c r="BL104" s="19" t="s">
        <v>307</v>
      </c>
      <c r="BM104" s="192" t="s">
        <v>1249</v>
      </c>
    </row>
    <row r="105" spans="1:47" s="2" customFormat="1" ht="11.25">
      <c r="A105" s="36"/>
      <c r="B105" s="37"/>
      <c r="C105" s="38"/>
      <c r="D105" s="194" t="s">
        <v>166</v>
      </c>
      <c r="E105" s="38"/>
      <c r="F105" s="195" t="s">
        <v>1248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166</v>
      </c>
      <c r="AU105" s="19" t="s">
        <v>82</v>
      </c>
    </row>
    <row r="106" spans="2:51" s="13" customFormat="1" ht="11.25">
      <c r="B106" s="201"/>
      <c r="C106" s="202"/>
      <c r="D106" s="194" t="s">
        <v>170</v>
      </c>
      <c r="E106" s="203" t="s">
        <v>28</v>
      </c>
      <c r="F106" s="204" t="s">
        <v>1250</v>
      </c>
      <c r="G106" s="202"/>
      <c r="H106" s="203" t="s">
        <v>28</v>
      </c>
      <c r="I106" s="205"/>
      <c r="J106" s="202"/>
      <c r="K106" s="202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170</v>
      </c>
      <c r="AU106" s="210" t="s">
        <v>82</v>
      </c>
      <c r="AV106" s="13" t="s">
        <v>80</v>
      </c>
      <c r="AW106" s="13" t="s">
        <v>34</v>
      </c>
      <c r="AX106" s="13" t="s">
        <v>73</v>
      </c>
      <c r="AY106" s="210" t="s">
        <v>157</v>
      </c>
    </row>
    <row r="107" spans="2:51" s="14" customFormat="1" ht="11.25">
      <c r="B107" s="211"/>
      <c r="C107" s="212"/>
      <c r="D107" s="194" t="s">
        <v>170</v>
      </c>
      <c r="E107" s="213" t="s">
        <v>28</v>
      </c>
      <c r="F107" s="214" t="s">
        <v>80</v>
      </c>
      <c r="G107" s="212"/>
      <c r="H107" s="215">
        <v>1</v>
      </c>
      <c r="I107" s="216"/>
      <c r="J107" s="212"/>
      <c r="K107" s="212"/>
      <c r="L107" s="217"/>
      <c r="M107" s="258"/>
      <c r="N107" s="259"/>
      <c r="O107" s="259"/>
      <c r="P107" s="259"/>
      <c r="Q107" s="259"/>
      <c r="R107" s="259"/>
      <c r="S107" s="259"/>
      <c r="T107" s="260"/>
      <c r="AT107" s="221" t="s">
        <v>170</v>
      </c>
      <c r="AU107" s="221" t="s">
        <v>82</v>
      </c>
      <c r="AV107" s="14" t="s">
        <v>82</v>
      </c>
      <c r="AW107" s="14" t="s">
        <v>34</v>
      </c>
      <c r="AX107" s="14" t="s">
        <v>80</v>
      </c>
      <c r="AY107" s="221" t="s">
        <v>157</v>
      </c>
    </row>
    <row r="108" spans="1:31" s="2" customFormat="1" ht="6.95" customHeight="1">
      <c r="A108" s="36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rqVsbIR+G4VtwoPbnBKHc977mMt565tiChc+FGDkdC55FJIRHj0pwaacC/6zOpqigbpt1nvTcwox4h3CrxeEKQ==" saltValue="8YJ/F5GdITVQ+osP9XkqlTn8OappYXAytCDO4Re/LOHnT2/EOd6Q3VYkxCdFpzJEtliOlC+4Y4yKx8VVjwbC/g==" spinCount="100000" sheet="1" objects="1" scenarios="1" formatColumns="0" formatRows="0" autoFilter="0"/>
  <autoFilter ref="C86:K107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99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123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1251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28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ROUND(J91,2)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ROUND((SUM(BE91:BE288)),2)</f>
        <v>0</v>
      </c>
      <c r="G35" s="36"/>
      <c r="H35" s="36"/>
      <c r="I35" s="127">
        <v>0.21</v>
      </c>
      <c r="J35" s="126">
        <f>ROUND(((SUM(BE91:BE288))*I35),2)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ROUND((SUM(BF91:BF288)),2)</f>
        <v>0</v>
      </c>
      <c r="G36" s="36"/>
      <c r="H36" s="36"/>
      <c r="I36" s="127">
        <v>0.15</v>
      </c>
      <c r="J36" s="126">
        <f>ROUND(((SUM(BF91:BF288))*I36),2)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ROUND((SUM(BG91:BG288)),2)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ROUND((SUM(BH91:BH288)),2)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ROUND((SUM(BI91:BI288)),2)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123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1.5 - SO 01.5 Opevnění svahů drážního tělesa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J91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J93</f>
        <v>0</v>
      </c>
      <c r="K65" s="100"/>
      <c r="L65" s="153"/>
    </row>
    <row r="66" spans="2:12" s="10" customFormat="1" ht="19.9" customHeight="1">
      <c r="B66" s="149"/>
      <c r="C66" s="100"/>
      <c r="D66" s="150" t="s">
        <v>135</v>
      </c>
      <c r="E66" s="151"/>
      <c r="F66" s="151"/>
      <c r="G66" s="151"/>
      <c r="H66" s="151"/>
      <c r="I66" s="151"/>
      <c r="J66" s="152">
        <f>J227</f>
        <v>0</v>
      </c>
      <c r="K66" s="100"/>
      <c r="L66" s="153"/>
    </row>
    <row r="67" spans="2:12" s="10" customFormat="1" ht="19.9" customHeight="1">
      <c r="B67" s="149"/>
      <c r="C67" s="100"/>
      <c r="D67" s="150" t="s">
        <v>770</v>
      </c>
      <c r="E67" s="151"/>
      <c r="F67" s="151"/>
      <c r="G67" s="151"/>
      <c r="H67" s="151"/>
      <c r="I67" s="151"/>
      <c r="J67" s="152">
        <f>J244</f>
        <v>0</v>
      </c>
      <c r="K67" s="100"/>
      <c r="L67" s="153"/>
    </row>
    <row r="68" spans="2:12" s="10" customFormat="1" ht="19.9" customHeight="1">
      <c r="B68" s="149"/>
      <c r="C68" s="100"/>
      <c r="D68" s="150" t="s">
        <v>138</v>
      </c>
      <c r="E68" s="151"/>
      <c r="F68" s="151"/>
      <c r="G68" s="151"/>
      <c r="H68" s="151"/>
      <c r="I68" s="151"/>
      <c r="J68" s="152">
        <f>J274</f>
        <v>0</v>
      </c>
      <c r="K68" s="100"/>
      <c r="L68" s="153"/>
    </row>
    <row r="69" spans="2:12" s="10" customFormat="1" ht="19.9" customHeight="1">
      <c r="B69" s="149"/>
      <c r="C69" s="100"/>
      <c r="D69" s="150" t="s">
        <v>139</v>
      </c>
      <c r="E69" s="151"/>
      <c r="F69" s="151"/>
      <c r="G69" s="151"/>
      <c r="H69" s="151"/>
      <c r="I69" s="151"/>
      <c r="J69" s="152">
        <f>J285</f>
        <v>0</v>
      </c>
      <c r="K69" s="100"/>
      <c r="L69" s="153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142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3" t="str">
        <f>E7</f>
        <v>Labe, Račice, protipovodňová ochrana</v>
      </c>
      <c r="F79" s="394"/>
      <c r="G79" s="394"/>
      <c r="H79" s="394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122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3" t="s">
        <v>123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124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47" t="str">
        <f>E11</f>
        <v>1.5 - SO 01.5 Opevnění svahů drážního tělesa</v>
      </c>
      <c r="F83" s="395"/>
      <c r="G83" s="395"/>
      <c r="H83" s="395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>Račice u Štětí</v>
      </c>
      <c r="G85" s="38"/>
      <c r="H85" s="38"/>
      <c r="I85" s="31" t="s">
        <v>24</v>
      </c>
      <c r="J85" s="62" t="str">
        <f>IF(J14="","",J14)</f>
        <v>16. 2. 2022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40.15" customHeight="1">
      <c r="A87" s="36"/>
      <c r="B87" s="37"/>
      <c r="C87" s="31" t="s">
        <v>26</v>
      </c>
      <c r="D87" s="38"/>
      <c r="E87" s="38"/>
      <c r="F87" s="29" t="str">
        <f>E17</f>
        <v>Povodí Labe, státní podnik, OIČ, Hradec Králové</v>
      </c>
      <c r="G87" s="38"/>
      <c r="H87" s="38"/>
      <c r="I87" s="31" t="s">
        <v>33</v>
      </c>
      <c r="J87" s="34" t="str">
        <f>E23</f>
        <v>Povodí Labe, státní podnik, OIČ, Hradec Králové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31</v>
      </c>
      <c r="D88" s="38"/>
      <c r="E88" s="38"/>
      <c r="F88" s="29" t="str">
        <f>IF(E20="","",E20)</f>
        <v>Vyplň údaj</v>
      </c>
      <c r="G88" s="38"/>
      <c r="H88" s="38"/>
      <c r="I88" s="31" t="s">
        <v>35</v>
      </c>
      <c r="J88" s="34" t="str">
        <f>E26</f>
        <v>Ing. Eva Morkesová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4"/>
      <c r="B90" s="155"/>
      <c r="C90" s="156" t="s">
        <v>143</v>
      </c>
      <c r="D90" s="157" t="s">
        <v>58</v>
      </c>
      <c r="E90" s="157" t="s">
        <v>54</v>
      </c>
      <c r="F90" s="157" t="s">
        <v>55</v>
      </c>
      <c r="G90" s="157" t="s">
        <v>144</v>
      </c>
      <c r="H90" s="157" t="s">
        <v>145</v>
      </c>
      <c r="I90" s="157" t="s">
        <v>146</v>
      </c>
      <c r="J90" s="157" t="s">
        <v>129</v>
      </c>
      <c r="K90" s="158" t="s">
        <v>147</v>
      </c>
      <c r="L90" s="159"/>
      <c r="M90" s="71" t="s">
        <v>28</v>
      </c>
      <c r="N90" s="72" t="s">
        <v>43</v>
      </c>
      <c r="O90" s="72" t="s">
        <v>148</v>
      </c>
      <c r="P90" s="72" t="s">
        <v>149</v>
      </c>
      <c r="Q90" s="72" t="s">
        <v>150</v>
      </c>
      <c r="R90" s="72" t="s">
        <v>151</v>
      </c>
      <c r="S90" s="72" t="s">
        <v>152</v>
      </c>
      <c r="T90" s="73" t="s">
        <v>153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6"/>
      <c r="B91" s="37"/>
      <c r="C91" s="78" t="s">
        <v>154</v>
      </c>
      <c r="D91" s="38"/>
      <c r="E91" s="38"/>
      <c r="F91" s="38"/>
      <c r="G91" s="38"/>
      <c r="H91" s="38"/>
      <c r="I91" s="38"/>
      <c r="J91" s="160">
        <f>BK91</f>
        <v>0</v>
      </c>
      <c r="K91" s="38"/>
      <c r="L91" s="41"/>
      <c r="M91" s="74"/>
      <c r="N91" s="161"/>
      <c r="O91" s="75"/>
      <c r="P91" s="162">
        <f>P92</f>
        <v>0</v>
      </c>
      <c r="Q91" s="75"/>
      <c r="R91" s="162">
        <f>R92</f>
        <v>219.69670434</v>
      </c>
      <c r="S91" s="75"/>
      <c r="T91" s="163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72</v>
      </c>
      <c r="AU91" s="19" t="s">
        <v>130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72</v>
      </c>
      <c r="E92" s="168" t="s">
        <v>155</v>
      </c>
      <c r="F92" s="168" t="s">
        <v>156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P93+P227+P244+P274+P285</f>
        <v>0</v>
      </c>
      <c r="Q92" s="173"/>
      <c r="R92" s="174">
        <f>R93+R227+R244+R274+R285</f>
        <v>219.69670434</v>
      </c>
      <c r="S92" s="173"/>
      <c r="T92" s="175">
        <f>T93+T227+T244+T274+T285</f>
        <v>0</v>
      </c>
      <c r="AR92" s="176" t="s">
        <v>80</v>
      </c>
      <c r="AT92" s="177" t="s">
        <v>72</v>
      </c>
      <c r="AU92" s="177" t="s">
        <v>73</v>
      </c>
      <c r="AY92" s="176" t="s">
        <v>157</v>
      </c>
      <c r="BK92" s="178">
        <f>BK93+BK227+BK244+BK274+BK285</f>
        <v>0</v>
      </c>
    </row>
    <row r="93" spans="2:63" s="12" customFormat="1" ht="22.9" customHeight="1">
      <c r="B93" s="165"/>
      <c r="C93" s="166"/>
      <c r="D93" s="167" t="s">
        <v>72</v>
      </c>
      <c r="E93" s="179" t="s">
        <v>80</v>
      </c>
      <c r="F93" s="179" t="s">
        <v>158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SUM(P94:P226)</f>
        <v>0</v>
      </c>
      <c r="Q93" s="173"/>
      <c r="R93" s="174">
        <f>SUM(R94:R226)</f>
        <v>0.3622985</v>
      </c>
      <c r="S93" s="173"/>
      <c r="T93" s="175">
        <f>SUM(T94:T226)</f>
        <v>0</v>
      </c>
      <c r="AR93" s="176" t="s">
        <v>80</v>
      </c>
      <c r="AT93" s="177" t="s">
        <v>72</v>
      </c>
      <c r="AU93" s="177" t="s">
        <v>80</v>
      </c>
      <c r="AY93" s="176" t="s">
        <v>157</v>
      </c>
      <c r="BK93" s="178">
        <f>SUM(BK94:BK226)</f>
        <v>0</v>
      </c>
    </row>
    <row r="94" spans="1:65" s="2" customFormat="1" ht="16.5" customHeight="1">
      <c r="A94" s="36"/>
      <c r="B94" s="37"/>
      <c r="C94" s="181" t="s">
        <v>80</v>
      </c>
      <c r="D94" s="181" t="s">
        <v>159</v>
      </c>
      <c r="E94" s="182" t="s">
        <v>1252</v>
      </c>
      <c r="F94" s="183" t="s">
        <v>1253</v>
      </c>
      <c r="G94" s="184" t="s">
        <v>246</v>
      </c>
      <c r="H94" s="185">
        <v>210</v>
      </c>
      <c r="I94" s="186"/>
      <c r="J94" s="187">
        <f>ROUND(I94*H94,2)</f>
        <v>0</v>
      </c>
      <c r="K94" s="183" t="s">
        <v>28</v>
      </c>
      <c r="L94" s="41"/>
      <c r="M94" s="188" t="s">
        <v>28</v>
      </c>
      <c r="N94" s="189" t="s">
        <v>46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164</v>
      </c>
      <c r="AT94" s="192" t="s">
        <v>159</v>
      </c>
      <c r="AU94" s="192" t="s">
        <v>82</v>
      </c>
      <c r="AY94" s="19" t="s">
        <v>157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9" t="s">
        <v>164</v>
      </c>
      <c r="BK94" s="193">
        <f>ROUND(I94*H94,2)</f>
        <v>0</v>
      </c>
      <c r="BL94" s="19" t="s">
        <v>164</v>
      </c>
      <c r="BM94" s="192" t="s">
        <v>1254</v>
      </c>
    </row>
    <row r="95" spans="1:47" s="2" customFormat="1" ht="11.25">
      <c r="A95" s="36"/>
      <c r="B95" s="37"/>
      <c r="C95" s="38"/>
      <c r="D95" s="194" t="s">
        <v>166</v>
      </c>
      <c r="E95" s="38"/>
      <c r="F95" s="195" t="s">
        <v>1255</v>
      </c>
      <c r="G95" s="38"/>
      <c r="H95" s="38"/>
      <c r="I95" s="196"/>
      <c r="J95" s="38"/>
      <c r="K95" s="38"/>
      <c r="L95" s="41"/>
      <c r="M95" s="197"/>
      <c r="N95" s="198"/>
      <c r="O95" s="67"/>
      <c r="P95" s="67"/>
      <c r="Q95" s="67"/>
      <c r="R95" s="67"/>
      <c r="S95" s="67"/>
      <c r="T95" s="68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166</v>
      </c>
      <c r="AU95" s="19" t="s">
        <v>82</v>
      </c>
    </row>
    <row r="96" spans="2:51" s="13" customFormat="1" ht="11.25">
      <c r="B96" s="201"/>
      <c r="C96" s="202"/>
      <c r="D96" s="194" t="s">
        <v>170</v>
      </c>
      <c r="E96" s="203" t="s">
        <v>28</v>
      </c>
      <c r="F96" s="204" t="s">
        <v>1256</v>
      </c>
      <c r="G96" s="202"/>
      <c r="H96" s="203" t="s">
        <v>28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170</v>
      </c>
      <c r="AU96" s="210" t="s">
        <v>82</v>
      </c>
      <c r="AV96" s="13" t="s">
        <v>80</v>
      </c>
      <c r="AW96" s="13" t="s">
        <v>34</v>
      </c>
      <c r="AX96" s="13" t="s">
        <v>73</v>
      </c>
      <c r="AY96" s="210" t="s">
        <v>157</v>
      </c>
    </row>
    <row r="97" spans="2:51" s="13" customFormat="1" ht="11.25">
      <c r="B97" s="201"/>
      <c r="C97" s="202"/>
      <c r="D97" s="194" t="s">
        <v>170</v>
      </c>
      <c r="E97" s="203" t="s">
        <v>28</v>
      </c>
      <c r="F97" s="204" t="s">
        <v>1257</v>
      </c>
      <c r="G97" s="202"/>
      <c r="H97" s="203" t="s">
        <v>28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170</v>
      </c>
      <c r="AU97" s="210" t="s">
        <v>82</v>
      </c>
      <c r="AV97" s="13" t="s">
        <v>80</v>
      </c>
      <c r="AW97" s="13" t="s">
        <v>34</v>
      </c>
      <c r="AX97" s="13" t="s">
        <v>73</v>
      </c>
      <c r="AY97" s="210" t="s">
        <v>157</v>
      </c>
    </row>
    <row r="98" spans="2:51" s="14" customFormat="1" ht="11.25">
      <c r="B98" s="211"/>
      <c r="C98" s="212"/>
      <c r="D98" s="194" t="s">
        <v>170</v>
      </c>
      <c r="E98" s="213" t="s">
        <v>28</v>
      </c>
      <c r="F98" s="214" t="s">
        <v>276</v>
      </c>
      <c r="G98" s="212"/>
      <c r="H98" s="215">
        <v>210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170</v>
      </c>
      <c r="AU98" s="221" t="s">
        <v>82</v>
      </c>
      <c r="AV98" s="14" t="s">
        <v>82</v>
      </c>
      <c r="AW98" s="14" t="s">
        <v>34</v>
      </c>
      <c r="AX98" s="14" t="s">
        <v>80</v>
      </c>
      <c r="AY98" s="221" t="s">
        <v>157</v>
      </c>
    </row>
    <row r="99" spans="1:65" s="2" customFormat="1" ht="16.5" customHeight="1">
      <c r="A99" s="36"/>
      <c r="B99" s="37"/>
      <c r="C99" s="181" t="s">
        <v>82</v>
      </c>
      <c r="D99" s="181" t="s">
        <v>159</v>
      </c>
      <c r="E99" s="182" t="s">
        <v>233</v>
      </c>
      <c r="F99" s="183" t="s">
        <v>234</v>
      </c>
      <c r="G99" s="184" t="s">
        <v>162</v>
      </c>
      <c r="H99" s="185">
        <v>131.5</v>
      </c>
      <c r="I99" s="186"/>
      <c r="J99" s="187">
        <f>ROUND(I99*H99,2)</f>
        <v>0</v>
      </c>
      <c r="K99" s="183" t="s">
        <v>163</v>
      </c>
      <c r="L99" s="41"/>
      <c r="M99" s="188" t="s">
        <v>28</v>
      </c>
      <c r="N99" s="189" t="s">
        <v>46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164</v>
      </c>
      <c r="AT99" s="192" t="s">
        <v>159</v>
      </c>
      <c r="AU99" s="192" t="s">
        <v>82</v>
      </c>
      <c r="AY99" s="19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164</v>
      </c>
      <c r="BK99" s="193">
        <f>ROUND(I99*H99,2)</f>
        <v>0</v>
      </c>
      <c r="BL99" s="19" t="s">
        <v>164</v>
      </c>
      <c r="BM99" s="192" t="s">
        <v>1258</v>
      </c>
    </row>
    <row r="100" spans="1:47" s="2" customFormat="1" ht="11.25">
      <c r="A100" s="36"/>
      <c r="B100" s="37"/>
      <c r="C100" s="38"/>
      <c r="D100" s="194" t="s">
        <v>166</v>
      </c>
      <c r="E100" s="38"/>
      <c r="F100" s="195" t="s">
        <v>236</v>
      </c>
      <c r="G100" s="38"/>
      <c r="H100" s="38"/>
      <c r="I100" s="196"/>
      <c r="J100" s="38"/>
      <c r="K100" s="38"/>
      <c r="L100" s="41"/>
      <c r="M100" s="197"/>
      <c r="N100" s="198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166</v>
      </c>
      <c r="AU100" s="19" t="s">
        <v>82</v>
      </c>
    </row>
    <row r="101" spans="1:47" s="2" customFormat="1" ht="11.25">
      <c r="A101" s="36"/>
      <c r="B101" s="37"/>
      <c r="C101" s="38"/>
      <c r="D101" s="199" t="s">
        <v>168</v>
      </c>
      <c r="E101" s="38"/>
      <c r="F101" s="200" t="s">
        <v>237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168</v>
      </c>
      <c r="AU101" s="19" t="s">
        <v>82</v>
      </c>
    </row>
    <row r="102" spans="2:51" s="13" customFormat="1" ht="11.25">
      <c r="B102" s="201"/>
      <c r="C102" s="202"/>
      <c r="D102" s="194" t="s">
        <v>170</v>
      </c>
      <c r="E102" s="203" t="s">
        <v>28</v>
      </c>
      <c r="F102" s="204" t="s">
        <v>577</v>
      </c>
      <c r="G102" s="202"/>
      <c r="H102" s="203" t="s">
        <v>28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170</v>
      </c>
      <c r="AU102" s="210" t="s">
        <v>82</v>
      </c>
      <c r="AV102" s="13" t="s">
        <v>80</v>
      </c>
      <c r="AW102" s="13" t="s">
        <v>34</v>
      </c>
      <c r="AX102" s="13" t="s">
        <v>73</v>
      </c>
      <c r="AY102" s="210" t="s">
        <v>157</v>
      </c>
    </row>
    <row r="103" spans="2:51" s="13" customFormat="1" ht="11.25">
      <c r="B103" s="201"/>
      <c r="C103" s="202"/>
      <c r="D103" s="194" t="s">
        <v>170</v>
      </c>
      <c r="E103" s="203" t="s">
        <v>28</v>
      </c>
      <c r="F103" s="204" t="s">
        <v>1259</v>
      </c>
      <c r="G103" s="202"/>
      <c r="H103" s="203" t="s">
        <v>28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170</v>
      </c>
      <c r="AU103" s="210" t="s">
        <v>82</v>
      </c>
      <c r="AV103" s="13" t="s">
        <v>80</v>
      </c>
      <c r="AW103" s="13" t="s">
        <v>34</v>
      </c>
      <c r="AX103" s="13" t="s">
        <v>73</v>
      </c>
      <c r="AY103" s="210" t="s">
        <v>157</v>
      </c>
    </row>
    <row r="104" spans="2:51" s="13" customFormat="1" ht="11.25">
      <c r="B104" s="201"/>
      <c r="C104" s="202"/>
      <c r="D104" s="194" t="s">
        <v>170</v>
      </c>
      <c r="E104" s="203" t="s">
        <v>28</v>
      </c>
      <c r="F104" s="204" t="s">
        <v>239</v>
      </c>
      <c r="G104" s="202"/>
      <c r="H104" s="203" t="s">
        <v>28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170</v>
      </c>
      <c r="AU104" s="210" t="s">
        <v>82</v>
      </c>
      <c r="AV104" s="13" t="s">
        <v>80</v>
      </c>
      <c r="AW104" s="13" t="s">
        <v>34</v>
      </c>
      <c r="AX104" s="13" t="s">
        <v>73</v>
      </c>
      <c r="AY104" s="210" t="s">
        <v>157</v>
      </c>
    </row>
    <row r="105" spans="2:51" s="14" customFormat="1" ht="11.25">
      <c r="B105" s="211"/>
      <c r="C105" s="212"/>
      <c r="D105" s="194" t="s">
        <v>170</v>
      </c>
      <c r="E105" s="213" t="s">
        <v>28</v>
      </c>
      <c r="F105" s="214" t="s">
        <v>1260</v>
      </c>
      <c r="G105" s="212"/>
      <c r="H105" s="215">
        <v>38.5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170</v>
      </c>
      <c r="AU105" s="221" t="s">
        <v>82</v>
      </c>
      <c r="AV105" s="14" t="s">
        <v>82</v>
      </c>
      <c r="AW105" s="14" t="s">
        <v>34</v>
      </c>
      <c r="AX105" s="14" t="s">
        <v>73</v>
      </c>
      <c r="AY105" s="221" t="s">
        <v>157</v>
      </c>
    </row>
    <row r="106" spans="2:51" s="14" customFormat="1" ht="11.25">
      <c r="B106" s="211"/>
      <c r="C106" s="212"/>
      <c r="D106" s="194" t="s">
        <v>170</v>
      </c>
      <c r="E106" s="213" t="s">
        <v>28</v>
      </c>
      <c r="F106" s="214" t="s">
        <v>1261</v>
      </c>
      <c r="G106" s="212"/>
      <c r="H106" s="215">
        <v>24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170</v>
      </c>
      <c r="AU106" s="221" t="s">
        <v>82</v>
      </c>
      <c r="AV106" s="14" t="s">
        <v>82</v>
      </c>
      <c r="AW106" s="14" t="s">
        <v>34</v>
      </c>
      <c r="AX106" s="14" t="s">
        <v>73</v>
      </c>
      <c r="AY106" s="221" t="s">
        <v>157</v>
      </c>
    </row>
    <row r="107" spans="2:51" s="16" customFormat="1" ht="11.25">
      <c r="B107" s="233"/>
      <c r="C107" s="234"/>
      <c r="D107" s="194" t="s">
        <v>170</v>
      </c>
      <c r="E107" s="235" t="s">
        <v>28</v>
      </c>
      <c r="F107" s="236" t="s">
        <v>258</v>
      </c>
      <c r="G107" s="234"/>
      <c r="H107" s="237">
        <v>62.5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170</v>
      </c>
      <c r="AU107" s="243" t="s">
        <v>82</v>
      </c>
      <c r="AV107" s="16" t="s">
        <v>183</v>
      </c>
      <c r="AW107" s="16" t="s">
        <v>34</v>
      </c>
      <c r="AX107" s="16" t="s">
        <v>73</v>
      </c>
      <c r="AY107" s="243" t="s">
        <v>157</v>
      </c>
    </row>
    <row r="108" spans="2:51" s="13" customFormat="1" ht="11.25">
      <c r="B108" s="201"/>
      <c r="C108" s="202"/>
      <c r="D108" s="194" t="s">
        <v>170</v>
      </c>
      <c r="E108" s="203" t="s">
        <v>28</v>
      </c>
      <c r="F108" s="204" t="s">
        <v>242</v>
      </c>
      <c r="G108" s="202"/>
      <c r="H108" s="203" t="s">
        <v>28</v>
      </c>
      <c r="I108" s="205"/>
      <c r="J108" s="202"/>
      <c r="K108" s="202"/>
      <c r="L108" s="206"/>
      <c r="M108" s="207"/>
      <c r="N108" s="208"/>
      <c r="O108" s="208"/>
      <c r="P108" s="208"/>
      <c r="Q108" s="208"/>
      <c r="R108" s="208"/>
      <c r="S108" s="208"/>
      <c r="T108" s="209"/>
      <c r="AT108" s="210" t="s">
        <v>170</v>
      </c>
      <c r="AU108" s="210" t="s">
        <v>82</v>
      </c>
      <c r="AV108" s="13" t="s">
        <v>80</v>
      </c>
      <c r="AW108" s="13" t="s">
        <v>34</v>
      </c>
      <c r="AX108" s="13" t="s">
        <v>73</v>
      </c>
      <c r="AY108" s="210" t="s">
        <v>157</v>
      </c>
    </row>
    <row r="109" spans="2:51" s="14" customFormat="1" ht="11.25">
      <c r="B109" s="211"/>
      <c r="C109" s="212"/>
      <c r="D109" s="194" t="s">
        <v>170</v>
      </c>
      <c r="E109" s="213" t="s">
        <v>28</v>
      </c>
      <c r="F109" s="214" t="s">
        <v>1262</v>
      </c>
      <c r="G109" s="212"/>
      <c r="H109" s="215">
        <v>45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170</v>
      </c>
      <c r="AU109" s="221" t="s">
        <v>82</v>
      </c>
      <c r="AV109" s="14" t="s">
        <v>82</v>
      </c>
      <c r="AW109" s="14" t="s">
        <v>34</v>
      </c>
      <c r="AX109" s="14" t="s">
        <v>73</v>
      </c>
      <c r="AY109" s="221" t="s">
        <v>157</v>
      </c>
    </row>
    <row r="110" spans="2:51" s="14" customFormat="1" ht="11.25">
      <c r="B110" s="211"/>
      <c r="C110" s="212"/>
      <c r="D110" s="194" t="s">
        <v>170</v>
      </c>
      <c r="E110" s="213" t="s">
        <v>28</v>
      </c>
      <c r="F110" s="214" t="s">
        <v>1261</v>
      </c>
      <c r="G110" s="212"/>
      <c r="H110" s="215">
        <v>24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170</v>
      </c>
      <c r="AU110" s="221" t="s">
        <v>82</v>
      </c>
      <c r="AV110" s="14" t="s">
        <v>82</v>
      </c>
      <c r="AW110" s="14" t="s">
        <v>34</v>
      </c>
      <c r="AX110" s="14" t="s">
        <v>73</v>
      </c>
      <c r="AY110" s="221" t="s">
        <v>157</v>
      </c>
    </row>
    <row r="111" spans="2:51" s="16" customFormat="1" ht="11.25">
      <c r="B111" s="233"/>
      <c r="C111" s="234"/>
      <c r="D111" s="194" t="s">
        <v>170</v>
      </c>
      <c r="E111" s="235" t="s">
        <v>28</v>
      </c>
      <c r="F111" s="236" t="s">
        <v>258</v>
      </c>
      <c r="G111" s="234"/>
      <c r="H111" s="237">
        <v>69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170</v>
      </c>
      <c r="AU111" s="243" t="s">
        <v>82</v>
      </c>
      <c r="AV111" s="16" t="s">
        <v>183</v>
      </c>
      <c r="AW111" s="16" t="s">
        <v>34</v>
      </c>
      <c r="AX111" s="16" t="s">
        <v>73</v>
      </c>
      <c r="AY111" s="243" t="s">
        <v>157</v>
      </c>
    </row>
    <row r="112" spans="2:51" s="15" customFormat="1" ht="11.25">
      <c r="B112" s="222"/>
      <c r="C112" s="223"/>
      <c r="D112" s="194" t="s">
        <v>170</v>
      </c>
      <c r="E112" s="224" t="s">
        <v>28</v>
      </c>
      <c r="F112" s="225" t="s">
        <v>182</v>
      </c>
      <c r="G112" s="223"/>
      <c r="H112" s="226">
        <v>131.5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170</v>
      </c>
      <c r="AU112" s="232" t="s">
        <v>82</v>
      </c>
      <c r="AV112" s="15" t="s">
        <v>164</v>
      </c>
      <c r="AW112" s="15" t="s">
        <v>34</v>
      </c>
      <c r="AX112" s="15" t="s">
        <v>80</v>
      </c>
      <c r="AY112" s="232" t="s">
        <v>157</v>
      </c>
    </row>
    <row r="113" spans="1:65" s="2" customFormat="1" ht="21.75" customHeight="1">
      <c r="A113" s="36"/>
      <c r="B113" s="37"/>
      <c r="C113" s="181" t="s">
        <v>183</v>
      </c>
      <c r="D113" s="181" t="s">
        <v>159</v>
      </c>
      <c r="E113" s="182" t="s">
        <v>1263</v>
      </c>
      <c r="F113" s="183" t="s">
        <v>1264</v>
      </c>
      <c r="G113" s="184" t="s">
        <v>246</v>
      </c>
      <c r="H113" s="185">
        <v>48.645</v>
      </c>
      <c r="I113" s="186"/>
      <c r="J113" s="187">
        <f>ROUND(I113*H113,2)</f>
        <v>0</v>
      </c>
      <c r="K113" s="183" t="s">
        <v>163</v>
      </c>
      <c r="L113" s="41"/>
      <c r="M113" s="188" t="s">
        <v>28</v>
      </c>
      <c r="N113" s="189" t="s">
        <v>46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164</v>
      </c>
      <c r="AT113" s="192" t="s">
        <v>159</v>
      </c>
      <c r="AU113" s="192" t="s">
        <v>82</v>
      </c>
      <c r="AY113" s="19" t="s">
        <v>157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164</v>
      </c>
      <c r="BK113" s="193">
        <f>ROUND(I113*H113,2)</f>
        <v>0</v>
      </c>
      <c r="BL113" s="19" t="s">
        <v>164</v>
      </c>
      <c r="BM113" s="192" t="s">
        <v>1265</v>
      </c>
    </row>
    <row r="114" spans="1:47" s="2" customFormat="1" ht="11.25">
      <c r="A114" s="36"/>
      <c r="B114" s="37"/>
      <c r="C114" s="38"/>
      <c r="D114" s="194" t="s">
        <v>166</v>
      </c>
      <c r="E114" s="38"/>
      <c r="F114" s="195" t="s">
        <v>1266</v>
      </c>
      <c r="G114" s="38"/>
      <c r="H114" s="38"/>
      <c r="I114" s="196"/>
      <c r="J114" s="38"/>
      <c r="K114" s="38"/>
      <c r="L114" s="41"/>
      <c r="M114" s="197"/>
      <c r="N114" s="198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166</v>
      </c>
      <c r="AU114" s="19" t="s">
        <v>82</v>
      </c>
    </row>
    <row r="115" spans="1:47" s="2" customFormat="1" ht="11.25">
      <c r="A115" s="36"/>
      <c r="B115" s="37"/>
      <c r="C115" s="38"/>
      <c r="D115" s="199" t="s">
        <v>168</v>
      </c>
      <c r="E115" s="38"/>
      <c r="F115" s="200" t="s">
        <v>1267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168</v>
      </c>
      <c r="AU115" s="19" t="s">
        <v>82</v>
      </c>
    </row>
    <row r="116" spans="2:51" s="13" customFormat="1" ht="11.25">
      <c r="B116" s="201"/>
      <c r="C116" s="202"/>
      <c r="D116" s="194" t="s">
        <v>170</v>
      </c>
      <c r="E116" s="203" t="s">
        <v>28</v>
      </c>
      <c r="F116" s="204" t="s">
        <v>1268</v>
      </c>
      <c r="G116" s="202"/>
      <c r="H116" s="203" t="s">
        <v>28</v>
      </c>
      <c r="I116" s="205"/>
      <c r="J116" s="202"/>
      <c r="K116" s="202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170</v>
      </c>
      <c r="AU116" s="210" t="s">
        <v>82</v>
      </c>
      <c r="AV116" s="13" t="s">
        <v>80</v>
      </c>
      <c r="AW116" s="13" t="s">
        <v>34</v>
      </c>
      <c r="AX116" s="13" t="s">
        <v>73</v>
      </c>
      <c r="AY116" s="210" t="s">
        <v>157</v>
      </c>
    </row>
    <row r="117" spans="2:51" s="13" customFormat="1" ht="11.25">
      <c r="B117" s="201"/>
      <c r="C117" s="202"/>
      <c r="D117" s="194" t="s">
        <v>170</v>
      </c>
      <c r="E117" s="203" t="s">
        <v>28</v>
      </c>
      <c r="F117" s="204" t="s">
        <v>239</v>
      </c>
      <c r="G117" s="202"/>
      <c r="H117" s="203" t="s">
        <v>28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170</v>
      </c>
      <c r="AU117" s="210" t="s">
        <v>82</v>
      </c>
      <c r="AV117" s="13" t="s">
        <v>80</v>
      </c>
      <c r="AW117" s="13" t="s">
        <v>34</v>
      </c>
      <c r="AX117" s="13" t="s">
        <v>73</v>
      </c>
      <c r="AY117" s="210" t="s">
        <v>157</v>
      </c>
    </row>
    <row r="118" spans="2:51" s="14" customFormat="1" ht="11.25">
      <c r="B118" s="211"/>
      <c r="C118" s="212"/>
      <c r="D118" s="194" t="s">
        <v>170</v>
      </c>
      <c r="E118" s="213" t="s">
        <v>28</v>
      </c>
      <c r="F118" s="214" t="s">
        <v>1269</v>
      </c>
      <c r="G118" s="212"/>
      <c r="H118" s="215">
        <v>5.775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170</v>
      </c>
      <c r="AU118" s="221" t="s">
        <v>82</v>
      </c>
      <c r="AV118" s="14" t="s">
        <v>82</v>
      </c>
      <c r="AW118" s="14" t="s">
        <v>34</v>
      </c>
      <c r="AX118" s="14" t="s">
        <v>73</v>
      </c>
      <c r="AY118" s="221" t="s">
        <v>157</v>
      </c>
    </row>
    <row r="119" spans="2:51" s="14" customFormat="1" ht="11.25">
      <c r="B119" s="211"/>
      <c r="C119" s="212"/>
      <c r="D119" s="194" t="s">
        <v>170</v>
      </c>
      <c r="E119" s="213" t="s">
        <v>28</v>
      </c>
      <c r="F119" s="214" t="s">
        <v>1270</v>
      </c>
      <c r="G119" s="212"/>
      <c r="H119" s="215">
        <v>8.58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170</v>
      </c>
      <c r="AU119" s="221" t="s">
        <v>82</v>
      </c>
      <c r="AV119" s="14" t="s">
        <v>82</v>
      </c>
      <c r="AW119" s="14" t="s">
        <v>34</v>
      </c>
      <c r="AX119" s="14" t="s">
        <v>73</v>
      </c>
      <c r="AY119" s="221" t="s">
        <v>157</v>
      </c>
    </row>
    <row r="120" spans="2:51" s="14" customFormat="1" ht="11.25">
      <c r="B120" s="211"/>
      <c r="C120" s="212"/>
      <c r="D120" s="194" t="s">
        <v>170</v>
      </c>
      <c r="E120" s="213" t="s">
        <v>28</v>
      </c>
      <c r="F120" s="214" t="s">
        <v>1271</v>
      </c>
      <c r="G120" s="212"/>
      <c r="H120" s="215">
        <v>8.64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170</v>
      </c>
      <c r="AU120" s="221" t="s">
        <v>82</v>
      </c>
      <c r="AV120" s="14" t="s">
        <v>82</v>
      </c>
      <c r="AW120" s="14" t="s">
        <v>34</v>
      </c>
      <c r="AX120" s="14" t="s">
        <v>73</v>
      </c>
      <c r="AY120" s="221" t="s">
        <v>157</v>
      </c>
    </row>
    <row r="121" spans="2:51" s="16" customFormat="1" ht="11.25">
      <c r="B121" s="233"/>
      <c r="C121" s="234"/>
      <c r="D121" s="194" t="s">
        <v>170</v>
      </c>
      <c r="E121" s="235" t="s">
        <v>28</v>
      </c>
      <c r="F121" s="236" t="s">
        <v>258</v>
      </c>
      <c r="G121" s="234"/>
      <c r="H121" s="237">
        <v>22.995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170</v>
      </c>
      <c r="AU121" s="243" t="s">
        <v>82</v>
      </c>
      <c r="AV121" s="16" t="s">
        <v>183</v>
      </c>
      <c r="AW121" s="16" t="s">
        <v>34</v>
      </c>
      <c r="AX121" s="16" t="s">
        <v>73</v>
      </c>
      <c r="AY121" s="243" t="s">
        <v>157</v>
      </c>
    </row>
    <row r="122" spans="2:51" s="13" customFormat="1" ht="11.25">
      <c r="B122" s="201"/>
      <c r="C122" s="202"/>
      <c r="D122" s="194" t="s">
        <v>170</v>
      </c>
      <c r="E122" s="203" t="s">
        <v>28</v>
      </c>
      <c r="F122" s="204" t="s">
        <v>242</v>
      </c>
      <c r="G122" s="202"/>
      <c r="H122" s="203" t="s">
        <v>28</v>
      </c>
      <c r="I122" s="205"/>
      <c r="J122" s="202"/>
      <c r="K122" s="202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170</v>
      </c>
      <c r="AU122" s="210" t="s">
        <v>82</v>
      </c>
      <c r="AV122" s="13" t="s">
        <v>80</v>
      </c>
      <c r="AW122" s="13" t="s">
        <v>34</v>
      </c>
      <c r="AX122" s="13" t="s">
        <v>73</v>
      </c>
      <c r="AY122" s="210" t="s">
        <v>157</v>
      </c>
    </row>
    <row r="123" spans="2:51" s="14" customFormat="1" ht="11.25">
      <c r="B123" s="211"/>
      <c r="C123" s="212"/>
      <c r="D123" s="194" t="s">
        <v>170</v>
      </c>
      <c r="E123" s="213" t="s">
        <v>28</v>
      </c>
      <c r="F123" s="214" t="s">
        <v>1272</v>
      </c>
      <c r="G123" s="212"/>
      <c r="H123" s="215">
        <v>9.9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170</v>
      </c>
      <c r="AU123" s="221" t="s">
        <v>82</v>
      </c>
      <c r="AV123" s="14" t="s">
        <v>82</v>
      </c>
      <c r="AW123" s="14" t="s">
        <v>34</v>
      </c>
      <c r="AX123" s="14" t="s">
        <v>73</v>
      </c>
      <c r="AY123" s="221" t="s">
        <v>157</v>
      </c>
    </row>
    <row r="124" spans="2:51" s="14" customFormat="1" ht="11.25">
      <c r="B124" s="211"/>
      <c r="C124" s="212"/>
      <c r="D124" s="194" t="s">
        <v>170</v>
      </c>
      <c r="E124" s="213" t="s">
        <v>28</v>
      </c>
      <c r="F124" s="214" t="s">
        <v>1273</v>
      </c>
      <c r="G124" s="212"/>
      <c r="H124" s="215">
        <v>6.75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170</v>
      </c>
      <c r="AU124" s="221" t="s">
        <v>82</v>
      </c>
      <c r="AV124" s="14" t="s">
        <v>82</v>
      </c>
      <c r="AW124" s="14" t="s">
        <v>34</v>
      </c>
      <c r="AX124" s="14" t="s">
        <v>73</v>
      </c>
      <c r="AY124" s="221" t="s">
        <v>157</v>
      </c>
    </row>
    <row r="125" spans="2:51" s="14" customFormat="1" ht="11.25">
      <c r="B125" s="211"/>
      <c r="C125" s="212"/>
      <c r="D125" s="194" t="s">
        <v>170</v>
      </c>
      <c r="E125" s="213" t="s">
        <v>28</v>
      </c>
      <c r="F125" s="214" t="s">
        <v>1274</v>
      </c>
      <c r="G125" s="212"/>
      <c r="H125" s="215">
        <v>9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170</v>
      </c>
      <c r="AU125" s="221" t="s">
        <v>82</v>
      </c>
      <c r="AV125" s="14" t="s">
        <v>82</v>
      </c>
      <c r="AW125" s="14" t="s">
        <v>34</v>
      </c>
      <c r="AX125" s="14" t="s">
        <v>73</v>
      </c>
      <c r="AY125" s="221" t="s">
        <v>157</v>
      </c>
    </row>
    <row r="126" spans="2:51" s="16" customFormat="1" ht="11.25">
      <c r="B126" s="233"/>
      <c r="C126" s="234"/>
      <c r="D126" s="194" t="s">
        <v>170</v>
      </c>
      <c r="E126" s="235" t="s">
        <v>28</v>
      </c>
      <c r="F126" s="236" t="s">
        <v>258</v>
      </c>
      <c r="G126" s="234"/>
      <c r="H126" s="237">
        <v>25.65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170</v>
      </c>
      <c r="AU126" s="243" t="s">
        <v>82</v>
      </c>
      <c r="AV126" s="16" t="s">
        <v>183</v>
      </c>
      <c r="AW126" s="16" t="s">
        <v>34</v>
      </c>
      <c r="AX126" s="16" t="s">
        <v>73</v>
      </c>
      <c r="AY126" s="243" t="s">
        <v>157</v>
      </c>
    </row>
    <row r="127" spans="2:51" s="15" customFormat="1" ht="11.25">
      <c r="B127" s="222"/>
      <c r="C127" s="223"/>
      <c r="D127" s="194" t="s">
        <v>170</v>
      </c>
      <c r="E127" s="224" t="s">
        <v>28</v>
      </c>
      <c r="F127" s="225" t="s">
        <v>182</v>
      </c>
      <c r="G127" s="223"/>
      <c r="H127" s="226">
        <v>48.645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170</v>
      </c>
      <c r="AU127" s="232" t="s">
        <v>82</v>
      </c>
      <c r="AV127" s="15" t="s">
        <v>164</v>
      </c>
      <c r="AW127" s="15" t="s">
        <v>34</v>
      </c>
      <c r="AX127" s="15" t="s">
        <v>80</v>
      </c>
      <c r="AY127" s="232" t="s">
        <v>157</v>
      </c>
    </row>
    <row r="128" spans="1:65" s="2" customFormat="1" ht="21.75" customHeight="1">
      <c r="A128" s="36"/>
      <c r="B128" s="37"/>
      <c r="C128" s="181" t="s">
        <v>164</v>
      </c>
      <c r="D128" s="181" t="s">
        <v>159</v>
      </c>
      <c r="E128" s="182" t="s">
        <v>1275</v>
      </c>
      <c r="F128" s="183" t="s">
        <v>1276</v>
      </c>
      <c r="G128" s="184" t="s">
        <v>246</v>
      </c>
      <c r="H128" s="185">
        <v>210</v>
      </c>
      <c r="I128" s="186"/>
      <c r="J128" s="187">
        <f>ROUND(I128*H128,2)</f>
        <v>0</v>
      </c>
      <c r="K128" s="183" t="s">
        <v>163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164</v>
      </c>
      <c r="AT128" s="192" t="s">
        <v>159</v>
      </c>
      <c r="AU128" s="192" t="s">
        <v>82</v>
      </c>
      <c r="AY128" s="19" t="s">
        <v>157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164</v>
      </c>
      <c r="BK128" s="193">
        <f>ROUND(I128*H128,2)</f>
        <v>0</v>
      </c>
      <c r="BL128" s="19" t="s">
        <v>164</v>
      </c>
      <c r="BM128" s="192" t="s">
        <v>1277</v>
      </c>
    </row>
    <row r="129" spans="1:47" s="2" customFormat="1" ht="11.25">
      <c r="A129" s="36"/>
      <c r="B129" s="37"/>
      <c r="C129" s="38"/>
      <c r="D129" s="194" t="s">
        <v>166</v>
      </c>
      <c r="E129" s="38"/>
      <c r="F129" s="195" t="s">
        <v>1278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166</v>
      </c>
      <c r="AU129" s="19" t="s">
        <v>82</v>
      </c>
    </row>
    <row r="130" spans="1:47" s="2" customFormat="1" ht="11.25">
      <c r="A130" s="36"/>
      <c r="B130" s="37"/>
      <c r="C130" s="38"/>
      <c r="D130" s="199" t="s">
        <v>168</v>
      </c>
      <c r="E130" s="38"/>
      <c r="F130" s="200" t="s">
        <v>1279</v>
      </c>
      <c r="G130" s="38"/>
      <c r="H130" s="38"/>
      <c r="I130" s="196"/>
      <c r="J130" s="38"/>
      <c r="K130" s="38"/>
      <c r="L130" s="41"/>
      <c r="M130" s="197"/>
      <c r="N130" s="198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168</v>
      </c>
      <c r="AU130" s="19" t="s">
        <v>82</v>
      </c>
    </row>
    <row r="131" spans="2:51" s="13" customFormat="1" ht="11.25">
      <c r="B131" s="201"/>
      <c r="C131" s="202"/>
      <c r="D131" s="194" t="s">
        <v>170</v>
      </c>
      <c r="E131" s="203" t="s">
        <v>28</v>
      </c>
      <c r="F131" s="204" t="s">
        <v>1280</v>
      </c>
      <c r="G131" s="202"/>
      <c r="H131" s="203" t="s">
        <v>28</v>
      </c>
      <c r="I131" s="205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170</v>
      </c>
      <c r="AU131" s="210" t="s">
        <v>82</v>
      </c>
      <c r="AV131" s="13" t="s">
        <v>80</v>
      </c>
      <c r="AW131" s="13" t="s">
        <v>34</v>
      </c>
      <c r="AX131" s="13" t="s">
        <v>73</v>
      </c>
      <c r="AY131" s="210" t="s">
        <v>157</v>
      </c>
    </row>
    <row r="132" spans="2:51" s="14" customFormat="1" ht="11.25">
      <c r="B132" s="211"/>
      <c r="C132" s="212"/>
      <c r="D132" s="194" t="s">
        <v>170</v>
      </c>
      <c r="E132" s="213" t="s">
        <v>28</v>
      </c>
      <c r="F132" s="214" t="s">
        <v>276</v>
      </c>
      <c r="G132" s="212"/>
      <c r="H132" s="215">
        <v>210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170</v>
      </c>
      <c r="AU132" s="221" t="s">
        <v>82</v>
      </c>
      <c r="AV132" s="14" t="s">
        <v>82</v>
      </c>
      <c r="AW132" s="14" t="s">
        <v>34</v>
      </c>
      <c r="AX132" s="14" t="s">
        <v>80</v>
      </c>
      <c r="AY132" s="221" t="s">
        <v>157</v>
      </c>
    </row>
    <row r="133" spans="1:65" s="2" customFormat="1" ht="21.75" customHeight="1">
      <c r="A133" s="36"/>
      <c r="B133" s="37"/>
      <c r="C133" s="181" t="s">
        <v>195</v>
      </c>
      <c r="D133" s="181" t="s">
        <v>159</v>
      </c>
      <c r="E133" s="182" t="s">
        <v>349</v>
      </c>
      <c r="F133" s="183" t="s">
        <v>350</v>
      </c>
      <c r="G133" s="184" t="s">
        <v>246</v>
      </c>
      <c r="H133" s="185">
        <v>10.35</v>
      </c>
      <c r="I133" s="186"/>
      <c r="J133" s="187">
        <f>ROUND(I133*H133,2)</f>
        <v>0</v>
      </c>
      <c r="K133" s="183" t="s">
        <v>163</v>
      </c>
      <c r="L133" s="41"/>
      <c r="M133" s="188" t="s">
        <v>28</v>
      </c>
      <c r="N133" s="189" t="s">
        <v>46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164</v>
      </c>
      <c r="AT133" s="192" t="s">
        <v>159</v>
      </c>
      <c r="AU133" s="192" t="s">
        <v>82</v>
      </c>
      <c r="AY133" s="19" t="s">
        <v>157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164</v>
      </c>
      <c r="BK133" s="193">
        <f>ROUND(I133*H133,2)</f>
        <v>0</v>
      </c>
      <c r="BL133" s="19" t="s">
        <v>164</v>
      </c>
      <c r="BM133" s="192" t="s">
        <v>362</v>
      </c>
    </row>
    <row r="134" spans="1:47" s="2" customFormat="1" ht="19.5">
      <c r="A134" s="36"/>
      <c r="B134" s="37"/>
      <c r="C134" s="38"/>
      <c r="D134" s="194" t="s">
        <v>166</v>
      </c>
      <c r="E134" s="38"/>
      <c r="F134" s="195" t="s">
        <v>352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166</v>
      </c>
      <c r="AU134" s="19" t="s">
        <v>82</v>
      </c>
    </row>
    <row r="135" spans="1:47" s="2" customFormat="1" ht="11.25">
      <c r="A135" s="36"/>
      <c r="B135" s="37"/>
      <c r="C135" s="38"/>
      <c r="D135" s="199" t="s">
        <v>168</v>
      </c>
      <c r="E135" s="38"/>
      <c r="F135" s="200" t="s">
        <v>353</v>
      </c>
      <c r="G135" s="38"/>
      <c r="H135" s="38"/>
      <c r="I135" s="196"/>
      <c r="J135" s="38"/>
      <c r="K135" s="38"/>
      <c r="L135" s="41"/>
      <c r="M135" s="197"/>
      <c r="N135" s="198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168</v>
      </c>
      <c r="AU135" s="19" t="s">
        <v>82</v>
      </c>
    </row>
    <row r="136" spans="2:51" s="13" customFormat="1" ht="11.25">
      <c r="B136" s="201"/>
      <c r="C136" s="202"/>
      <c r="D136" s="194" t="s">
        <v>170</v>
      </c>
      <c r="E136" s="203" t="s">
        <v>28</v>
      </c>
      <c r="F136" s="204" t="s">
        <v>1281</v>
      </c>
      <c r="G136" s="202"/>
      <c r="H136" s="203" t="s">
        <v>28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170</v>
      </c>
      <c r="AU136" s="210" t="s">
        <v>82</v>
      </c>
      <c r="AV136" s="13" t="s">
        <v>80</v>
      </c>
      <c r="AW136" s="13" t="s">
        <v>34</v>
      </c>
      <c r="AX136" s="13" t="s">
        <v>73</v>
      </c>
      <c r="AY136" s="210" t="s">
        <v>157</v>
      </c>
    </row>
    <row r="137" spans="2:51" s="14" customFormat="1" ht="11.25">
      <c r="B137" s="211"/>
      <c r="C137" s="212"/>
      <c r="D137" s="194" t="s">
        <v>170</v>
      </c>
      <c r="E137" s="213" t="s">
        <v>28</v>
      </c>
      <c r="F137" s="214" t="s">
        <v>1282</v>
      </c>
      <c r="G137" s="212"/>
      <c r="H137" s="215">
        <v>10.35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170</v>
      </c>
      <c r="AU137" s="221" t="s">
        <v>82</v>
      </c>
      <c r="AV137" s="14" t="s">
        <v>82</v>
      </c>
      <c r="AW137" s="14" t="s">
        <v>34</v>
      </c>
      <c r="AX137" s="14" t="s">
        <v>80</v>
      </c>
      <c r="AY137" s="221" t="s">
        <v>157</v>
      </c>
    </row>
    <row r="138" spans="1:65" s="2" customFormat="1" ht="21.75" customHeight="1">
      <c r="A138" s="36"/>
      <c r="B138" s="37"/>
      <c r="C138" s="181" t="s">
        <v>202</v>
      </c>
      <c r="D138" s="181" t="s">
        <v>159</v>
      </c>
      <c r="E138" s="182" t="s">
        <v>1283</v>
      </c>
      <c r="F138" s="183" t="s">
        <v>1284</v>
      </c>
      <c r="G138" s="184" t="s">
        <v>246</v>
      </c>
      <c r="H138" s="185">
        <v>210</v>
      </c>
      <c r="I138" s="186"/>
      <c r="J138" s="187">
        <f>ROUND(I138*H138,2)</f>
        <v>0</v>
      </c>
      <c r="K138" s="183" t="s">
        <v>163</v>
      </c>
      <c r="L138" s="41"/>
      <c r="M138" s="188" t="s">
        <v>28</v>
      </c>
      <c r="N138" s="189" t="s">
        <v>46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164</v>
      </c>
      <c r="AT138" s="192" t="s">
        <v>159</v>
      </c>
      <c r="AU138" s="192" t="s">
        <v>82</v>
      </c>
      <c r="AY138" s="19" t="s">
        <v>157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164</v>
      </c>
      <c r="BK138" s="193">
        <f>ROUND(I138*H138,2)</f>
        <v>0</v>
      </c>
      <c r="BL138" s="19" t="s">
        <v>164</v>
      </c>
      <c r="BM138" s="192" t="s">
        <v>1285</v>
      </c>
    </row>
    <row r="139" spans="1:47" s="2" customFormat="1" ht="19.5">
      <c r="A139" s="36"/>
      <c r="B139" s="37"/>
      <c r="C139" s="38"/>
      <c r="D139" s="194" t="s">
        <v>166</v>
      </c>
      <c r="E139" s="38"/>
      <c r="F139" s="195" t="s">
        <v>1286</v>
      </c>
      <c r="G139" s="38"/>
      <c r="H139" s="38"/>
      <c r="I139" s="196"/>
      <c r="J139" s="38"/>
      <c r="K139" s="38"/>
      <c r="L139" s="41"/>
      <c r="M139" s="197"/>
      <c r="N139" s="198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166</v>
      </c>
      <c r="AU139" s="19" t="s">
        <v>82</v>
      </c>
    </row>
    <row r="140" spans="1:47" s="2" customFormat="1" ht="11.25">
      <c r="A140" s="36"/>
      <c r="B140" s="37"/>
      <c r="C140" s="38"/>
      <c r="D140" s="199" t="s">
        <v>168</v>
      </c>
      <c r="E140" s="38"/>
      <c r="F140" s="200" t="s">
        <v>1287</v>
      </c>
      <c r="G140" s="38"/>
      <c r="H140" s="38"/>
      <c r="I140" s="196"/>
      <c r="J140" s="38"/>
      <c r="K140" s="38"/>
      <c r="L140" s="41"/>
      <c r="M140" s="197"/>
      <c r="N140" s="198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168</v>
      </c>
      <c r="AU140" s="19" t="s">
        <v>82</v>
      </c>
    </row>
    <row r="141" spans="2:51" s="13" customFormat="1" ht="11.25">
      <c r="B141" s="201"/>
      <c r="C141" s="202"/>
      <c r="D141" s="194" t="s">
        <v>170</v>
      </c>
      <c r="E141" s="203" t="s">
        <v>28</v>
      </c>
      <c r="F141" s="204" t="s">
        <v>1288</v>
      </c>
      <c r="G141" s="202"/>
      <c r="H141" s="203" t="s">
        <v>28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170</v>
      </c>
      <c r="AU141" s="210" t="s">
        <v>82</v>
      </c>
      <c r="AV141" s="13" t="s">
        <v>80</v>
      </c>
      <c r="AW141" s="13" t="s">
        <v>34</v>
      </c>
      <c r="AX141" s="13" t="s">
        <v>73</v>
      </c>
      <c r="AY141" s="210" t="s">
        <v>157</v>
      </c>
    </row>
    <row r="142" spans="2:51" s="13" customFormat="1" ht="22.5">
      <c r="B142" s="201"/>
      <c r="C142" s="202"/>
      <c r="D142" s="194" t="s">
        <v>170</v>
      </c>
      <c r="E142" s="203" t="s">
        <v>28</v>
      </c>
      <c r="F142" s="204" t="s">
        <v>1289</v>
      </c>
      <c r="G142" s="202"/>
      <c r="H142" s="203" t="s">
        <v>28</v>
      </c>
      <c r="I142" s="205"/>
      <c r="J142" s="202"/>
      <c r="K142" s="202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170</v>
      </c>
      <c r="AU142" s="210" t="s">
        <v>82</v>
      </c>
      <c r="AV142" s="13" t="s">
        <v>80</v>
      </c>
      <c r="AW142" s="13" t="s">
        <v>34</v>
      </c>
      <c r="AX142" s="13" t="s">
        <v>73</v>
      </c>
      <c r="AY142" s="210" t="s">
        <v>157</v>
      </c>
    </row>
    <row r="143" spans="2:51" s="13" customFormat="1" ht="11.25">
      <c r="B143" s="201"/>
      <c r="C143" s="202"/>
      <c r="D143" s="194" t="s">
        <v>170</v>
      </c>
      <c r="E143" s="203" t="s">
        <v>28</v>
      </c>
      <c r="F143" s="204" t="s">
        <v>1290</v>
      </c>
      <c r="G143" s="202"/>
      <c r="H143" s="203" t="s">
        <v>28</v>
      </c>
      <c r="I143" s="205"/>
      <c r="J143" s="202"/>
      <c r="K143" s="202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170</v>
      </c>
      <c r="AU143" s="210" t="s">
        <v>82</v>
      </c>
      <c r="AV143" s="13" t="s">
        <v>80</v>
      </c>
      <c r="AW143" s="13" t="s">
        <v>34</v>
      </c>
      <c r="AX143" s="13" t="s">
        <v>73</v>
      </c>
      <c r="AY143" s="210" t="s">
        <v>157</v>
      </c>
    </row>
    <row r="144" spans="2:51" s="14" customFormat="1" ht="11.25">
      <c r="B144" s="211"/>
      <c r="C144" s="212"/>
      <c r="D144" s="194" t="s">
        <v>170</v>
      </c>
      <c r="E144" s="213" t="s">
        <v>28</v>
      </c>
      <c r="F144" s="214" t="s">
        <v>276</v>
      </c>
      <c r="G144" s="212"/>
      <c r="H144" s="215">
        <v>210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170</v>
      </c>
      <c r="AU144" s="221" t="s">
        <v>82</v>
      </c>
      <c r="AV144" s="14" t="s">
        <v>82</v>
      </c>
      <c r="AW144" s="14" t="s">
        <v>34</v>
      </c>
      <c r="AX144" s="14" t="s">
        <v>80</v>
      </c>
      <c r="AY144" s="221" t="s">
        <v>157</v>
      </c>
    </row>
    <row r="145" spans="1:65" s="2" customFormat="1" ht="16.5" customHeight="1">
      <c r="A145" s="36"/>
      <c r="B145" s="37"/>
      <c r="C145" s="181" t="s">
        <v>209</v>
      </c>
      <c r="D145" s="181" t="s">
        <v>159</v>
      </c>
      <c r="E145" s="182" t="s">
        <v>395</v>
      </c>
      <c r="F145" s="183" t="s">
        <v>396</v>
      </c>
      <c r="G145" s="184" t="s">
        <v>246</v>
      </c>
      <c r="H145" s="185">
        <v>210</v>
      </c>
      <c r="I145" s="186"/>
      <c r="J145" s="187">
        <f>ROUND(I145*H145,2)</f>
        <v>0</v>
      </c>
      <c r="K145" s="183" t="s">
        <v>163</v>
      </c>
      <c r="L145" s="41"/>
      <c r="M145" s="188" t="s">
        <v>28</v>
      </c>
      <c r="N145" s="189" t="s">
        <v>46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164</v>
      </c>
      <c r="AT145" s="192" t="s">
        <v>159</v>
      </c>
      <c r="AU145" s="192" t="s">
        <v>82</v>
      </c>
      <c r="AY145" s="19" t="s">
        <v>157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164</v>
      </c>
      <c r="BK145" s="193">
        <f>ROUND(I145*H145,2)</f>
        <v>0</v>
      </c>
      <c r="BL145" s="19" t="s">
        <v>164</v>
      </c>
      <c r="BM145" s="192" t="s">
        <v>1291</v>
      </c>
    </row>
    <row r="146" spans="1:47" s="2" customFormat="1" ht="11.25">
      <c r="A146" s="36"/>
      <c r="B146" s="37"/>
      <c r="C146" s="38"/>
      <c r="D146" s="194" t="s">
        <v>166</v>
      </c>
      <c r="E146" s="38"/>
      <c r="F146" s="195" t="s">
        <v>398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166</v>
      </c>
      <c r="AU146" s="19" t="s">
        <v>82</v>
      </c>
    </row>
    <row r="147" spans="1:47" s="2" customFormat="1" ht="11.25">
      <c r="A147" s="36"/>
      <c r="B147" s="37"/>
      <c r="C147" s="38"/>
      <c r="D147" s="199" t="s">
        <v>168</v>
      </c>
      <c r="E147" s="38"/>
      <c r="F147" s="200" t="s">
        <v>399</v>
      </c>
      <c r="G147" s="38"/>
      <c r="H147" s="38"/>
      <c r="I147" s="196"/>
      <c r="J147" s="38"/>
      <c r="K147" s="38"/>
      <c r="L147" s="41"/>
      <c r="M147" s="197"/>
      <c r="N147" s="198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168</v>
      </c>
      <c r="AU147" s="19" t="s">
        <v>82</v>
      </c>
    </row>
    <row r="148" spans="2:51" s="13" customFormat="1" ht="11.25">
      <c r="B148" s="201"/>
      <c r="C148" s="202"/>
      <c r="D148" s="194" t="s">
        <v>170</v>
      </c>
      <c r="E148" s="203" t="s">
        <v>28</v>
      </c>
      <c r="F148" s="204" t="s">
        <v>623</v>
      </c>
      <c r="G148" s="202"/>
      <c r="H148" s="203" t="s">
        <v>28</v>
      </c>
      <c r="I148" s="205"/>
      <c r="J148" s="202"/>
      <c r="K148" s="202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170</v>
      </c>
      <c r="AU148" s="210" t="s">
        <v>82</v>
      </c>
      <c r="AV148" s="13" t="s">
        <v>80</v>
      </c>
      <c r="AW148" s="13" t="s">
        <v>34</v>
      </c>
      <c r="AX148" s="13" t="s">
        <v>73</v>
      </c>
      <c r="AY148" s="210" t="s">
        <v>157</v>
      </c>
    </row>
    <row r="149" spans="2:51" s="13" customFormat="1" ht="22.5">
      <c r="B149" s="201"/>
      <c r="C149" s="202"/>
      <c r="D149" s="194" t="s">
        <v>170</v>
      </c>
      <c r="E149" s="203" t="s">
        <v>28</v>
      </c>
      <c r="F149" s="204" t="s">
        <v>1289</v>
      </c>
      <c r="G149" s="202"/>
      <c r="H149" s="203" t="s">
        <v>28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170</v>
      </c>
      <c r="AU149" s="210" t="s">
        <v>82</v>
      </c>
      <c r="AV149" s="13" t="s">
        <v>80</v>
      </c>
      <c r="AW149" s="13" t="s">
        <v>34</v>
      </c>
      <c r="AX149" s="13" t="s">
        <v>73</v>
      </c>
      <c r="AY149" s="210" t="s">
        <v>157</v>
      </c>
    </row>
    <row r="150" spans="2:51" s="13" customFormat="1" ht="11.25">
      <c r="B150" s="201"/>
      <c r="C150" s="202"/>
      <c r="D150" s="194" t="s">
        <v>170</v>
      </c>
      <c r="E150" s="203" t="s">
        <v>28</v>
      </c>
      <c r="F150" s="204" t="s">
        <v>1290</v>
      </c>
      <c r="G150" s="202"/>
      <c r="H150" s="203" t="s">
        <v>28</v>
      </c>
      <c r="I150" s="205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170</v>
      </c>
      <c r="AU150" s="210" t="s">
        <v>82</v>
      </c>
      <c r="AV150" s="13" t="s">
        <v>80</v>
      </c>
      <c r="AW150" s="13" t="s">
        <v>34</v>
      </c>
      <c r="AX150" s="13" t="s">
        <v>73</v>
      </c>
      <c r="AY150" s="210" t="s">
        <v>157</v>
      </c>
    </row>
    <row r="151" spans="2:51" s="14" customFormat="1" ht="11.25">
      <c r="B151" s="211"/>
      <c r="C151" s="212"/>
      <c r="D151" s="194" t="s">
        <v>170</v>
      </c>
      <c r="E151" s="213" t="s">
        <v>28</v>
      </c>
      <c r="F151" s="214" t="s">
        <v>276</v>
      </c>
      <c r="G151" s="212"/>
      <c r="H151" s="215">
        <v>210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170</v>
      </c>
      <c r="AU151" s="221" t="s">
        <v>82</v>
      </c>
      <c r="AV151" s="14" t="s">
        <v>82</v>
      </c>
      <c r="AW151" s="14" t="s">
        <v>34</v>
      </c>
      <c r="AX151" s="14" t="s">
        <v>80</v>
      </c>
      <c r="AY151" s="221" t="s">
        <v>157</v>
      </c>
    </row>
    <row r="152" spans="1:65" s="2" customFormat="1" ht="21.75" customHeight="1">
      <c r="A152" s="36"/>
      <c r="B152" s="37"/>
      <c r="C152" s="181" t="s">
        <v>217</v>
      </c>
      <c r="D152" s="181" t="s">
        <v>159</v>
      </c>
      <c r="E152" s="182" t="s">
        <v>1292</v>
      </c>
      <c r="F152" s="183" t="s">
        <v>1293</v>
      </c>
      <c r="G152" s="184" t="s">
        <v>162</v>
      </c>
      <c r="H152" s="185">
        <v>117.6</v>
      </c>
      <c r="I152" s="186"/>
      <c r="J152" s="187">
        <f>ROUND(I152*H152,2)</f>
        <v>0</v>
      </c>
      <c r="K152" s="183" t="s">
        <v>163</v>
      </c>
      <c r="L152" s="41"/>
      <c r="M152" s="188" t="s">
        <v>28</v>
      </c>
      <c r="N152" s="189" t="s">
        <v>46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164</v>
      </c>
      <c r="AT152" s="192" t="s">
        <v>159</v>
      </c>
      <c r="AU152" s="192" t="s">
        <v>82</v>
      </c>
      <c r="AY152" s="19" t="s">
        <v>157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9" t="s">
        <v>164</v>
      </c>
      <c r="BK152" s="193">
        <f>ROUND(I152*H152,2)</f>
        <v>0</v>
      </c>
      <c r="BL152" s="19" t="s">
        <v>164</v>
      </c>
      <c r="BM152" s="192" t="s">
        <v>1294</v>
      </c>
    </row>
    <row r="153" spans="1:47" s="2" customFormat="1" ht="11.25">
      <c r="A153" s="36"/>
      <c r="B153" s="37"/>
      <c r="C153" s="38"/>
      <c r="D153" s="194" t="s">
        <v>166</v>
      </c>
      <c r="E153" s="38"/>
      <c r="F153" s="195" t="s">
        <v>1295</v>
      </c>
      <c r="G153" s="38"/>
      <c r="H153" s="38"/>
      <c r="I153" s="196"/>
      <c r="J153" s="38"/>
      <c r="K153" s="38"/>
      <c r="L153" s="41"/>
      <c r="M153" s="197"/>
      <c r="N153" s="198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166</v>
      </c>
      <c r="AU153" s="19" t="s">
        <v>82</v>
      </c>
    </row>
    <row r="154" spans="1:47" s="2" customFormat="1" ht="11.25">
      <c r="A154" s="36"/>
      <c r="B154" s="37"/>
      <c r="C154" s="38"/>
      <c r="D154" s="199" t="s">
        <v>168</v>
      </c>
      <c r="E154" s="38"/>
      <c r="F154" s="200" t="s">
        <v>1296</v>
      </c>
      <c r="G154" s="38"/>
      <c r="H154" s="38"/>
      <c r="I154" s="196"/>
      <c r="J154" s="38"/>
      <c r="K154" s="38"/>
      <c r="L154" s="41"/>
      <c r="M154" s="197"/>
      <c r="N154" s="198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168</v>
      </c>
      <c r="AU154" s="19" t="s">
        <v>82</v>
      </c>
    </row>
    <row r="155" spans="2:51" s="13" customFormat="1" ht="11.25">
      <c r="B155" s="201"/>
      <c r="C155" s="202"/>
      <c r="D155" s="194" t="s">
        <v>170</v>
      </c>
      <c r="E155" s="203" t="s">
        <v>28</v>
      </c>
      <c r="F155" s="204" t="s">
        <v>1297</v>
      </c>
      <c r="G155" s="202"/>
      <c r="H155" s="203" t="s">
        <v>28</v>
      </c>
      <c r="I155" s="205"/>
      <c r="J155" s="202"/>
      <c r="K155" s="202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170</v>
      </c>
      <c r="AU155" s="210" t="s">
        <v>82</v>
      </c>
      <c r="AV155" s="13" t="s">
        <v>80</v>
      </c>
      <c r="AW155" s="13" t="s">
        <v>34</v>
      </c>
      <c r="AX155" s="13" t="s">
        <v>73</v>
      </c>
      <c r="AY155" s="210" t="s">
        <v>157</v>
      </c>
    </row>
    <row r="156" spans="2:51" s="13" customFormat="1" ht="11.25">
      <c r="B156" s="201"/>
      <c r="C156" s="202"/>
      <c r="D156" s="194" t="s">
        <v>170</v>
      </c>
      <c r="E156" s="203" t="s">
        <v>28</v>
      </c>
      <c r="F156" s="204" t="s">
        <v>1298</v>
      </c>
      <c r="G156" s="202"/>
      <c r="H156" s="203" t="s">
        <v>28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170</v>
      </c>
      <c r="AU156" s="210" t="s">
        <v>82</v>
      </c>
      <c r="AV156" s="13" t="s">
        <v>80</v>
      </c>
      <c r="AW156" s="13" t="s">
        <v>34</v>
      </c>
      <c r="AX156" s="13" t="s">
        <v>73</v>
      </c>
      <c r="AY156" s="210" t="s">
        <v>157</v>
      </c>
    </row>
    <row r="157" spans="2:51" s="14" customFormat="1" ht="11.25">
      <c r="B157" s="211"/>
      <c r="C157" s="212"/>
      <c r="D157" s="194" t="s">
        <v>170</v>
      </c>
      <c r="E157" s="213" t="s">
        <v>28</v>
      </c>
      <c r="F157" s="214" t="s">
        <v>1299</v>
      </c>
      <c r="G157" s="212"/>
      <c r="H157" s="215">
        <v>57.6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170</v>
      </c>
      <c r="AU157" s="221" t="s">
        <v>82</v>
      </c>
      <c r="AV157" s="14" t="s">
        <v>82</v>
      </c>
      <c r="AW157" s="14" t="s">
        <v>34</v>
      </c>
      <c r="AX157" s="14" t="s">
        <v>73</v>
      </c>
      <c r="AY157" s="221" t="s">
        <v>157</v>
      </c>
    </row>
    <row r="158" spans="2:51" s="13" customFormat="1" ht="11.25">
      <c r="B158" s="201"/>
      <c r="C158" s="202"/>
      <c r="D158" s="194" t="s">
        <v>170</v>
      </c>
      <c r="E158" s="203" t="s">
        <v>28</v>
      </c>
      <c r="F158" s="204" t="s">
        <v>1300</v>
      </c>
      <c r="G158" s="202"/>
      <c r="H158" s="203" t="s">
        <v>28</v>
      </c>
      <c r="I158" s="205"/>
      <c r="J158" s="202"/>
      <c r="K158" s="202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170</v>
      </c>
      <c r="AU158" s="210" t="s">
        <v>82</v>
      </c>
      <c r="AV158" s="13" t="s">
        <v>80</v>
      </c>
      <c r="AW158" s="13" t="s">
        <v>34</v>
      </c>
      <c r="AX158" s="13" t="s">
        <v>73</v>
      </c>
      <c r="AY158" s="210" t="s">
        <v>157</v>
      </c>
    </row>
    <row r="159" spans="2:51" s="14" customFormat="1" ht="11.25">
      <c r="B159" s="211"/>
      <c r="C159" s="212"/>
      <c r="D159" s="194" t="s">
        <v>170</v>
      </c>
      <c r="E159" s="213" t="s">
        <v>28</v>
      </c>
      <c r="F159" s="214" t="s">
        <v>1301</v>
      </c>
      <c r="G159" s="212"/>
      <c r="H159" s="215">
        <v>60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170</v>
      </c>
      <c r="AU159" s="221" t="s">
        <v>82</v>
      </c>
      <c r="AV159" s="14" t="s">
        <v>82</v>
      </c>
      <c r="AW159" s="14" t="s">
        <v>34</v>
      </c>
      <c r="AX159" s="14" t="s">
        <v>73</v>
      </c>
      <c r="AY159" s="221" t="s">
        <v>157</v>
      </c>
    </row>
    <row r="160" spans="2:51" s="15" customFormat="1" ht="11.25">
      <c r="B160" s="222"/>
      <c r="C160" s="223"/>
      <c r="D160" s="194" t="s">
        <v>170</v>
      </c>
      <c r="E160" s="224" t="s">
        <v>28</v>
      </c>
      <c r="F160" s="225" t="s">
        <v>182</v>
      </c>
      <c r="G160" s="223"/>
      <c r="H160" s="226">
        <v>117.6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170</v>
      </c>
      <c r="AU160" s="232" t="s">
        <v>82</v>
      </c>
      <c r="AV160" s="15" t="s">
        <v>164</v>
      </c>
      <c r="AW160" s="15" t="s">
        <v>34</v>
      </c>
      <c r="AX160" s="15" t="s">
        <v>80</v>
      </c>
      <c r="AY160" s="232" t="s">
        <v>157</v>
      </c>
    </row>
    <row r="161" spans="1:65" s="2" customFormat="1" ht="21.75" customHeight="1">
      <c r="A161" s="36"/>
      <c r="B161" s="37"/>
      <c r="C161" s="181" t="s">
        <v>224</v>
      </c>
      <c r="D161" s="181" t="s">
        <v>159</v>
      </c>
      <c r="E161" s="182" t="s">
        <v>1302</v>
      </c>
      <c r="F161" s="183" t="s">
        <v>1303</v>
      </c>
      <c r="G161" s="184" t="s">
        <v>162</v>
      </c>
      <c r="H161" s="185">
        <v>206.7</v>
      </c>
      <c r="I161" s="186"/>
      <c r="J161" s="187">
        <f>ROUND(I161*H161,2)</f>
        <v>0</v>
      </c>
      <c r="K161" s="183" t="s">
        <v>163</v>
      </c>
      <c r="L161" s="41"/>
      <c r="M161" s="188" t="s">
        <v>28</v>
      </c>
      <c r="N161" s="189" t="s">
        <v>46</v>
      </c>
      <c r="O161" s="67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164</v>
      </c>
      <c r="AT161" s="192" t="s">
        <v>159</v>
      </c>
      <c r="AU161" s="192" t="s">
        <v>82</v>
      </c>
      <c r="AY161" s="19" t="s">
        <v>157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164</v>
      </c>
      <c r="BK161" s="193">
        <f>ROUND(I161*H161,2)</f>
        <v>0</v>
      </c>
      <c r="BL161" s="19" t="s">
        <v>164</v>
      </c>
      <c r="BM161" s="192" t="s">
        <v>1304</v>
      </c>
    </row>
    <row r="162" spans="1:47" s="2" customFormat="1" ht="11.25">
      <c r="A162" s="36"/>
      <c r="B162" s="37"/>
      <c r="C162" s="38"/>
      <c r="D162" s="194" t="s">
        <v>166</v>
      </c>
      <c r="E162" s="38"/>
      <c r="F162" s="195" t="s">
        <v>1305</v>
      </c>
      <c r="G162" s="38"/>
      <c r="H162" s="38"/>
      <c r="I162" s="196"/>
      <c r="J162" s="38"/>
      <c r="K162" s="38"/>
      <c r="L162" s="41"/>
      <c r="M162" s="197"/>
      <c r="N162" s="198"/>
      <c r="O162" s="67"/>
      <c r="P162" s="67"/>
      <c r="Q162" s="67"/>
      <c r="R162" s="67"/>
      <c r="S162" s="67"/>
      <c r="T162" s="68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166</v>
      </c>
      <c r="AU162" s="19" t="s">
        <v>82</v>
      </c>
    </row>
    <row r="163" spans="1:47" s="2" customFormat="1" ht="11.25">
      <c r="A163" s="36"/>
      <c r="B163" s="37"/>
      <c r="C163" s="38"/>
      <c r="D163" s="199" t="s">
        <v>168</v>
      </c>
      <c r="E163" s="38"/>
      <c r="F163" s="200" t="s">
        <v>1306</v>
      </c>
      <c r="G163" s="38"/>
      <c r="H163" s="38"/>
      <c r="I163" s="196"/>
      <c r="J163" s="38"/>
      <c r="K163" s="38"/>
      <c r="L163" s="41"/>
      <c r="M163" s="197"/>
      <c r="N163" s="198"/>
      <c r="O163" s="67"/>
      <c r="P163" s="67"/>
      <c r="Q163" s="67"/>
      <c r="R163" s="67"/>
      <c r="S163" s="67"/>
      <c r="T163" s="68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168</v>
      </c>
      <c r="AU163" s="19" t="s">
        <v>82</v>
      </c>
    </row>
    <row r="164" spans="2:51" s="13" customFormat="1" ht="11.25">
      <c r="B164" s="201"/>
      <c r="C164" s="202"/>
      <c r="D164" s="194" t="s">
        <v>170</v>
      </c>
      <c r="E164" s="203" t="s">
        <v>28</v>
      </c>
      <c r="F164" s="204" t="s">
        <v>1307</v>
      </c>
      <c r="G164" s="202"/>
      <c r="H164" s="203" t="s">
        <v>28</v>
      </c>
      <c r="I164" s="205"/>
      <c r="J164" s="202"/>
      <c r="K164" s="202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170</v>
      </c>
      <c r="AU164" s="210" t="s">
        <v>82</v>
      </c>
      <c r="AV164" s="13" t="s">
        <v>80</v>
      </c>
      <c r="AW164" s="13" t="s">
        <v>34</v>
      </c>
      <c r="AX164" s="13" t="s">
        <v>73</v>
      </c>
      <c r="AY164" s="210" t="s">
        <v>157</v>
      </c>
    </row>
    <row r="165" spans="2:51" s="13" customFormat="1" ht="11.25">
      <c r="B165" s="201"/>
      <c r="C165" s="202"/>
      <c r="D165" s="194" t="s">
        <v>170</v>
      </c>
      <c r="E165" s="203" t="s">
        <v>28</v>
      </c>
      <c r="F165" s="204" t="s">
        <v>239</v>
      </c>
      <c r="G165" s="202"/>
      <c r="H165" s="203" t="s">
        <v>28</v>
      </c>
      <c r="I165" s="205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170</v>
      </c>
      <c r="AU165" s="210" t="s">
        <v>82</v>
      </c>
      <c r="AV165" s="13" t="s">
        <v>80</v>
      </c>
      <c r="AW165" s="13" t="s">
        <v>34</v>
      </c>
      <c r="AX165" s="13" t="s">
        <v>73</v>
      </c>
      <c r="AY165" s="210" t="s">
        <v>157</v>
      </c>
    </row>
    <row r="166" spans="2:51" s="14" customFormat="1" ht="11.25">
      <c r="B166" s="211"/>
      <c r="C166" s="212"/>
      <c r="D166" s="194" t="s">
        <v>170</v>
      </c>
      <c r="E166" s="213" t="s">
        <v>28</v>
      </c>
      <c r="F166" s="214" t="s">
        <v>1260</v>
      </c>
      <c r="G166" s="212"/>
      <c r="H166" s="215">
        <v>38.5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170</v>
      </c>
      <c r="AU166" s="221" t="s">
        <v>82</v>
      </c>
      <c r="AV166" s="14" t="s">
        <v>82</v>
      </c>
      <c r="AW166" s="14" t="s">
        <v>34</v>
      </c>
      <c r="AX166" s="14" t="s">
        <v>73</v>
      </c>
      <c r="AY166" s="221" t="s">
        <v>157</v>
      </c>
    </row>
    <row r="167" spans="2:51" s="14" customFormat="1" ht="11.25">
      <c r="B167" s="211"/>
      <c r="C167" s="212"/>
      <c r="D167" s="194" t="s">
        <v>170</v>
      </c>
      <c r="E167" s="213" t="s">
        <v>28</v>
      </c>
      <c r="F167" s="214" t="s">
        <v>1308</v>
      </c>
      <c r="G167" s="212"/>
      <c r="H167" s="215">
        <v>57.2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170</v>
      </c>
      <c r="AU167" s="221" t="s">
        <v>82</v>
      </c>
      <c r="AV167" s="14" t="s">
        <v>82</v>
      </c>
      <c r="AW167" s="14" t="s">
        <v>34</v>
      </c>
      <c r="AX167" s="14" t="s">
        <v>73</v>
      </c>
      <c r="AY167" s="221" t="s">
        <v>157</v>
      </c>
    </row>
    <row r="168" spans="2:51" s="16" customFormat="1" ht="11.25">
      <c r="B168" s="233"/>
      <c r="C168" s="234"/>
      <c r="D168" s="194" t="s">
        <v>170</v>
      </c>
      <c r="E168" s="235" t="s">
        <v>28</v>
      </c>
      <c r="F168" s="236" t="s">
        <v>258</v>
      </c>
      <c r="G168" s="234"/>
      <c r="H168" s="237">
        <v>95.7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170</v>
      </c>
      <c r="AU168" s="243" t="s">
        <v>82</v>
      </c>
      <c r="AV168" s="16" t="s">
        <v>183</v>
      </c>
      <c r="AW168" s="16" t="s">
        <v>34</v>
      </c>
      <c r="AX168" s="16" t="s">
        <v>73</v>
      </c>
      <c r="AY168" s="243" t="s">
        <v>157</v>
      </c>
    </row>
    <row r="169" spans="2:51" s="13" customFormat="1" ht="11.25">
      <c r="B169" s="201"/>
      <c r="C169" s="202"/>
      <c r="D169" s="194" t="s">
        <v>170</v>
      </c>
      <c r="E169" s="203" t="s">
        <v>28</v>
      </c>
      <c r="F169" s="204" t="s">
        <v>242</v>
      </c>
      <c r="G169" s="202"/>
      <c r="H169" s="203" t="s">
        <v>28</v>
      </c>
      <c r="I169" s="205"/>
      <c r="J169" s="202"/>
      <c r="K169" s="202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170</v>
      </c>
      <c r="AU169" s="210" t="s">
        <v>82</v>
      </c>
      <c r="AV169" s="13" t="s">
        <v>80</v>
      </c>
      <c r="AW169" s="13" t="s">
        <v>34</v>
      </c>
      <c r="AX169" s="13" t="s">
        <v>73</v>
      </c>
      <c r="AY169" s="210" t="s">
        <v>157</v>
      </c>
    </row>
    <row r="170" spans="2:51" s="14" customFormat="1" ht="11.25">
      <c r="B170" s="211"/>
      <c r="C170" s="212"/>
      <c r="D170" s="194" t="s">
        <v>170</v>
      </c>
      <c r="E170" s="213" t="s">
        <v>28</v>
      </c>
      <c r="F170" s="214" t="s">
        <v>1309</v>
      </c>
      <c r="G170" s="212"/>
      <c r="H170" s="215">
        <v>66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170</v>
      </c>
      <c r="AU170" s="221" t="s">
        <v>82</v>
      </c>
      <c r="AV170" s="14" t="s">
        <v>82</v>
      </c>
      <c r="AW170" s="14" t="s">
        <v>34</v>
      </c>
      <c r="AX170" s="14" t="s">
        <v>73</v>
      </c>
      <c r="AY170" s="221" t="s">
        <v>157</v>
      </c>
    </row>
    <row r="171" spans="2:51" s="14" customFormat="1" ht="11.25">
      <c r="B171" s="211"/>
      <c r="C171" s="212"/>
      <c r="D171" s="194" t="s">
        <v>170</v>
      </c>
      <c r="E171" s="213" t="s">
        <v>28</v>
      </c>
      <c r="F171" s="214" t="s">
        <v>1262</v>
      </c>
      <c r="G171" s="212"/>
      <c r="H171" s="215">
        <v>45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170</v>
      </c>
      <c r="AU171" s="221" t="s">
        <v>82</v>
      </c>
      <c r="AV171" s="14" t="s">
        <v>82</v>
      </c>
      <c r="AW171" s="14" t="s">
        <v>34</v>
      </c>
      <c r="AX171" s="14" t="s">
        <v>73</v>
      </c>
      <c r="AY171" s="221" t="s">
        <v>157</v>
      </c>
    </row>
    <row r="172" spans="2:51" s="16" customFormat="1" ht="11.25">
      <c r="B172" s="233"/>
      <c r="C172" s="234"/>
      <c r="D172" s="194" t="s">
        <v>170</v>
      </c>
      <c r="E172" s="235" t="s">
        <v>28</v>
      </c>
      <c r="F172" s="236" t="s">
        <v>258</v>
      </c>
      <c r="G172" s="234"/>
      <c r="H172" s="237">
        <v>111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170</v>
      </c>
      <c r="AU172" s="243" t="s">
        <v>82</v>
      </c>
      <c r="AV172" s="16" t="s">
        <v>183</v>
      </c>
      <c r="AW172" s="16" t="s">
        <v>34</v>
      </c>
      <c r="AX172" s="16" t="s">
        <v>73</v>
      </c>
      <c r="AY172" s="243" t="s">
        <v>157</v>
      </c>
    </row>
    <row r="173" spans="2:51" s="15" customFormat="1" ht="11.25">
      <c r="B173" s="222"/>
      <c r="C173" s="223"/>
      <c r="D173" s="194" t="s">
        <v>170</v>
      </c>
      <c r="E173" s="224" t="s">
        <v>28</v>
      </c>
      <c r="F173" s="225" t="s">
        <v>182</v>
      </c>
      <c r="G173" s="223"/>
      <c r="H173" s="226">
        <v>206.7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170</v>
      </c>
      <c r="AU173" s="232" t="s">
        <v>82</v>
      </c>
      <c r="AV173" s="15" t="s">
        <v>164</v>
      </c>
      <c r="AW173" s="15" t="s">
        <v>34</v>
      </c>
      <c r="AX173" s="15" t="s">
        <v>80</v>
      </c>
      <c r="AY173" s="232" t="s">
        <v>157</v>
      </c>
    </row>
    <row r="174" spans="1:65" s="2" customFormat="1" ht="16.5" customHeight="1">
      <c r="A174" s="36"/>
      <c r="B174" s="37"/>
      <c r="C174" s="181" t="s">
        <v>232</v>
      </c>
      <c r="D174" s="181" t="s">
        <v>159</v>
      </c>
      <c r="E174" s="182" t="s">
        <v>1310</v>
      </c>
      <c r="F174" s="183" t="s">
        <v>1311</v>
      </c>
      <c r="G174" s="184" t="s">
        <v>246</v>
      </c>
      <c r="H174" s="185">
        <v>19.725</v>
      </c>
      <c r="I174" s="186"/>
      <c r="J174" s="187">
        <f>ROUND(I174*H174,2)</f>
        <v>0</v>
      </c>
      <c r="K174" s="183" t="s">
        <v>28</v>
      </c>
      <c r="L174" s="41"/>
      <c r="M174" s="188" t="s">
        <v>28</v>
      </c>
      <c r="N174" s="189" t="s">
        <v>46</v>
      </c>
      <c r="O174" s="67"/>
      <c r="P174" s="190">
        <f>O174*H174</f>
        <v>0</v>
      </c>
      <c r="Q174" s="190">
        <v>0.0177</v>
      </c>
      <c r="R174" s="190">
        <f>Q174*H174</f>
        <v>0.3491325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164</v>
      </c>
      <c r="AT174" s="192" t="s">
        <v>159</v>
      </c>
      <c r="AU174" s="192" t="s">
        <v>82</v>
      </c>
      <c r="AY174" s="19" t="s">
        <v>157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164</v>
      </c>
      <c r="BK174" s="193">
        <f>ROUND(I174*H174,2)</f>
        <v>0</v>
      </c>
      <c r="BL174" s="19" t="s">
        <v>164</v>
      </c>
      <c r="BM174" s="192" t="s">
        <v>1312</v>
      </c>
    </row>
    <row r="175" spans="1:47" s="2" customFormat="1" ht="11.25">
      <c r="A175" s="36"/>
      <c r="B175" s="37"/>
      <c r="C175" s="38"/>
      <c r="D175" s="194" t="s">
        <v>166</v>
      </c>
      <c r="E175" s="38"/>
      <c r="F175" s="195" t="s">
        <v>1311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166</v>
      </c>
      <c r="AU175" s="19" t="s">
        <v>82</v>
      </c>
    </row>
    <row r="176" spans="2:51" s="13" customFormat="1" ht="11.25">
      <c r="B176" s="201"/>
      <c r="C176" s="202"/>
      <c r="D176" s="194" t="s">
        <v>170</v>
      </c>
      <c r="E176" s="203" t="s">
        <v>28</v>
      </c>
      <c r="F176" s="204" t="s">
        <v>1313</v>
      </c>
      <c r="G176" s="202"/>
      <c r="H176" s="203" t="s">
        <v>28</v>
      </c>
      <c r="I176" s="205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170</v>
      </c>
      <c r="AU176" s="210" t="s">
        <v>82</v>
      </c>
      <c r="AV176" s="13" t="s">
        <v>80</v>
      </c>
      <c r="AW176" s="13" t="s">
        <v>34</v>
      </c>
      <c r="AX176" s="13" t="s">
        <v>73</v>
      </c>
      <c r="AY176" s="210" t="s">
        <v>157</v>
      </c>
    </row>
    <row r="177" spans="2:51" s="14" customFormat="1" ht="11.25">
      <c r="B177" s="211"/>
      <c r="C177" s="212"/>
      <c r="D177" s="194" t="s">
        <v>170</v>
      </c>
      <c r="E177" s="213" t="s">
        <v>28</v>
      </c>
      <c r="F177" s="214" t="s">
        <v>1314</v>
      </c>
      <c r="G177" s="212"/>
      <c r="H177" s="215">
        <v>19.725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170</v>
      </c>
      <c r="AU177" s="221" t="s">
        <v>82</v>
      </c>
      <c r="AV177" s="14" t="s">
        <v>82</v>
      </c>
      <c r="AW177" s="14" t="s">
        <v>34</v>
      </c>
      <c r="AX177" s="14" t="s">
        <v>80</v>
      </c>
      <c r="AY177" s="221" t="s">
        <v>157</v>
      </c>
    </row>
    <row r="178" spans="1:65" s="2" customFormat="1" ht="16.5" customHeight="1">
      <c r="A178" s="36"/>
      <c r="B178" s="37"/>
      <c r="C178" s="181" t="s">
        <v>243</v>
      </c>
      <c r="D178" s="181" t="s">
        <v>159</v>
      </c>
      <c r="E178" s="182" t="s">
        <v>1315</v>
      </c>
      <c r="F178" s="183" t="s">
        <v>1316</v>
      </c>
      <c r="G178" s="184" t="s">
        <v>162</v>
      </c>
      <c r="H178" s="185">
        <v>270</v>
      </c>
      <c r="I178" s="186"/>
      <c r="J178" s="187">
        <f>ROUND(I178*H178,2)</f>
        <v>0</v>
      </c>
      <c r="K178" s="183" t="s">
        <v>163</v>
      </c>
      <c r="L178" s="41"/>
      <c r="M178" s="188" t="s">
        <v>28</v>
      </c>
      <c r="N178" s="189" t="s">
        <v>46</v>
      </c>
      <c r="O178" s="67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164</v>
      </c>
      <c r="AT178" s="192" t="s">
        <v>159</v>
      </c>
      <c r="AU178" s="192" t="s">
        <v>82</v>
      </c>
      <c r="AY178" s="19" t="s">
        <v>157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164</v>
      </c>
      <c r="BK178" s="193">
        <f>ROUND(I178*H178,2)</f>
        <v>0</v>
      </c>
      <c r="BL178" s="19" t="s">
        <v>164</v>
      </c>
      <c r="BM178" s="192" t="s">
        <v>1317</v>
      </c>
    </row>
    <row r="179" spans="1:47" s="2" customFormat="1" ht="11.25">
      <c r="A179" s="36"/>
      <c r="B179" s="37"/>
      <c r="C179" s="38"/>
      <c r="D179" s="194" t="s">
        <v>166</v>
      </c>
      <c r="E179" s="38"/>
      <c r="F179" s="195" t="s">
        <v>1318</v>
      </c>
      <c r="G179" s="38"/>
      <c r="H179" s="38"/>
      <c r="I179" s="196"/>
      <c r="J179" s="38"/>
      <c r="K179" s="38"/>
      <c r="L179" s="41"/>
      <c r="M179" s="197"/>
      <c r="N179" s="198"/>
      <c r="O179" s="67"/>
      <c r="P179" s="67"/>
      <c r="Q179" s="67"/>
      <c r="R179" s="67"/>
      <c r="S179" s="67"/>
      <c r="T179" s="68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166</v>
      </c>
      <c r="AU179" s="19" t="s">
        <v>82</v>
      </c>
    </row>
    <row r="180" spans="1:47" s="2" customFormat="1" ht="11.25">
      <c r="A180" s="36"/>
      <c r="B180" s="37"/>
      <c r="C180" s="38"/>
      <c r="D180" s="199" t="s">
        <v>168</v>
      </c>
      <c r="E180" s="38"/>
      <c r="F180" s="200" t="s">
        <v>1319</v>
      </c>
      <c r="G180" s="38"/>
      <c r="H180" s="38"/>
      <c r="I180" s="196"/>
      <c r="J180" s="38"/>
      <c r="K180" s="38"/>
      <c r="L180" s="41"/>
      <c r="M180" s="197"/>
      <c r="N180" s="198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168</v>
      </c>
      <c r="AU180" s="19" t="s">
        <v>82</v>
      </c>
    </row>
    <row r="181" spans="2:51" s="13" customFormat="1" ht="11.25">
      <c r="B181" s="201"/>
      <c r="C181" s="202"/>
      <c r="D181" s="194" t="s">
        <v>170</v>
      </c>
      <c r="E181" s="203" t="s">
        <v>28</v>
      </c>
      <c r="F181" s="204" t="s">
        <v>1320</v>
      </c>
      <c r="G181" s="202"/>
      <c r="H181" s="203" t="s">
        <v>28</v>
      </c>
      <c r="I181" s="205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170</v>
      </c>
      <c r="AU181" s="210" t="s">
        <v>82</v>
      </c>
      <c r="AV181" s="13" t="s">
        <v>80</v>
      </c>
      <c r="AW181" s="13" t="s">
        <v>34</v>
      </c>
      <c r="AX181" s="13" t="s">
        <v>73</v>
      </c>
      <c r="AY181" s="210" t="s">
        <v>157</v>
      </c>
    </row>
    <row r="182" spans="2:51" s="14" customFormat="1" ht="11.25">
      <c r="B182" s="211"/>
      <c r="C182" s="212"/>
      <c r="D182" s="194" t="s">
        <v>170</v>
      </c>
      <c r="E182" s="213" t="s">
        <v>28</v>
      </c>
      <c r="F182" s="214" t="s">
        <v>1321</v>
      </c>
      <c r="G182" s="212"/>
      <c r="H182" s="215">
        <v>270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170</v>
      </c>
      <c r="AU182" s="221" t="s">
        <v>82</v>
      </c>
      <c r="AV182" s="14" t="s">
        <v>82</v>
      </c>
      <c r="AW182" s="14" t="s">
        <v>34</v>
      </c>
      <c r="AX182" s="14" t="s">
        <v>80</v>
      </c>
      <c r="AY182" s="221" t="s">
        <v>157</v>
      </c>
    </row>
    <row r="183" spans="1:65" s="2" customFormat="1" ht="16.5" customHeight="1">
      <c r="A183" s="36"/>
      <c r="B183" s="37"/>
      <c r="C183" s="181" t="s">
        <v>263</v>
      </c>
      <c r="D183" s="181" t="s">
        <v>159</v>
      </c>
      <c r="E183" s="182" t="s">
        <v>1322</v>
      </c>
      <c r="F183" s="183" t="s">
        <v>1323</v>
      </c>
      <c r="G183" s="184" t="s">
        <v>162</v>
      </c>
      <c r="H183" s="185">
        <v>48</v>
      </c>
      <c r="I183" s="186"/>
      <c r="J183" s="187">
        <f>ROUND(I183*H183,2)</f>
        <v>0</v>
      </c>
      <c r="K183" s="183" t="s">
        <v>163</v>
      </c>
      <c r="L183" s="41"/>
      <c r="M183" s="188" t="s">
        <v>28</v>
      </c>
      <c r="N183" s="189" t="s">
        <v>46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164</v>
      </c>
      <c r="AT183" s="192" t="s">
        <v>159</v>
      </c>
      <c r="AU183" s="192" t="s">
        <v>82</v>
      </c>
      <c r="AY183" s="19" t="s">
        <v>157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164</v>
      </c>
      <c r="BK183" s="193">
        <f>ROUND(I183*H183,2)</f>
        <v>0</v>
      </c>
      <c r="BL183" s="19" t="s">
        <v>164</v>
      </c>
      <c r="BM183" s="192" t="s">
        <v>1324</v>
      </c>
    </row>
    <row r="184" spans="1:47" s="2" customFormat="1" ht="11.25">
      <c r="A184" s="36"/>
      <c r="B184" s="37"/>
      <c r="C184" s="38"/>
      <c r="D184" s="194" t="s">
        <v>166</v>
      </c>
      <c r="E184" s="38"/>
      <c r="F184" s="195" t="s">
        <v>1325</v>
      </c>
      <c r="G184" s="38"/>
      <c r="H184" s="38"/>
      <c r="I184" s="196"/>
      <c r="J184" s="38"/>
      <c r="K184" s="38"/>
      <c r="L184" s="41"/>
      <c r="M184" s="197"/>
      <c r="N184" s="198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166</v>
      </c>
      <c r="AU184" s="19" t="s">
        <v>82</v>
      </c>
    </row>
    <row r="185" spans="1:47" s="2" customFormat="1" ht="11.25">
      <c r="A185" s="36"/>
      <c r="B185" s="37"/>
      <c r="C185" s="38"/>
      <c r="D185" s="199" t="s">
        <v>168</v>
      </c>
      <c r="E185" s="38"/>
      <c r="F185" s="200" t="s">
        <v>1326</v>
      </c>
      <c r="G185" s="38"/>
      <c r="H185" s="38"/>
      <c r="I185" s="196"/>
      <c r="J185" s="38"/>
      <c r="K185" s="38"/>
      <c r="L185" s="41"/>
      <c r="M185" s="197"/>
      <c r="N185" s="198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168</v>
      </c>
      <c r="AU185" s="19" t="s">
        <v>82</v>
      </c>
    </row>
    <row r="186" spans="2:51" s="13" customFormat="1" ht="11.25">
      <c r="B186" s="201"/>
      <c r="C186" s="202"/>
      <c r="D186" s="194" t="s">
        <v>170</v>
      </c>
      <c r="E186" s="203" t="s">
        <v>28</v>
      </c>
      <c r="F186" s="204" t="s">
        <v>1327</v>
      </c>
      <c r="G186" s="202"/>
      <c r="H186" s="203" t="s">
        <v>28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170</v>
      </c>
      <c r="AU186" s="210" t="s">
        <v>82</v>
      </c>
      <c r="AV186" s="13" t="s">
        <v>80</v>
      </c>
      <c r="AW186" s="13" t="s">
        <v>34</v>
      </c>
      <c r="AX186" s="13" t="s">
        <v>73</v>
      </c>
      <c r="AY186" s="210" t="s">
        <v>157</v>
      </c>
    </row>
    <row r="187" spans="2:51" s="14" customFormat="1" ht="11.25">
      <c r="B187" s="211"/>
      <c r="C187" s="212"/>
      <c r="D187" s="194" t="s">
        <v>170</v>
      </c>
      <c r="E187" s="213" t="s">
        <v>28</v>
      </c>
      <c r="F187" s="214" t="s">
        <v>1328</v>
      </c>
      <c r="G187" s="212"/>
      <c r="H187" s="215">
        <v>48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170</v>
      </c>
      <c r="AU187" s="221" t="s">
        <v>82</v>
      </c>
      <c r="AV187" s="14" t="s">
        <v>82</v>
      </c>
      <c r="AW187" s="14" t="s">
        <v>34</v>
      </c>
      <c r="AX187" s="14" t="s">
        <v>80</v>
      </c>
      <c r="AY187" s="221" t="s">
        <v>157</v>
      </c>
    </row>
    <row r="188" spans="1:65" s="2" customFormat="1" ht="16.5" customHeight="1">
      <c r="A188" s="36"/>
      <c r="B188" s="37"/>
      <c r="C188" s="244" t="s">
        <v>277</v>
      </c>
      <c r="D188" s="244" t="s">
        <v>483</v>
      </c>
      <c r="E188" s="245" t="s">
        <v>1329</v>
      </c>
      <c r="F188" s="246" t="s">
        <v>1330</v>
      </c>
      <c r="G188" s="247" t="s">
        <v>667</v>
      </c>
      <c r="H188" s="248">
        <v>13.166</v>
      </c>
      <c r="I188" s="249"/>
      <c r="J188" s="250">
        <f>ROUND(I188*H188,2)</f>
        <v>0</v>
      </c>
      <c r="K188" s="246" t="s">
        <v>163</v>
      </c>
      <c r="L188" s="251"/>
      <c r="M188" s="252" t="s">
        <v>28</v>
      </c>
      <c r="N188" s="253" t="s">
        <v>46</v>
      </c>
      <c r="O188" s="67"/>
      <c r="P188" s="190">
        <f>O188*H188</f>
        <v>0</v>
      </c>
      <c r="Q188" s="190">
        <v>0.001</v>
      </c>
      <c r="R188" s="190">
        <f>Q188*H188</f>
        <v>0.013166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217</v>
      </c>
      <c r="AT188" s="192" t="s">
        <v>483</v>
      </c>
      <c r="AU188" s="192" t="s">
        <v>82</v>
      </c>
      <c r="AY188" s="19" t="s">
        <v>157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164</v>
      </c>
      <c r="BK188" s="193">
        <f>ROUND(I188*H188,2)</f>
        <v>0</v>
      </c>
      <c r="BL188" s="19" t="s">
        <v>164</v>
      </c>
      <c r="BM188" s="192" t="s">
        <v>1331</v>
      </c>
    </row>
    <row r="189" spans="1:47" s="2" customFormat="1" ht="11.25">
      <c r="A189" s="36"/>
      <c r="B189" s="37"/>
      <c r="C189" s="38"/>
      <c r="D189" s="194" t="s">
        <v>166</v>
      </c>
      <c r="E189" s="38"/>
      <c r="F189" s="195" t="s">
        <v>1330</v>
      </c>
      <c r="G189" s="38"/>
      <c r="H189" s="38"/>
      <c r="I189" s="196"/>
      <c r="J189" s="38"/>
      <c r="K189" s="38"/>
      <c r="L189" s="41"/>
      <c r="M189" s="197"/>
      <c r="N189" s="198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166</v>
      </c>
      <c r="AU189" s="19" t="s">
        <v>82</v>
      </c>
    </row>
    <row r="190" spans="2:51" s="13" customFormat="1" ht="11.25">
      <c r="B190" s="201"/>
      <c r="C190" s="202"/>
      <c r="D190" s="194" t="s">
        <v>170</v>
      </c>
      <c r="E190" s="203" t="s">
        <v>28</v>
      </c>
      <c r="F190" s="204" t="s">
        <v>1332</v>
      </c>
      <c r="G190" s="202"/>
      <c r="H190" s="203" t="s">
        <v>28</v>
      </c>
      <c r="I190" s="205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170</v>
      </c>
      <c r="AU190" s="210" t="s">
        <v>82</v>
      </c>
      <c r="AV190" s="13" t="s">
        <v>80</v>
      </c>
      <c r="AW190" s="13" t="s">
        <v>34</v>
      </c>
      <c r="AX190" s="13" t="s">
        <v>73</v>
      </c>
      <c r="AY190" s="210" t="s">
        <v>157</v>
      </c>
    </row>
    <row r="191" spans="2:51" s="14" customFormat="1" ht="11.25">
      <c r="B191" s="211"/>
      <c r="C191" s="212"/>
      <c r="D191" s="194" t="s">
        <v>170</v>
      </c>
      <c r="E191" s="213" t="s">
        <v>28</v>
      </c>
      <c r="F191" s="214" t="s">
        <v>1333</v>
      </c>
      <c r="G191" s="212"/>
      <c r="H191" s="215">
        <v>9.826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170</v>
      </c>
      <c r="AU191" s="221" t="s">
        <v>82</v>
      </c>
      <c r="AV191" s="14" t="s">
        <v>82</v>
      </c>
      <c r="AW191" s="14" t="s">
        <v>34</v>
      </c>
      <c r="AX191" s="14" t="s">
        <v>73</v>
      </c>
      <c r="AY191" s="221" t="s">
        <v>157</v>
      </c>
    </row>
    <row r="192" spans="2:51" s="13" customFormat="1" ht="11.25">
      <c r="B192" s="201"/>
      <c r="C192" s="202"/>
      <c r="D192" s="194" t="s">
        <v>170</v>
      </c>
      <c r="E192" s="203" t="s">
        <v>28</v>
      </c>
      <c r="F192" s="204" t="s">
        <v>1334</v>
      </c>
      <c r="G192" s="202"/>
      <c r="H192" s="203" t="s">
        <v>28</v>
      </c>
      <c r="I192" s="205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170</v>
      </c>
      <c r="AU192" s="210" t="s">
        <v>82</v>
      </c>
      <c r="AV192" s="13" t="s">
        <v>80</v>
      </c>
      <c r="AW192" s="13" t="s">
        <v>34</v>
      </c>
      <c r="AX192" s="13" t="s">
        <v>73</v>
      </c>
      <c r="AY192" s="210" t="s">
        <v>157</v>
      </c>
    </row>
    <row r="193" spans="2:51" s="14" customFormat="1" ht="11.25">
      <c r="B193" s="211"/>
      <c r="C193" s="212"/>
      <c r="D193" s="194" t="s">
        <v>170</v>
      </c>
      <c r="E193" s="213" t="s">
        <v>28</v>
      </c>
      <c r="F193" s="214" t="s">
        <v>1335</v>
      </c>
      <c r="G193" s="212"/>
      <c r="H193" s="215">
        <v>3.34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170</v>
      </c>
      <c r="AU193" s="221" t="s">
        <v>82</v>
      </c>
      <c r="AV193" s="14" t="s">
        <v>82</v>
      </c>
      <c r="AW193" s="14" t="s">
        <v>34</v>
      </c>
      <c r="AX193" s="14" t="s">
        <v>73</v>
      </c>
      <c r="AY193" s="221" t="s">
        <v>157</v>
      </c>
    </row>
    <row r="194" spans="2:51" s="15" customFormat="1" ht="11.25">
      <c r="B194" s="222"/>
      <c r="C194" s="223"/>
      <c r="D194" s="194" t="s">
        <v>170</v>
      </c>
      <c r="E194" s="224" t="s">
        <v>28</v>
      </c>
      <c r="F194" s="225" t="s">
        <v>182</v>
      </c>
      <c r="G194" s="223"/>
      <c r="H194" s="226">
        <v>13.166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170</v>
      </c>
      <c r="AU194" s="232" t="s">
        <v>82</v>
      </c>
      <c r="AV194" s="15" t="s">
        <v>164</v>
      </c>
      <c r="AW194" s="15" t="s">
        <v>34</v>
      </c>
      <c r="AX194" s="15" t="s">
        <v>80</v>
      </c>
      <c r="AY194" s="232" t="s">
        <v>157</v>
      </c>
    </row>
    <row r="195" spans="1:65" s="2" customFormat="1" ht="24.2" customHeight="1">
      <c r="A195" s="36"/>
      <c r="B195" s="37"/>
      <c r="C195" s="181" t="s">
        <v>285</v>
      </c>
      <c r="D195" s="181" t="s">
        <v>159</v>
      </c>
      <c r="E195" s="182" t="s">
        <v>1336</v>
      </c>
      <c r="F195" s="183" t="s">
        <v>1337</v>
      </c>
      <c r="G195" s="184" t="s">
        <v>162</v>
      </c>
      <c r="H195" s="185">
        <v>270</v>
      </c>
      <c r="I195" s="186"/>
      <c r="J195" s="187">
        <f>ROUND(I195*H195,2)</f>
        <v>0</v>
      </c>
      <c r="K195" s="183" t="s">
        <v>163</v>
      </c>
      <c r="L195" s="41"/>
      <c r="M195" s="188" t="s">
        <v>28</v>
      </c>
      <c r="N195" s="189" t="s">
        <v>46</v>
      </c>
      <c r="O195" s="67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164</v>
      </c>
      <c r="AT195" s="192" t="s">
        <v>159</v>
      </c>
      <c r="AU195" s="192" t="s">
        <v>82</v>
      </c>
      <c r="AY195" s="19" t="s">
        <v>157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9" t="s">
        <v>164</v>
      </c>
      <c r="BK195" s="193">
        <f>ROUND(I195*H195,2)</f>
        <v>0</v>
      </c>
      <c r="BL195" s="19" t="s">
        <v>164</v>
      </c>
      <c r="BM195" s="192" t="s">
        <v>1338</v>
      </c>
    </row>
    <row r="196" spans="1:47" s="2" customFormat="1" ht="19.5">
      <c r="A196" s="36"/>
      <c r="B196" s="37"/>
      <c r="C196" s="38"/>
      <c r="D196" s="194" t="s">
        <v>166</v>
      </c>
      <c r="E196" s="38"/>
      <c r="F196" s="195" t="s">
        <v>1339</v>
      </c>
      <c r="G196" s="38"/>
      <c r="H196" s="38"/>
      <c r="I196" s="196"/>
      <c r="J196" s="38"/>
      <c r="K196" s="38"/>
      <c r="L196" s="41"/>
      <c r="M196" s="197"/>
      <c r="N196" s="198"/>
      <c r="O196" s="67"/>
      <c r="P196" s="67"/>
      <c r="Q196" s="67"/>
      <c r="R196" s="67"/>
      <c r="S196" s="67"/>
      <c r="T196" s="68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166</v>
      </c>
      <c r="AU196" s="19" t="s">
        <v>82</v>
      </c>
    </row>
    <row r="197" spans="1:47" s="2" customFormat="1" ht="11.25">
      <c r="A197" s="36"/>
      <c r="B197" s="37"/>
      <c r="C197" s="38"/>
      <c r="D197" s="199" t="s">
        <v>168</v>
      </c>
      <c r="E197" s="38"/>
      <c r="F197" s="200" t="s">
        <v>1340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168</v>
      </c>
      <c r="AU197" s="19" t="s">
        <v>82</v>
      </c>
    </row>
    <row r="198" spans="2:51" s="13" customFormat="1" ht="11.25">
      <c r="B198" s="201"/>
      <c r="C198" s="202"/>
      <c r="D198" s="194" t="s">
        <v>170</v>
      </c>
      <c r="E198" s="203" t="s">
        <v>28</v>
      </c>
      <c r="F198" s="204" t="s">
        <v>1341</v>
      </c>
      <c r="G198" s="202"/>
      <c r="H198" s="203" t="s">
        <v>28</v>
      </c>
      <c r="I198" s="205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170</v>
      </c>
      <c r="AU198" s="210" t="s">
        <v>82</v>
      </c>
      <c r="AV198" s="13" t="s">
        <v>80</v>
      </c>
      <c r="AW198" s="13" t="s">
        <v>34</v>
      </c>
      <c r="AX198" s="13" t="s">
        <v>73</v>
      </c>
      <c r="AY198" s="210" t="s">
        <v>157</v>
      </c>
    </row>
    <row r="199" spans="2:51" s="14" customFormat="1" ht="11.25">
      <c r="B199" s="211"/>
      <c r="C199" s="212"/>
      <c r="D199" s="194" t="s">
        <v>170</v>
      </c>
      <c r="E199" s="213" t="s">
        <v>28</v>
      </c>
      <c r="F199" s="214" t="s">
        <v>1321</v>
      </c>
      <c r="G199" s="212"/>
      <c r="H199" s="215">
        <v>270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170</v>
      </c>
      <c r="AU199" s="221" t="s">
        <v>82</v>
      </c>
      <c r="AV199" s="14" t="s">
        <v>82</v>
      </c>
      <c r="AW199" s="14" t="s">
        <v>34</v>
      </c>
      <c r="AX199" s="14" t="s">
        <v>80</v>
      </c>
      <c r="AY199" s="221" t="s">
        <v>157</v>
      </c>
    </row>
    <row r="200" spans="1:65" s="2" customFormat="1" ht="16.5" customHeight="1">
      <c r="A200" s="36"/>
      <c r="B200" s="37"/>
      <c r="C200" s="181" t="s">
        <v>8</v>
      </c>
      <c r="D200" s="181" t="s">
        <v>159</v>
      </c>
      <c r="E200" s="182" t="s">
        <v>403</v>
      </c>
      <c r="F200" s="183" t="s">
        <v>404</v>
      </c>
      <c r="G200" s="184" t="s">
        <v>162</v>
      </c>
      <c r="H200" s="185">
        <v>117.6</v>
      </c>
      <c r="I200" s="186"/>
      <c r="J200" s="187">
        <f>ROUND(I200*H200,2)</f>
        <v>0</v>
      </c>
      <c r="K200" s="183" t="s">
        <v>163</v>
      </c>
      <c r="L200" s="41"/>
      <c r="M200" s="188" t="s">
        <v>28</v>
      </c>
      <c r="N200" s="189" t="s">
        <v>46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164</v>
      </c>
      <c r="AT200" s="192" t="s">
        <v>159</v>
      </c>
      <c r="AU200" s="192" t="s">
        <v>82</v>
      </c>
      <c r="AY200" s="19" t="s">
        <v>157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164</v>
      </c>
      <c r="BK200" s="193">
        <f>ROUND(I200*H200,2)</f>
        <v>0</v>
      </c>
      <c r="BL200" s="19" t="s">
        <v>164</v>
      </c>
      <c r="BM200" s="192" t="s">
        <v>405</v>
      </c>
    </row>
    <row r="201" spans="1:47" s="2" customFormat="1" ht="11.25">
      <c r="A201" s="36"/>
      <c r="B201" s="37"/>
      <c r="C201" s="38"/>
      <c r="D201" s="194" t="s">
        <v>166</v>
      </c>
      <c r="E201" s="38"/>
      <c r="F201" s="195" t="s">
        <v>406</v>
      </c>
      <c r="G201" s="38"/>
      <c r="H201" s="38"/>
      <c r="I201" s="196"/>
      <c r="J201" s="38"/>
      <c r="K201" s="38"/>
      <c r="L201" s="41"/>
      <c r="M201" s="197"/>
      <c r="N201" s="198"/>
      <c r="O201" s="67"/>
      <c r="P201" s="67"/>
      <c r="Q201" s="67"/>
      <c r="R201" s="67"/>
      <c r="S201" s="67"/>
      <c r="T201" s="68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166</v>
      </c>
      <c r="AU201" s="19" t="s">
        <v>82</v>
      </c>
    </row>
    <row r="202" spans="1:47" s="2" customFormat="1" ht="11.25">
      <c r="A202" s="36"/>
      <c r="B202" s="37"/>
      <c r="C202" s="38"/>
      <c r="D202" s="199" t="s">
        <v>168</v>
      </c>
      <c r="E202" s="38"/>
      <c r="F202" s="200" t="s">
        <v>407</v>
      </c>
      <c r="G202" s="38"/>
      <c r="H202" s="38"/>
      <c r="I202" s="196"/>
      <c r="J202" s="38"/>
      <c r="K202" s="38"/>
      <c r="L202" s="41"/>
      <c r="M202" s="197"/>
      <c r="N202" s="198"/>
      <c r="O202" s="67"/>
      <c r="P202" s="67"/>
      <c r="Q202" s="67"/>
      <c r="R202" s="67"/>
      <c r="S202" s="67"/>
      <c r="T202" s="68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168</v>
      </c>
      <c r="AU202" s="19" t="s">
        <v>82</v>
      </c>
    </row>
    <row r="203" spans="2:51" s="13" customFormat="1" ht="11.25">
      <c r="B203" s="201"/>
      <c r="C203" s="202"/>
      <c r="D203" s="194" t="s">
        <v>170</v>
      </c>
      <c r="E203" s="203" t="s">
        <v>28</v>
      </c>
      <c r="F203" s="204" t="s">
        <v>1342</v>
      </c>
      <c r="G203" s="202"/>
      <c r="H203" s="203" t="s">
        <v>28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170</v>
      </c>
      <c r="AU203" s="210" t="s">
        <v>82</v>
      </c>
      <c r="AV203" s="13" t="s">
        <v>80</v>
      </c>
      <c r="AW203" s="13" t="s">
        <v>34</v>
      </c>
      <c r="AX203" s="13" t="s">
        <v>73</v>
      </c>
      <c r="AY203" s="210" t="s">
        <v>157</v>
      </c>
    </row>
    <row r="204" spans="2:51" s="13" customFormat="1" ht="11.25">
      <c r="B204" s="201"/>
      <c r="C204" s="202"/>
      <c r="D204" s="194" t="s">
        <v>170</v>
      </c>
      <c r="E204" s="203" t="s">
        <v>28</v>
      </c>
      <c r="F204" s="204" t="s">
        <v>239</v>
      </c>
      <c r="G204" s="202"/>
      <c r="H204" s="203" t="s">
        <v>28</v>
      </c>
      <c r="I204" s="205"/>
      <c r="J204" s="202"/>
      <c r="K204" s="202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170</v>
      </c>
      <c r="AU204" s="210" t="s">
        <v>82</v>
      </c>
      <c r="AV204" s="13" t="s">
        <v>80</v>
      </c>
      <c r="AW204" s="13" t="s">
        <v>34</v>
      </c>
      <c r="AX204" s="13" t="s">
        <v>73</v>
      </c>
      <c r="AY204" s="210" t="s">
        <v>157</v>
      </c>
    </row>
    <row r="205" spans="2:51" s="14" customFormat="1" ht="11.25">
      <c r="B205" s="211"/>
      <c r="C205" s="212"/>
      <c r="D205" s="194" t="s">
        <v>170</v>
      </c>
      <c r="E205" s="213" t="s">
        <v>28</v>
      </c>
      <c r="F205" s="214" t="s">
        <v>1343</v>
      </c>
      <c r="G205" s="212"/>
      <c r="H205" s="215">
        <v>57.6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170</v>
      </c>
      <c r="AU205" s="221" t="s">
        <v>82</v>
      </c>
      <c r="AV205" s="14" t="s">
        <v>82</v>
      </c>
      <c r="AW205" s="14" t="s">
        <v>34</v>
      </c>
      <c r="AX205" s="14" t="s">
        <v>73</v>
      </c>
      <c r="AY205" s="221" t="s">
        <v>157</v>
      </c>
    </row>
    <row r="206" spans="2:51" s="13" customFormat="1" ht="11.25">
      <c r="B206" s="201"/>
      <c r="C206" s="202"/>
      <c r="D206" s="194" t="s">
        <v>170</v>
      </c>
      <c r="E206" s="203" t="s">
        <v>28</v>
      </c>
      <c r="F206" s="204" t="s">
        <v>242</v>
      </c>
      <c r="G206" s="202"/>
      <c r="H206" s="203" t="s">
        <v>28</v>
      </c>
      <c r="I206" s="205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170</v>
      </c>
      <c r="AU206" s="210" t="s">
        <v>82</v>
      </c>
      <c r="AV206" s="13" t="s">
        <v>80</v>
      </c>
      <c r="AW206" s="13" t="s">
        <v>34</v>
      </c>
      <c r="AX206" s="13" t="s">
        <v>73</v>
      </c>
      <c r="AY206" s="210" t="s">
        <v>157</v>
      </c>
    </row>
    <row r="207" spans="2:51" s="14" customFormat="1" ht="11.25">
      <c r="B207" s="211"/>
      <c r="C207" s="212"/>
      <c r="D207" s="194" t="s">
        <v>170</v>
      </c>
      <c r="E207" s="213" t="s">
        <v>28</v>
      </c>
      <c r="F207" s="214" t="s">
        <v>1344</v>
      </c>
      <c r="G207" s="212"/>
      <c r="H207" s="215">
        <v>60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170</v>
      </c>
      <c r="AU207" s="221" t="s">
        <v>82</v>
      </c>
      <c r="AV207" s="14" t="s">
        <v>82</v>
      </c>
      <c r="AW207" s="14" t="s">
        <v>34</v>
      </c>
      <c r="AX207" s="14" t="s">
        <v>73</v>
      </c>
      <c r="AY207" s="221" t="s">
        <v>157</v>
      </c>
    </row>
    <row r="208" spans="2:51" s="15" customFormat="1" ht="11.25">
      <c r="B208" s="222"/>
      <c r="C208" s="223"/>
      <c r="D208" s="194" t="s">
        <v>170</v>
      </c>
      <c r="E208" s="224" t="s">
        <v>28</v>
      </c>
      <c r="F208" s="225" t="s">
        <v>182</v>
      </c>
      <c r="G208" s="223"/>
      <c r="H208" s="226">
        <v>117.6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170</v>
      </c>
      <c r="AU208" s="232" t="s">
        <v>82</v>
      </c>
      <c r="AV208" s="15" t="s">
        <v>164</v>
      </c>
      <c r="AW208" s="15" t="s">
        <v>34</v>
      </c>
      <c r="AX208" s="15" t="s">
        <v>80</v>
      </c>
      <c r="AY208" s="232" t="s">
        <v>157</v>
      </c>
    </row>
    <row r="209" spans="1:65" s="2" customFormat="1" ht="16.5" customHeight="1">
      <c r="A209" s="36"/>
      <c r="B209" s="37"/>
      <c r="C209" s="181" t="s">
        <v>307</v>
      </c>
      <c r="D209" s="181" t="s">
        <v>159</v>
      </c>
      <c r="E209" s="182" t="s">
        <v>1345</v>
      </c>
      <c r="F209" s="183" t="s">
        <v>1346</v>
      </c>
      <c r="G209" s="184" t="s">
        <v>162</v>
      </c>
      <c r="H209" s="185">
        <v>206.7</v>
      </c>
      <c r="I209" s="186"/>
      <c r="J209" s="187">
        <f>ROUND(I209*H209,2)</f>
        <v>0</v>
      </c>
      <c r="K209" s="183" t="s">
        <v>163</v>
      </c>
      <c r="L209" s="41"/>
      <c r="M209" s="188" t="s">
        <v>28</v>
      </c>
      <c r="N209" s="189" t="s">
        <v>46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164</v>
      </c>
      <c r="AT209" s="192" t="s">
        <v>159</v>
      </c>
      <c r="AU209" s="192" t="s">
        <v>82</v>
      </c>
      <c r="AY209" s="19" t="s">
        <v>157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9" t="s">
        <v>164</v>
      </c>
      <c r="BK209" s="193">
        <f>ROUND(I209*H209,2)</f>
        <v>0</v>
      </c>
      <c r="BL209" s="19" t="s">
        <v>164</v>
      </c>
      <c r="BM209" s="192" t="s">
        <v>1347</v>
      </c>
    </row>
    <row r="210" spans="1:47" s="2" customFormat="1" ht="19.5">
      <c r="A210" s="36"/>
      <c r="B210" s="37"/>
      <c r="C210" s="38"/>
      <c r="D210" s="194" t="s">
        <v>166</v>
      </c>
      <c r="E210" s="38"/>
      <c r="F210" s="195" t="s">
        <v>1348</v>
      </c>
      <c r="G210" s="38"/>
      <c r="H210" s="38"/>
      <c r="I210" s="196"/>
      <c r="J210" s="38"/>
      <c r="K210" s="38"/>
      <c r="L210" s="41"/>
      <c r="M210" s="197"/>
      <c r="N210" s="198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166</v>
      </c>
      <c r="AU210" s="19" t="s">
        <v>82</v>
      </c>
    </row>
    <row r="211" spans="1:47" s="2" customFormat="1" ht="11.25">
      <c r="A211" s="36"/>
      <c r="B211" s="37"/>
      <c r="C211" s="38"/>
      <c r="D211" s="199" t="s">
        <v>168</v>
      </c>
      <c r="E211" s="38"/>
      <c r="F211" s="200" t="s">
        <v>1349</v>
      </c>
      <c r="G211" s="38"/>
      <c r="H211" s="38"/>
      <c r="I211" s="196"/>
      <c r="J211" s="38"/>
      <c r="K211" s="38"/>
      <c r="L211" s="41"/>
      <c r="M211" s="197"/>
      <c r="N211" s="198"/>
      <c r="O211" s="67"/>
      <c r="P211" s="67"/>
      <c r="Q211" s="67"/>
      <c r="R211" s="67"/>
      <c r="S211" s="67"/>
      <c r="T211" s="6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168</v>
      </c>
      <c r="AU211" s="19" t="s">
        <v>82</v>
      </c>
    </row>
    <row r="212" spans="2:51" s="13" customFormat="1" ht="11.25">
      <c r="B212" s="201"/>
      <c r="C212" s="202"/>
      <c r="D212" s="194" t="s">
        <v>170</v>
      </c>
      <c r="E212" s="203" t="s">
        <v>28</v>
      </c>
      <c r="F212" s="204" t="s">
        <v>1350</v>
      </c>
      <c r="G212" s="202"/>
      <c r="H212" s="203" t="s">
        <v>28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170</v>
      </c>
      <c r="AU212" s="210" t="s">
        <v>82</v>
      </c>
      <c r="AV212" s="13" t="s">
        <v>80</v>
      </c>
      <c r="AW212" s="13" t="s">
        <v>34</v>
      </c>
      <c r="AX212" s="13" t="s">
        <v>73</v>
      </c>
      <c r="AY212" s="210" t="s">
        <v>157</v>
      </c>
    </row>
    <row r="213" spans="2:51" s="13" customFormat="1" ht="11.25">
      <c r="B213" s="201"/>
      <c r="C213" s="202"/>
      <c r="D213" s="194" t="s">
        <v>170</v>
      </c>
      <c r="E213" s="203" t="s">
        <v>28</v>
      </c>
      <c r="F213" s="204" t="s">
        <v>239</v>
      </c>
      <c r="G213" s="202"/>
      <c r="H213" s="203" t="s">
        <v>28</v>
      </c>
      <c r="I213" s="205"/>
      <c r="J213" s="202"/>
      <c r="K213" s="202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170</v>
      </c>
      <c r="AU213" s="210" t="s">
        <v>82</v>
      </c>
      <c r="AV213" s="13" t="s">
        <v>80</v>
      </c>
      <c r="AW213" s="13" t="s">
        <v>34</v>
      </c>
      <c r="AX213" s="13" t="s">
        <v>73</v>
      </c>
      <c r="AY213" s="210" t="s">
        <v>157</v>
      </c>
    </row>
    <row r="214" spans="2:51" s="14" customFormat="1" ht="11.25">
      <c r="B214" s="211"/>
      <c r="C214" s="212"/>
      <c r="D214" s="194" t="s">
        <v>170</v>
      </c>
      <c r="E214" s="213" t="s">
        <v>28</v>
      </c>
      <c r="F214" s="214" t="s">
        <v>1260</v>
      </c>
      <c r="G214" s="212"/>
      <c r="H214" s="215">
        <v>38.5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170</v>
      </c>
      <c r="AU214" s="221" t="s">
        <v>82</v>
      </c>
      <c r="AV214" s="14" t="s">
        <v>82</v>
      </c>
      <c r="AW214" s="14" t="s">
        <v>34</v>
      </c>
      <c r="AX214" s="14" t="s">
        <v>73</v>
      </c>
      <c r="AY214" s="221" t="s">
        <v>157</v>
      </c>
    </row>
    <row r="215" spans="2:51" s="14" customFormat="1" ht="11.25">
      <c r="B215" s="211"/>
      <c r="C215" s="212"/>
      <c r="D215" s="194" t="s">
        <v>170</v>
      </c>
      <c r="E215" s="213" t="s">
        <v>28</v>
      </c>
      <c r="F215" s="214" t="s">
        <v>1308</v>
      </c>
      <c r="G215" s="212"/>
      <c r="H215" s="215">
        <v>57.2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170</v>
      </c>
      <c r="AU215" s="221" t="s">
        <v>82</v>
      </c>
      <c r="AV215" s="14" t="s">
        <v>82</v>
      </c>
      <c r="AW215" s="14" t="s">
        <v>34</v>
      </c>
      <c r="AX215" s="14" t="s">
        <v>73</v>
      </c>
      <c r="AY215" s="221" t="s">
        <v>157</v>
      </c>
    </row>
    <row r="216" spans="2:51" s="16" customFormat="1" ht="11.25">
      <c r="B216" s="233"/>
      <c r="C216" s="234"/>
      <c r="D216" s="194" t="s">
        <v>170</v>
      </c>
      <c r="E216" s="235" t="s">
        <v>28</v>
      </c>
      <c r="F216" s="236" t="s">
        <v>258</v>
      </c>
      <c r="G216" s="234"/>
      <c r="H216" s="237">
        <v>95.7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170</v>
      </c>
      <c r="AU216" s="243" t="s">
        <v>82</v>
      </c>
      <c r="AV216" s="16" t="s">
        <v>183</v>
      </c>
      <c r="AW216" s="16" t="s">
        <v>34</v>
      </c>
      <c r="AX216" s="16" t="s">
        <v>73</v>
      </c>
      <c r="AY216" s="243" t="s">
        <v>157</v>
      </c>
    </row>
    <row r="217" spans="2:51" s="13" customFormat="1" ht="11.25">
      <c r="B217" s="201"/>
      <c r="C217" s="202"/>
      <c r="D217" s="194" t="s">
        <v>170</v>
      </c>
      <c r="E217" s="203" t="s">
        <v>28</v>
      </c>
      <c r="F217" s="204" t="s">
        <v>242</v>
      </c>
      <c r="G217" s="202"/>
      <c r="H217" s="203" t="s">
        <v>28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170</v>
      </c>
      <c r="AU217" s="210" t="s">
        <v>82</v>
      </c>
      <c r="AV217" s="13" t="s">
        <v>80</v>
      </c>
      <c r="AW217" s="13" t="s">
        <v>34</v>
      </c>
      <c r="AX217" s="13" t="s">
        <v>73</v>
      </c>
      <c r="AY217" s="210" t="s">
        <v>157</v>
      </c>
    </row>
    <row r="218" spans="2:51" s="14" customFormat="1" ht="11.25">
      <c r="B218" s="211"/>
      <c r="C218" s="212"/>
      <c r="D218" s="194" t="s">
        <v>170</v>
      </c>
      <c r="E218" s="213" t="s">
        <v>28</v>
      </c>
      <c r="F218" s="214" t="s">
        <v>1309</v>
      </c>
      <c r="G218" s="212"/>
      <c r="H218" s="215">
        <v>66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170</v>
      </c>
      <c r="AU218" s="221" t="s">
        <v>82</v>
      </c>
      <c r="AV218" s="14" t="s">
        <v>82</v>
      </c>
      <c r="AW218" s="14" t="s">
        <v>34</v>
      </c>
      <c r="AX218" s="14" t="s">
        <v>73</v>
      </c>
      <c r="AY218" s="221" t="s">
        <v>157</v>
      </c>
    </row>
    <row r="219" spans="2:51" s="14" customFormat="1" ht="11.25">
      <c r="B219" s="211"/>
      <c r="C219" s="212"/>
      <c r="D219" s="194" t="s">
        <v>170</v>
      </c>
      <c r="E219" s="213" t="s">
        <v>28</v>
      </c>
      <c r="F219" s="214" t="s">
        <v>1262</v>
      </c>
      <c r="G219" s="212"/>
      <c r="H219" s="215">
        <v>45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170</v>
      </c>
      <c r="AU219" s="221" t="s">
        <v>82</v>
      </c>
      <c r="AV219" s="14" t="s">
        <v>82</v>
      </c>
      <c r="AW219" s="14" t="s">
        <v>34</v>
      </c>
      <c r="AX219" s="14" t="s">
        <v>73</v>
      </c>
      <c r="AY219" s="221" t="s">
        <v>157</v>
      </c>
    </row>
    <row r="220" spans="2:51" s="16" customFormat="1" ht="11.25">
      <c r="B220" s="233"/>
      <c r="C220" s="234"/>
      <c r="D220" s="194" t="s">
        <v>170</v>
      </c>
      <c r="E220" s="235" t="s">
        <v>28</v>
      </c>
      <c r="F220" s="236" t="s">
        <v>258</v>
      </c>
      <c r="G220" s="234"/>
      <c r="H220" s="237">
        <v>111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170</v>
      </c>
      <c r="AU220" s="243" t="s">
        <v>82</v>
      </c>
      <c r="AV220" s="16" t="s">
        <v>183</v>
      </c>
      <c r="AW220" s="16" t="s">
        <v>34</v>
      </c>
      <c r="AX220" s="16" t="s">
        <v>73</v>
      </c>
      <c r="AY220" s="243" t="s">
        <v>157</v>
      </c>
    </row>
    <row r="221" spans="2:51" s="15" customFormat="1" ht="11.25">
      <c r="B221" s="222"/>
      <c r="C221" s="223"/>
      <c r="D221" s="194" t="s">
        <v>170</v>
      </c>
      <c r="E221" s="224" t="s">
        <v>28</v>
      </c>
      <c r="F221" s="225" t="s">
        <v>182</v>
      </c>
      <c r="G221" s="223"/>
      <c r="H221" s="226">
        <v>206.7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170</v>
      </c>
      <c r="AU221" s="232" t="s">
        <v>82</v>
      </c>
      <c r="AV221" s="15" t="s">
        <v>164</v>
      </c>
      <c r="AW221" s="15" t="s">
        <v>34</v>
      </c>
      <c r="AX221" s="15" t="s">
        <v>80</v>
      </c>
      <c r="AY221" s="232" t="s">
        <v>157</v>
      </c>
    </row>
    <row r="222" spans="1:65" s="2" customFormat="1" ht="16.5" customHeight="1">
      <c r="A222" s="36"/>
      <c r="B222" s="37"/>
      <c r="C222" s="181" t="s">
        <v>313</v>
      </c>
      <c r="D222" s="181" t="s">
        <v>159</v>
      </c>
      <c r="E222" s="182" t="s">
        <v>1351</v>
      </c>
      <c r="F222" s="183" t="s">
        <v>1352</v>
      </c>
      <c r="G222" s="184" t="s">
        <v>162</v>
      </c>
      <c r="H222" s="185">
        <v>48</v>
      </c>
      <c r="I222" s="186"/>
      <c r="J222" s="187">
        <f>ROUND(I222*H222,2)</f>
        <v>0</v>
      </c>
      <c r="K222" s="183" t="s">
        <v>163</v>
      </c>
      <c r="L222" s="41"/>
      <c r="M222" s="188" t="s">
        <v>28</v>
      </c>
      <c r="N222" s="189" t="s">
        <v>46</v>
      </c>
      <c r="O222" s="67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164</v>
      </c>
      <c r="AT222" s="192" t="s">
        <v>159</v>
      </c>
      <c r="AU222" s="192" t="s">
        <v>82</v>
      </c>
      <c r="AY222" s="19" t="s">
        <v>157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164</v>
      </c>
      <c r="BK222" s="193">
        <f>ROUND(I222*H222,2)</f>
        <v>0</v>
      </c>
      <c r="BL222" s="19" t="s">
        <v>164</v>
      </c>
      <c r="BM222" s="192" t="s">
        <v>1353</v>
      </c>
    </row>
    <row r="223" spans="1:47" s="2" customFormat="1" ht="19.5">
      <c r="A223" s="36"/>
      <c r="B223" s="37"/>
      <c r="C223" s="38"/>
      <c r="D223" s="194" t="s">
        <v>166</v>
      </c>
      <c r="E223" s="38"/>
      <c r="F223" s="195" t="s">
        <v>1354</v>
      </c>
      <c r="G223" s="38"/>
      <c r="H223" s="38"/>
      <c r="I223" s="196"/>
      <c r="J223" s="38"/>
      <c r="K223" s="38"/>
      <c r="L223" s="41"/>
      <c r="M223" s="197"/>
      <c r="N223" s="198"/>
      <c r="O223" s="67"/>
      <c r="P223" s="67"/>
      <c r="Q223" s="67"/>
      <c r="R223" s="67"/>
      <c r="S223" s="67"/>
      <c r="T223" s="6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166</v>
      </c>
      <c r="AU223" s="19" t="s">
        <v>82</v>
      </c>
    </row>
    <row r="224" spans="1:47" s="2" customFormat="1" ht="11.25">
      <c r="A224" s="36"/>
      <c r="B224" s="37"/>
      <c r="C224" s="38"/>
      <c r="D224" s="199" t="s">
        <v>168</v>
      </c>
      <c r="E224" s="38"/>
      <c r="F224" s="200" t="s">
        <v>1355</v>
      </c>
      <c r="G224" s="38"/>
      <c r="H224" s="38"/>
      <c r="I224" s="196"/>
      <c r="J224" s="38"/>
      <c r="K224" s="38"/>
      <c r="L224" s="41"/>
      <c r="M224" s="197"/>
      <c r="N224" s="198"/>
      <c r="O224" s="67"/>
      <c r="P224" s="67"/>
      <c r="Q224" s="67"/>
      <c r="R224" s="67"/>
      <c r="S224" s="67"/>
      <c r="T224" s="68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168</v>
      </c>
      <c r="AU224" s="19" t="s">
        <v>82</v>
      </c>
    </row>
    <row r="225" spans="2:51" s="13" customFormat="1" ht="11.25">
      <c r="B225" s="201"/>
      <c r="C225" s="202"/>
      <c r="D225" s="194" t="s">
        <v>170</v>
      </c>
      <c r="E225" s="203" t="s">
        <v>28</v>
      </c>
      <c r="F225" s="204" t="s">
        <v>1356</v>
      </c>
      <c r="G225" s="202"/>
      <c r="H225" s="203" t="s">
        <v>28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170</v>
      </c>
      <c r="AU225" s="210" t="s">
        <v>82</v>
      </c>
      <c r="AV225" s="13" t="s">
        <v>80</v>
      </c>
      <c r="AW225" s="13" t="s">
        <v>34</v>
      </c>
      <c r="AX225" s="13" t="s">
        <v>73</v>
      </c>
      <c r="AY225" s="210" t="s">
        <v>157</v>
      </c>
    </row>
    <row r="226" spans="2:51" s="14" customFormat="1" ht="11.25">
      <c r="B226" s="211"/>
      <c r="C226" s="212"/>
      <c r="D226" s="194" t="s">
        <v>170</v>
      </c>
      <c r="E226" s="213" t="s">
        <v>28</v>
      </c>
      <c r="F226" s="214" t="s">
        <v>1328</v>
      </c>
      <c r="G226" s="212"/>
      <c r="H226" s="215">
        <v>48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170</v>
      </c>
      <c r="AU226" s="221" t="s">
        <v>82</v>
      </c>
      <c r="AV226" s="14" t="s">
        <v>82</v>
      </c>
      <c r="AW226" s="14" t="s">
        <v>34</v>
      </c>
      <c r="AX226" s="14" t="s">
        <v>80</v>
      </c>
      <c r="AY226" s="221" t="s">
        <v>157</v>
      </c>
    </row>
    <row r="227" spans="2:63" s="12" customFormat="1" ht="22.9" customHeight="1">
      <c r="B227" s="165"/>
      <c r="C227" s="166"/>
      <c r="D227" s="167" t="s">
        <v>72</v>
      </c>
      <c r="E227" s="179" t="s">
        <v>164</v>
      </c>
      <c r="F227" s="179" t="s">
        <v>539</v>
      </c>
      <c r="G227" s="166"/>
      <c r="H227" s="166"/>
      <c r="I227" s="169"/>
      <c r="J227" s="180">
        <f>BK227</f>
        <v>0</v>
      </c>
      <c r="K227" s="166"/>
      <c r="L227" s="171"/>
      <c r="M227" s="172"/>
      <c r="N227" s="173"/>
      <c r="O227" s="173"/>
      <c r="P227" s="174">
        <f>SUM(P228:P243)</f>
        <v>0</v>
      </c>
      <c r="Q227" s="173"/>
      <c r="R227" s="174">
        <f>SUM(R228:R243)</f>
        <v>68.920236</v>
      </c>
      <c r="S227" s="173"/>
      <c r="T227" s="175">
        <f>SUM(T228:T243)</f>
        <v>0</v>
      </c>
      <c r="AR227" s="176" t="s">
        <v>80</v>
      </c>
      <c r="AT227" s="177" t="s">
        <v>72</v>
      </c>
      <c r="AU227" s="177" t="s">
        <v>80</v>
      </c>
      <c r="AY227" s="176" t="s">
        <v>157</v>
      </c>
      <c r="BK227" s="178">
        <f>SUM(BK228:BK243)</f>
        <v>0</v>
      </c>
    </row>
    <row r="228" spans="1:65" s="2" customFormat="1" ht="16.5" customHeight="1">
      <c r="A228" s="36"/>
      <c r="B228" s="37"/>
      <c r="C228" s="181" t="s">
        <v>321</v>
      </c>
      <c r="D228" s="181" t="s">
        <v>159</v>
      </c>
      <c r="E228" s="182" t="s">
        <v>1357</v>
      </c>
      <c r="F228" s="183" t="s">
        <v>1358</v>
      </c>
      <c r="G228" s="184" t="s">
        <v>162</v>
      </c>
      <c r="H228" s="185">
        <v>324.3</v>
      </c>
      <c r="I228" s="186"/>
      <c r="J228" s="187">
        <f>ROUND(I228*H228,2)</f>
        <v>0</v>
      </c>
      <c r="K228" s="183" t="s">
        <v>163</v>
      </c>
      <c r="L228" s="41"/>
      <c r="M228" s="188" t="s">
        <v>28</v>
      </c>
      <c r="N228" s="189" t="s">
        <v>46</v>
      </c>
      <c r="O228" s="67"/>
      <c r="P228" s="190">
        <f>O228*H228</f>
        <v>0</v>
      </c>
      <c r="Q228" s="190">
        <v>0.21252</v>
      </c>
      <c r="R228" s="190">
        <f>Q228*H228</f>
        <v>68.920236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164</v>
      </c>
      <c r="AT228" s="192" t="s">
        <v>159</v>
      </c>
      <c r="AU228" s="192" t="s">
        <v>82</v>
      </c>
      <c r="AY228" s="19" t="s">
        <v>157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164</v>
      </c>
      <c r="BK228" s="193">
        <f>ROUND(I228*H228,2)</f>
        <v>0</v>
      </c>
      <c r="BL228" s="19" t="s">
        <v>164</v>
      </c>
      <c r="BM228" s="192" t="s">
        <v>1359</v>
      </c>
    </row>
    <row r="229" spans="1:47" s="2" customFormat="1" ht="11.25">
      <c r="A229" s="36"/>
      <c r="B229" s="37"/>
      <c r="C229" s="38"/>
      <c r="D229" s="194" t="s">
        <v>166</v>
      </c>
      <c r="E229" s="38"/>
      <c r="F229" s="195" t="s">
        <v>1360</v>
      </c>
      <c r="G229" s="38"/>
      <c r="H229" s="38"/>
      <c r="I229" s="196"/>
      <c r="J229" s="38"/>
      <c r="K229" s="38"/>
      <c r="L229" s="41"/>
      <c r="M229" s="197"/>
      <c r="N229" s="198"/>
      <c r="O229" s="67"/>
      <c r="P229" s="67"/>
      <c r="Q229" s="67"/>
      <c r="R229" s="67"/>
      <c r="S229" s="67"/>
      <c r="T229" s="68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166</v>
      </c>
      <c r="AU229" s="19" t="s">
        <v>82</v>
      </c>
    </row>
    <row r="230" spans="1:47" s="2" customFormat="1" ht="11.25">
      <c r="A230" s="36"/>
      <c r="B230" s="37"/>
      <c r="C230" s="38"/>
      <c r="D230" s="199" t="s">
        <v>168</v>
      </c>
      <c r="E230" s="38"/>
      <c r="F230" s="200" t="s">
        <v>1361</v>
      </c>
      <c r="G230" s="38"/>
      <c r="H230" s="38"/>
      <c r="I230" s="196"/>
      <c r="J230" s="38"/>
      <c r="K230" s="38"/>
      <c r="L230" s="41"/>
      <c r="M230" s="197"/>
      <c r="N230" s="198"/>
      <c r="O230" s="67"/>
      <c r="P230" s="67"/>
      <c r="Q230" s="67"/>
      <c r="R230" s="67"/>
      <c r="S230" s="67"/>
      <c r="T230" s="68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168</v>
      </c>
      <c r="AU230" s="19" t="s">
        <v>82</v>
      </c>
    </row>
    <row r="231" spans="2:51" s="13" customFormat="1" ht="11.25">
      <c r="B231" s="201"/>
      <c r="C231" s="202"/>
      <c r="D231" s="194" t="s">
        <v>170</v>
      </c>
      <c r="E231" s="203" t="s">
        <v>28</v>
      </c>
      <c r="F231" s="204" t="s">
        <v>1362</v>
      </c>
      <c r="G231" s="202"/>
      <c r="H231" s="203" t="s">
        <v>28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170</v>
      </c>
      <c r="AU231" s="210" t="s">
        <v>82</v>
      </c>
      <c r="AV231" s="13" t="s">
        <v>80</v>
      </c>
      <c r="AW231" s="13" t="s">
        <v>34</v>
      </c>
      <c r="AX231" s="13" t="s">
        <v>73</v>
      </c>
      <c r="AY231" s="210" t="s">
        <v>157</v>
      </c>
    </row>
    <row r="232" spans="2:51" s="13" customFormat="1" ht="11.25">
      <c r="B232" s="201"/>
      <c r="C232" s="202"/>
      <c r="D232" s="194" t="s">
        <v>170</v>
      </c>
      <c r="E232" s="203" t="s">
        <v>28</v>
      </c>
      <c r="F232" s="204" t="s">
        <v>1363</v>
      </c>
      <c r="G232" s="202"/>
      <c r="H232" s="203" t="s">
        <v>28</v>
      </c>
      <c r="I232" s="205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170</v>
      </c>
      <c r="AU232" s="210" t="s">
        <v>82</v>
      </c>
      <c r="AV232" s="13" t="s">
        <v>80</v>
      </c>
      <c r="AW232" s="13" t="s">
        <v>34</v>
      </c>
      <c r="AX232" s="13" t="s">
        <v>73</v>
      </c>
      <c r="AY232" s="210" t="s">
        <v>157</v>
      </c>
    </row>
    <row r="233" spans="2:51" s="13" customFormat="1" ht="11.25">
      <c r="B233" s="201"/>
      <c r="C233" s="202"/>
      <c r="D233" s="194" t="s">
        <v>170</v>
      </c>
      <c r="E233" s="203" t="s">
        <v>28</v>
      </c>
      <c r="F233" s="204" t="s">
        <v>239</v>
      </c>
      <c r="G233" s="202"/>
      <c r="H233" s="203" t="s">
        <v>28</v>
      </c>
      <c r="I233" s="205"/>
      <c r="J233" s="202"/>
      <c r="K233" s="202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170</v>
      </c>
      <c r="AU233" s="210" t="s">
        <v>82</v>
      </c>
      <c r="AV233" s="13" t="s">
        <v>80</v>
      </c>
      <c r="AW233" s="13" t="s">
        <v>34</v>
      </c>
      <c r="AX233" s="13" t="s">
        <v>73</v>
      </c>
      <c r="AY233" s="210" t="s">
        <v>157</v>
      </c>
    </row>
    <row r="234" spans="2:51" s="14" customFormat="1" ht="11.25">
      <c r="B234" s="211"/>
      <c r="C234" s="212"/>
      <c r="D234" s="194" t="s">
        <v>170</v>
      </c>
      <c r="E234" s="213" t="s">
        <v>28</v>
      </c>
      <c r="F234" s="214" t="s">
        <v>1260</v>
      </c>
      <c r="G234" s="212"/>
      <c r="H234" s="215">
        <v>38.5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170</v>
      </c>
      <c r="AU234" s="221" t="s">
        <v>82</v>
      </c>
      <c r="AV234" s="14" t="s">
        <v>82</v>
      </c>
      <c r="AW234" s="14" t="s">
        <v>34</v>
      </c>
      <c r="AX234" s="14" t="s">
        <v>73</v>
      </c>
      <c r="AY234" s="221" t="s">
        <v>157</v>
      </c>
    </row>
    <row r="235" spans="2:51" s="14" customFormat="1" ht="11.25">
      <c r="B235" s="211"/>
      <c r="C235" s="212"/>
      <c r="D235" s="194" t="s">
        <v>170</v>
      </c>
      <c r="E235" s="213" t="s">
        <v>28</v>
      </c>
      <c r="F235" s="214" t="s">
        <v>1308</v>
      </c>
      <c r="G235" s="212"/>
      <c r="H235" s="215">
        <v>57.2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170</v>
      </c>
      <c r="AU235" s="221" t="s">
        <v>82</v>
      </c>
      <c r="AV235" s="14" t="s">
        <v>82</v>
      </c>
      <c r="AW235" s="14" t="s">
        <v>34</v>
      </c>
      <c r="AX235" s="14" t="s">
        <v>73</v>
      </c>
      <c r="AY235" s="221" t="s">
        <v>157</v>
      </c>
    </row>
    <row r="236" spans="2:51" s="14" customFormat="1" ht="11.25">
      <c r="B236" s="211"/>
      <c r="C236" s="212"/>
      <c r="D236" s="194" t="s">
        <v>170</v>
      </c>
      <c r="E236" s="213" t="s">
        <v>28</v>
      </c>
      <c r="F236" s="214" t="s">
        <v>1343</v>
      </c>
      <c r="G236" s="212"/>
      <c r="H236" s="215">
        <v>57.6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170</v>
      </c>
      <c r="AU236" s="221" t="s">
        <v>82</v>
      </c>
      <c r="AV236" s="14" t="s">
        <v>82</v>
      </c>
      <c r="AW236" s="14" t="s">
        <v>34</v>
      </c>
      <c r="AX236" s="14" t="s">
        <v>73</v>
      </c>
      <c r="AY236" s="221" t="s">
        <v>157</v>
      </c>
    </row>
    <row r="237" spans="2:51" s="16" customFormat="1" ht="11.25">
      <c r="B237" s="233"/>
      <c r="C237" s="234"/>
      <c r="D237" s="194" t="s">
        <v>170</v>
      </c>
      <c r="E237" s="235" t="s">
        <v>28</v>
      </c>
      <c r="F237" s="236" t="s">
        <v>258</v>
      </c>
      <c r="G237" s="234"/>
      <c r="H237" s="237">
        <v>153.3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170</v>
      </c>
      <c r="AU237" s="243" t="s">
        <v>82</v>
      </c>
      <c r="AV237" s="16" t="s">
        <v>183</v>
      </c>
      <c r="AW237" s="16" t="s">
        <v>34</v>
      </c>
      <c r="AX237" s="16" t="s">
        <v>73</v>
      </c>
      <c r="AY237" s="243" t="s">
        <v>157</v>
      </c>
    </row>
    <row r="238" spans="2:51" s="13" customFormat="1" ht="11.25">
      <c r="B238" s="201"/>
      <c r="C238" s="202"/>
      <c r="D238" s="194" t="s">
        <v>170</v>
      </c>
      <c r="E238" s="203" t="s">
        <v>28</v>
      </c>
      <c r="F238" s="204" t="s">
        <v>242</v>
      </c>
      <c r="G238" s="202"/>
      <c r="H238" s="203" t="s">
        <v>28</v>
      </c>
      <c r="I238" s="205"/>
      <c r="J238" s="202"/>
      <c r="K238" s="202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170</v>
      </c>
      <c r="AU238" s="210" t="s">
        <v>82</v>
      </c>
      <c r="AV238" s="13" t="s">
        <v>80</v>
      </c>
      <c r="AW238" s="13" t="s">
        <v>34</v>
      </c>
      <c r="AX238" s="13" t="s">
        <v>73</v>
      </c>
      <c r="AY238" s="210" t="s">
        <v>157</v>
      </c>
    </row>
    <row r="239" spans="2:51" s="14" customFormat="1" ht="11.25">
      <c r="B239" s="211"/>
      <c r="C239" s="212"/>
      <c r="D239" s="194" t="s">
        <v>170</v>
      </c>
      <c r="E239" s="213" t="s">
        <v>28</v>
      </c>
      <c r="F239" s="214" t="s">
        <v>1309</v>
      </c>
      <c r="G239" s="212"/>
      <c r="H239" s="215">
        <v>66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170</v>
      </c>
      <c r="AU239" s="221" t="s">
        <v>82</v>
      </c>
      <c r="AV239" s="14" t="s">
        <v>82</v>
      </c>
      <c r="AW239" s="14" t="s">
        <v>34</v>
      </c>
      <c r="AX239" s="14" t="s">
        <v>73</v>
      </c>
      <c r="AY239" s="221" t="s">
        <v>157</v>
      </c>
    </row>
    <row r="240" spans="2:51" s="14" customFormat="1" ht="11.25">
      <c r="B240" s="211"/>
      <c r="C240" s="212"/>
      <c r="D240" s="194" t="s">
        <v>170</v>
      </c>
      <c r="E240" s="213" t="s">
        <v>28</v>
      </c>
      <c r="F240" s="214" t="s">
        <v>1262</v>
      </c>
      <c r="G240" s="212"/>
      <c r="H240" s="215">
        <v>45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170</v>
      </c>
      <c r="AU240" s="221" t="s">
        <v>82</v>
      </c>
      <c r="AV240" s="14" t="s">
        <v>82</v>
      </c>
      <c r="AW240" s="14" t="s">
        <v>34</v>
      </c>
      <c r="AX240" s="14" t="s">
        <v>73</v>
      </c>
      <c r="AY240" s="221" t="s">
        <v>157</v>
      </c>
    </row>
    <row r="241" spans="2:51" s="14" customFormat="1" ht="11.25">
      <c r="B241" s="211"/>
      <c r="C241" s="212"/>
      <c r="D241" s="194" t="s">
        <v>170</v>
      </c>
      <c r="E241" s="213" t="s">
        <v>28</v>
      </c>
      <c r="F241" s="214" t="s">
        <v>1344</v>
      </c>
      <c r="G241" s="212"/>
      <c r="H241" s="215">
        <v>60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170</v>
      </c>
      <c r="AU241" s="221" t="s">
        <v>82</v>
      </c>
      <c r="AV241" s="14" t="s">
        <v>82</v>
      </c>
      <c r="AW241" s="14" t="s">
        <v>34</v>
      </c>
      <c r="AX241" s="14" t="s">
        <v>73</v>
      </c>
      <c r="AY241" s="221" t="s">
        <v>157</v>
      </c>
    </row>
    <row r="242" spans="2:51" s="16" customFormat="1" ht="11.25">
      <c r="B242" s="233"/>
      <c r="C242" s="234"/>
      <c r="D242" s="194" t="s">
        <v>170</v>
      </c>
      <c r="E242" s="235" t="s">
        <v>28</v>
      </c>
      <c r="F242" s="236" t="s">
        <v>258</v>
      </c>
      <c r="G242" s="234"/>
      <c r="H242" s="237">
        <v>171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170</v>
      </c>
      <c r="AU242" s="243" t="s">
        <v>82</v>
      </c>
      <c r="AV242" s="16" t="s">
        <v>183</v>
      </c>
      <c r="AW242" s="16" t="s">
        <v>34</v>
      </c>
      <c r="AX242" s="16" t="s">
        <v>73</v>
      </c>
      <c r="AY242" s="243" t="s">
        <v>157</v>
      </c>
    </row>
    <row r="243" spans="2:51" s="15" customFormat="1" ht="11.25">
      <c r="B243" s="222"/>
      <c r="C243" s="223"/>
      <c r="D243" s="194" t="s">
        <v>170</v>
      </c>
      <c r="E243" s="224" t="s">
        <v>28</v>
      </c>
      <c r="F243" s="225" t="s">
        <v>182</v>
      </c>
      <c r="G243" s="223"/>
      <c r="H243" s="226">
        <v>324.3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170</v>
      </c>
      <c r="AU243" s="232" t="s">
        <v>82</v>
      </c>
      <c r="AV243" s="15" t="s">
        <v>164</v>
      </c>
      <c r="AW243" s="15" t="s">
        <v>34</v>
      </c>
      <c r="AX243" s="15" t="s">
        <v>80</v>
      </c>
      <c r="AY243" s="232" t="s">
        <v>157</v>
      </c>
    </row>
    <row r="244" spans="2:63" s="12" customFormat="1" ht="22.9" customHeight="1">
      <c r="B244" s="165"/>
      <c r="C244" s="166"/>
      <c r="D244" s="167" t="s">
        <v>72</v>
      </c>
      <c r="E244" s="179" t="s">
        <v>195</v>
      </c>
      <c r="F244" s="179" t="s">
        <v>909</v>
      </c>
      <c r="G244" s="166"/>
      <c r="H244" s="166"/>
      <c r="I244" s="169"/>
      <c r="J244" s="180">
        <f>BK244</f>
        <v>0</v>
      </c>
      <c r="K244" s="166"/>
      <c r="L244" s="171"/>
      <c r="M244" s="172"/>
      <c r="N244" s="173"/>
      <c r="O244" s="173"/>
      <c r="P244" s="174">
        <f>SUM(P245:P273)</f>
        <v>0</v>
      </c>
      <c r="Q244" s="173"/>
      <c r="R244" s="174">
        <f>SUM(R245:R273)</f>
        <v>150.41416984</v>
      </c>
      <c r="S244" s="173"/>
      <c r="T244" s="175">
        <f>SUM(T245:T273)</f>
        <v>0</v>
      </c>
      <c r="AR244" s="176" t="s">
        <v>80</v>
      </c>
      <c r="AT244" s="177" t="s">
        <v>72</v>
      </c>
      <c r="AU244" s="177" t="s">
        <v>80</v>
      </c>
      <c r="AY244" s="176" t="s">
        <v>157</v>
      </c>
      <c r="BK244" s="178">
        <f>SUM(BK245:BK273)</f>
        <v>0</v>
      </c>
    </row>
    <row r="245" spans="1:65" s="2" customFormat="1" ht="16.5" customHeight="1">
      <c r="A245" s="36"/>
      <c r="B245" s="37"/>
      <c r="C245" s="181" t="s">
        <v>327</v>
      </c>
      <c r="D245" s="181" t="s">
        <v>159</v>
      </c>
      <c r="E245" s="182" t="s">
        <v>1364</v>
      </c>
      <c r="F245" s="183" t="s">
        <v>1365</v>
      </c>
      <c r="G245" s="184" t="s">
        <v>162</v>
      </c>
      <c r="H245" s="185">
        <v>324.3</v>
      </c>
      <c r="I245" s="186"/>
      <c r="J245" s="187">
        <f>ROUND(I245*H245,2)</f>
        <v>0</v>
      </c>
      <c r="K245" s="183" t="s">
        <v>28</v>
      </c>
      <c r="L245" s="41"/>
      <c r="M245" s="188" t="s">
        <v>28</v>
      </c>
      <c r="N245" s="189" t="s">
        <v>46</v>
      </c>
      <c r="O245" s="67"/>
      <c r="P245" s="190">
        <f>O245*H245</f>
        <v>0</v>
      </c>
      <c r="Q245" s="190">
        <v>0.098</v>
      </c>
      <c r="R245" s="190">
        <f>Q245*H245</f>
        <v>31.7814</v>
      </c>
      <c r="S245" s="190">
        <v>0</v>
      </c>
      <c r="T245" s="19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2" t="s">
        <v>164</v>
      </c>
      <c r="AT245" s="192" t="s">
        <v>159</v>
      </c>
      <c r="AU245" s="192" t="s">
        <v>82</v>
      </c>
      <c r="AY245" s="19" t="s">
        <v>157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9" t="s">
        <v>164</v>
      </c>
      <c r="BK245" s="193">
        <f>ROUND(I245*H245,2)</f>
        <v>0</v>
      </c>
      <c r="BL245" s="19" t="s">
        <v>164</v>
      </c>
      <c r="BM245" s="192" t="s">
        <v>1366</v>
      </c>
    </row>
    <row r="246" spans="1:47" s="2" customFormat="1" ht="11.25">
      <c r="A246" s="36"/>
      <c r="B246" s="37"/>
      <c r="C246" s="38"/>
      <c r="D246" s="194" t="s">
        <v>166</v>
      </c>
      <c r="E246" s="38"/>
      <c r="F246" s="195" t="s">
        <v>1367</v>
      </c>
      <c r="G246" s="38"/>
      <c r="H246" s="38"/>
      <c r="I246" s="196"/>
      <c r="J246" s="38"/>
      <c r="K246" s="38"/>
      <c r="L246" s="41"/>
      <c r="M246" s="197"/>
      <c r="N246" s="198"/>
      <c r="O246" s="67"/>
      <c r="P246" s="67"/>
      <c r="Q246" s="67"/>
      <c r="R246" s="67"/>
      <c r="S246" s="67"/>
      <c r="T246" s="68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166</v>
      </c>
      <c r="AU246" s="19" t="s">
        <v>82</v>
      </c>
    </row>
    <row r="247" spans="2:51" s="13" customFormat="1" ht="11.25">
      <c r="B247" s="201"/>
      <c r="C247" s="202"/>
      <c r="D247" s="194" t="s">
        <v>170</v>
      </c>
      <c r="E247" s="203" t="s">
        <v>28</v>
      </c>
      <c r="F247" s="204" t="s">
        <v>1368</v>
      </c>
      <c r="G247" s="202"/>
      <c r="H247" s="203" t="s">
        <v>28</v>
      </c>
      <c r="I247" s="205"/>
      <c r="J247" s="202"/>
      <c r="K247" s="202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170</v>
      </c>
      <c r="AU247" s="210" t="s">
        <v>82</v>
      </c>
      <c r="AV247" s="13" t="s">
        <v>80</v>
      </c>
      <c r="AW247" s="13" t="s">
        <v>34</v>
      </c>
      <c r="AX247" s="13" t="s">
        <v>73</v>
      </c>
      <c r="AY247" s="210" t="s">
        <v>157</v>
      </c>
    </row>
    <row r="248" spans="2:51" s="13" customFormat="1" ht="11.25">
      <c r="B248" s="201"/>
      <c r="C248" s="202"/>
      <c r="D248" s="194" t="s">
        <v>170</v>
      </c>
      <c r="E248" s="203" t="s">
        <v>28</v>
      </c>
      <c r="F248" s="204" t="s">
        <v>239</v>
      </c>
      <c r="G248" s="202"/>
      <c r="H248" s="203" t="s">
        <v>28</v>
      </c>
      <c r="I248" s="205"/>
      <c r="J248" s="202"/>
      <c r="K248" s="202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170</v>
      </c>
      <c r="AU248" s="210" t="s">
        <v>82</v>
      </c>
      <c r="AV248" s="13" t="s">
        <v>80</v>
      </c>
      <c r="AW248" s="13" t="s">
        <v>34</v>
      </c>
      <c r="AX248" s="13" t="s">
        <v>73</v>
      </c>
      <c r="AY248" s="210" t="s">
        <v>157</v>
      </c>
    </row>
    <row r="249" spans="2:51" s="14" customFormat="1" ht="11.25">
      <c r="B249" s="211"/>
      <c r="C249" s="212"/>
      <c r="D249" s="194" t="s">
        <v>170</v>
      </c>
      <c r="E249" s="213" t="s">
        <v>28</v>
      </c>
      <c r="F249" s="214" t="s">
        <v>1260</v>
      </c>
      <c r="G249" s="212"/>
      <c r="H249" s="215">
        <v>38.5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170</v>
      </c>
      <c r="AU249" s="221" t="s">
        <v>82</v>
      </c>
      <c r="AV249" s="14" t="s">
        <v>82</v>
      </c>
      <c r="AW249" s="14" t="s">
        <v>34</v>
      </c>
      <c r="AX249" s="14" t="s">
        <v>73</v>
      </c>
      <c r="AY249" s="221" t="s">
        <v>157</v>
      </c>
    </row>
    <row r="250" spans="2:51" s="14" customFormat="1" ht="11.25">
      <c r="B250" s="211"/>
      <c r="C250" s="212"/>
      <c r="D250" s="194" t="s">
        <v>170</v>
      </c>
      <c r="E250" s="213" t="s">
        <v>28</v>
      </c>
      <c r="F250" s="214" t="s">
        <v>1308</v>
      </c>
      <c r="G250" s="212"/>
      <c r="H250" s="215">
        <v>57.2</v>
      </c>
      <c r="I250" s="216"/>
      <c r="J250" s="212"/>
      <c r="K250" s="212"/>
      <c r="L250" s="217"/>
      <c r="M250" s="218"/>
      <c r="N250" s="219"/>
      <c r="O250" s="219"/>
      <c r="P250" s="219"/>
      <c r="Q250" s="219"/>
      <c r="R250" s="219"/>
      <c r="S250" s="219"/>
      <c r="T250" s="220"/>
      <c r="AT250" s="221" t="s">
        <v>170</v>
      </c>
      <c r="AU250" s="221" t="s">
        <v>82</v>
      </c>
      <c r="AV250" s="14" t="s">
        <v>82</v>
      </c>
      <c r="AW250" s="14" t="s">
        <v>34</v>
      </c>
      <c r="AX250" s="14" t="s">
        <v>73</v>
      </c>
      <c r="AY250" s="221" t="s">
        <v>157</v>
      </c>
    </row>
    <row r="251" spans="2:51" s="14" customFormat="1" ht="11.25">
      <c r="B251" s="211"/>
      <c r="C251" s="212"/>
      <c r="D251" s="194" t="s">
        <v>170</v>
      </c>
      <c r="E251" s="213" t="s">
        <v>28</v>
      </c>
      <c r="F251" s="214" t="s">
        <v>1343</v>
      </c>
      <c r="G251" s="212"/>
      <c r="H251" s="215">
        <v>57.6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170</v>
      </c>
      <c r="AU251" s="221" t="s">
        <v>82</v>
      </c>
      <c r="AV251" s="14" t="s">
        <v>82</v>
      </c>
      <c r="AW251" s="14" t="s">
        <v>34</v>
      </c>
      <c r="AX251" s="14" t="s">
        <v>73</v>
      </c>
      <c r="AY251" s="221" t="s">
        <v>157</v>
      </c>
    </row>
    <row r="252" spans="2:51" s="16" customFormat="1" ht="11.25">
      <c r="B252" s="233"/>
      <c r="C252" s="234"/>
      <c r="D252" s="194" t="s">
        <v>170</v>
      </c>
      <c r="E252" s="235" t="s">
        <v>28</v>
      </c>
      <c r="F252" s="236" t="s">
        <v>258</v>
      </c>
      <c r="G252" s="234"/>
      <c r="H252" s="237">
        <v>153.3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170</v>
      </c>
      <c r="AU252" s="243" t="s">
        <v>82</v>
      </c>
      <c r="AV252" s="16" t="s">
        <v>183</v>
      </c>
      <c r="AW252" s="16" t="s">
        <v>34</v>
      </c>
      <c r="AX252" s="16" t="s">
        <v>73</v>
      </c>
      <c r="AY252" s="243" t="s">
        <v>157</v>
      </c>
    </row>
    <row r="253" spans="2:51" s="13" customFormat="1" ht="11.25">
      <c r="B253" s="201"/>
      <c r="C253" s="202"/>
      <c r="D253" s="194" t="s">
        <v>170</v>
      </c>
      <c r="E253" s="203" t="s">
        <v>28</v>
      </c>
      <c r="F253" s="204" t="s">
        <v>242</v>
      </c>
      <c r="G253" s="202"/>
      <c r="H253" s="203" t="s">
        <v>28</v>
      </c>
      <c r="I253" s="205"/>
      <c r="J253" s="202"/>
      <c r="K253" s="202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170</v>
      </c>
      <c r="AU253" s="210" t="s">
        <v>82</v>
      </c>
      <c r="AV253" s="13" t="s">
        <v>80</v>
      </c>
      <c r="AW253" s="13" t="s">
        <v>34</v>
      </c>
      <c r="AX253" s="13" t="s">
        <v>73</v>
      </c>
      <c r="AY253" s="210" t="s">
        <v>157</v>
      </c>
    </row>
    <row r="254" spans="2:51" s="14" customFormat="1" ht="11.25">
      <c r="B254" s="211"/>
      <c r="C254" s="212"/>
      <c r="D254" s="194" t="s">
        <v>170</v>
      </c>
      <c r="E254" s="213" t="s">
        <v>28</v>
      </c>
      <c r="F254" s="214" t="s">
        <v>1309</v>
      </c>
      <c r="G254" s="212"/>
      <c r="H254" s="215">
        <v>66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170</v>
      </c>
      <c r="AU254" s="221" t="s">
        <v>82</v>
      </c>
      <c r="AV254" s="14" t="s">
        <v>82</v>
      </c>
      <c r="AW254" s="14" t="s">
        <v>34</v>
      </c>
      <c r="AX254" s="14" t="s">
        <v>73</v>
      </c>
      <c r="AY254" s="221" t="s">
        <v>157</v>
      </c>
    </row>
    <row r="255" spans="2:51" s="14" customFormat="1" ht="11.25">
      <c r="B255" s="211"/>
      <c r="C255" s="212"/>
      <c r="D255" s="194" t="s">
        <v>170</v>
      </c>
      <c r="E255" s="213" t="s">
        <v>28</v>
      </c>
      <c r="F255" s="214" t="s">
        <v>1262</v>
      </c>
      <c r="G255" s="212"/>
      <c r="H255" s="215">
        <v>45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170</v>
      </c>
      <c r="AU255" s="221" t="s">
        <v>82</v>
      </c>
      <c r="AV255" s="14" t="s">
        <v>82</v>
      </c>
      <c r="AW255" s="14" t="s">
        <v>34</v>
      </c>
      <c r="AX255" s="14" t="s">
        <v>73</v>
      </c>
      <c r="AY255" s="221" t="s">
        <v>157</v>
      </c>
    </row>
    <row r="256" spans="2:51" s="14" customFormat="1" ht="11.25">
      <c r="B256" s="211"/>
      <c r="C256" s="212"/>
      <c r="D256" s="194" t="s">
        <v>170</v>
      </c>
      <c r="E256" s="213" t="s">
        <v>28</v>
      </c>
      <c r="F256" s="214" t="s">
        <v>1344</v>
      </c>
      <c r="G256" s="212"/>
      <c r="H256" s="215">
        <v>60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170</v>
      </c>
      <c r="AU256" s="221" t="s">
        <v>82</v>
      </c>
      <c r="AV256" s="14" t="s">
        <v>82</v>
      </c>
      <c r="AW256" s="14" t="s">
        <v>34</v>
      </c>
      <c r="AX256" s="14" t="s">
        <v>73</v>
      </c>
      <c r="AY256" s="221" t="s">
        <v>157</v>
      </c>
    </row>
    <row r="257" spans="2:51" s="16" customFormat="1" ht="11.25">
      <c r="B257" s="233"/>
      <c r="C257" s="234"/>
      <c r="D257" s="194" t="s">
        <v>170</v>
      </c>
      <c r="E257" s="235" t="s">
        <v>28</v>
      </c>
      <c r="F257" s="236" t="s">
        <v>258</v>
      </c>
      <c r="G257" s="234"/>
      <c r="H257" s="237">
        <v>171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170</v>
      </c>
      <c r="AU257" s="243" t="s">
        <v>82</v>
      </c>
      <c r="AV257" s="16" t="s">
        <v>183</v>
      </c>
      <c r="AW257" s="16" t="s">
        <v>34</v>
      </c>
      <c r="AX257" s="16" t="s">
        <v>73</v>
      </c>
      <c r="AY257" s="243" t="s">
        <v>157</v>
      </c>
    </row>
    <row r="258" spans="2:51" s="15" customFormat="1" ht="11.25">
      <c r="B258" s="222"/>
      <c r="C258" s="223"/>
      <c r="D258" s="194" t="s">
        <v>170</v>
      </c>
      <c r="E258" s="224" t="s">
        <v>28</v>
      </c>
      <c r="F258" s="225" t="s">
        <v>182</v>
      </c>
      <c r="G258" s="223"/>
      <c r="H258" s="226">
        <v>324.3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170</v>
      </c>
      <c r="AU258" s="232" t="s">
        <v>82</v>
      </c>
      <c r="AV258" s="15" t="s">
        <v>164</v>
      </c>
      <c r="AW258" s="15" t="s">
        <v>34</v>
      </c>
      <c r="AX258" s="15" t="s">
        <v>80</v>
      </c>
      <c r="AY258" s="232" t="s">
        <v>157</v>
      </c>
    </row>
    <row r="259" spans="1:65" s="2" customFormat="1" ht="16.5" customHeight="1">
      <c r="A259" s="36"/>
      <c r="B259" s="37"/>
      <c r="C259" s="244" t="s">
        <v>334</v>
      </c>
      <c r="D259" s="244" t="s">
        <v>483</v>
      </c>
      <c r="E259" s="245" t="s">
        <v>1369</v>
      </c>
      <c r="F259" s="246" t="s">
        <v>1370</v>
      </c>
      <c r="G259" s="247" t="s">
        <v>162</v>
      </c>
      <c r="H259" s="248">
        <v>367.432</v>
      </c>
      <c r="I259" s="249"/>
      <c r="J259" s="250">
        <f>ROUND(I259*H259,2)</f>
        <v>0</v>
      </c>
      <c r="K259" s="246" t="s">
        <v>163</v>
      </c>
      <c r="L259" s="251"/>
      <c r="M259" s="252" t="s">
        <v>28</v>
      </c>
      <c r="N259" s="253" t="s">
        <v>46</v>
      </c>
      <c r="O259" s="67"/>
      <c r="P259" s="190">
        <f>O259*H259</f>
        <v>0</v>
      </c>
      <c r="Q259" s="190">
        <v>0.32287</v>
      </c>
      <c r="R259" s="190">
        <f>Q259*H259</f>
        <v>118.63276984000001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217</v>
      </c>
      <c r="AT259" s="192" t="s">
        <v>483</v>
      </c>
      <c r="AU259" s="192" t="s">
        <v>82</v>
      </c>
      <c r="AY259" s="19" t="s">
        <v>157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9" t="s">
        <v>164</v>
      </c>
      <c r="BK259" s="193">
        <f>ROUND(I259*H259,2)</f>
        <v>0</v>
      </c>
      <c r="BL259" s="19" t="s">
        <v>164</v>
      </c>
      <c r="BM259" s="192" t="s">
        <v>1371</v>
      </c>
    </row>
    <row r="260" spans="1:47" s="2" customFormat="1" ht="11.25">
      <c r="A260" s="36"/>
      <c r="B260" s="37"/>
      <c r="C260" s="38"/>
      <c r="D260" s="194" t="s">
        <v>166</v>
      </c>
      <c r="E260" s="38"/>
      <c r="F260" s="195" t="s">
        <v>1370</v>
      </c>
      <c r="G260" s="38"/>
      <c r="H260" s="38"/>
      <c r="I260" s="196"/>
      <c r="J260" s="38"/>
      <c r="K260" s="38"/>
      <c r="L260" s="41"/>
      <c r="M260" s="197"/>
      <c r="N260" s="198"/>
      <c r="O260" s="67"/>
      <c r="P260" s="67"/>
      <c r="Q260" s="67"/>
      <c r="R260" s="67"/>
      <c r="S260" s="67"/>
      <c r="T260" s="68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166</v>
      </c>
      <c r="AU260" s="19" t="s">
        <v>82</v>
      </c>
    </row>
    <row r="261" spans="2:51" s="13" customFormat="1" ht="11.25">
      <c r="B261" s="201"/>
      <c r="C261" s="202"/>
      <c r="D261" s="194" t="s">
        <v>170</v>
      </c>
      <c r="E261" s="203" t="s">
        <v>28</v>
      </c>
      <c r="F261" s="204" t="s">
        <v>1372</v>
      </c>
      <c r="G261" s="202"/>
      <c r="H261" s="203" t="s">
        <v>28</v>
      </c>
      <c r="I261" s="205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170</v>
      </c>
      <c r="AU261" s="210" t="s">
        <v>82</v>
      </c>
      <c r="AV261" s="13" t="s">
        <v>80</v>
      </c>
      <c r="AW261" s="13" t="s">
        <v>34</v>
      </c>
      <c r="AX261" s="13" t="s">
        <v>73</v>
      </c>
      <c r="AY261" s="210" t="s">
        <v>157</v>
      </c>
    </row>
    <row r="262" spans="2:51" s="13" customFormat="1" ht="11.25">
      <c r="B262" s="201"/>
      <c r="C262" s="202"/>
      <c r="D262" s="194" t="s">
        <v>170</v>
      </c>
      <c r="E262" s="203" t="s">
        <v>28</v>
      </c>
      <c r="F262" s="204" t="s">
        <v>239</v>
      </c>
      <c r="G262" s="202"/>
      <c r="H262" s="203" t="s">
        <v>28</v>
      </c>
      <c r="I262" s="205"/>
      <c r="J262" s="202"/>
      <c r="K262" s="202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170</v>
      </c>
      <c r="AU262" s="210" t="s">
        <v>82</v>
      </c>
      <c r="AV262" s="13" t="s">
        <v>80</v>
      </c>
      <c r="AW262" s="13" t="s">
        <v>34</v>
      </c>
      <c r="AX262" s="13" t="s">
        <v>73</v>
      </c>
      <c r="AY262" s="210" t="s">
        <v>157</v>
      </c>
    </row>
    <row r="263" spans="2:51" s="14" customFormat="1" ht="11.25">
      <c r="B263" s="211"/>
      <c r="C263" s="212"/>
      <c r="D263" s="194" t="s">
        <v>170</v>
      </c>
      <c r="E263" s="213" t="s">
        <v>28</v>
      </c>
      <c r="F263" s="214" t="s">
        <v>1373</v>
      </c>
      <c r="G263" s="212"/>
      <c r="H263" s="215">
        <v>39.655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170</v>
      </c>
      <c r="AU263" s="221" t="s">
        <v>82</v>
      </c>
      <c r="AV263" s="14" t="s">
        <v>82</v>
      </c>
      <c r="AW263" s="14" t="s">
        <v>34</v>
      </c>
      <c r="AX263" s="14" t="s">
        <v>73</v>
      </c>
      <c r="AY263" s="221" t="s">
        <v>157</v>
      </c>
    </row>
    <row r="264" spans="2:51" s="14" customFormat="1" ht="11.25">
      <c r="B264" s="211"/>
      <c r="C264" s="212"/>
      <c r="D264" s="194" t="s">
        <v>170</v>
      </c>
      <c r="E264" s="213" t="s">
        <v>28</v>
      </c>
      <c r="F264" s="214" t="s">
        <v>1374</v>
      </c>
      <c r="G264" s="212"/>
      <c r="H264" s="215">
        <v>58.916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170</v>
      </c>
      <c r="AU264" s="221" t="s">
        <v>82</v>
      </c>
      <c r="AV264" s="14" t="s">
        <v>82</v>
      </c>
      <c r="AW264" s="14" t="s">
        <v>34</v>
      </c>
      <c r="AX264" s="14" t="s">
        <v>73</v>
      </c>
      <c r="AY264" s="221" t="s">
        <v>157</v>
      </c>
    </row>
    <row r="265" spans="2:51" s="14" customFormat="1" ht="11.25">
      <c r="B265" s="211"/>
      <c r="C265" s="212"/>
      <c r="D265" s="194" t="s">
        <v>170</v>
      </c>
      <c r="E265" s="213" t="s">
        <v>28</v>
      </c>
      <c r="F265" s="214" t="s">
        <v>1375</v>
      </c>
      <c r="G265" s="212"/>
      <c r="H265" s="215">
        <v>59.328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170</v>
      </c>
      <c r="AU265" s="221" t="s">
        <v>82</v>
      </c>
      <c r="AV265" s="14" t="s">
        <v>82</v>
      </c>
      <c r="AW265" s="14" t="s">
        <v>34</v>
      </c>
      <c r="AX265" s="14" t="s">
        <v>73</v>
      </c>
      <c r="AY265" s="221" t="s">
        <v>157</v>
      </c>
    </row>
    <row r="266" spans="2:51" s="16" customFormat="1" ht="11.25">
      <c r="B266" s="233"/>
      <c r="C266" s="234"/>
      <c r="D266" s="194" t="s">
        <v>170</v>
      </c>
      <c r="E266" s="235" t="s">
        <v>28</v>
      </c>
      <c r="F266" s="236" t="s">
        <v>258</v>
      </c>
      <c r="G266" s="234"/>
      <c r="H266" s="237">
        <v>157.899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170</v>
      </c>
      <c r="AU266" s="243" t="s">
        <v>82</v>
      </c>
      <c r="AV266" s="16" t="s">
        <v>183</v>
      </c>
      <c r="AW266" s="16" t="s">
        <v>34</v>
      </c>
      <c r="AX266" s="16" t="s">
        <v>73</v>
      </c>
      <c r="AY266" s="243" t="s">
        <v>157</v>
      </c>
    </row>
    <row r="267" spans="2:51" s="13" customFormat="1" ht="11.25">
      <c r="B267" s="201"/>
      <c r="C267" s="202"/>
      <c r="D267" s="194" t="s">
        <v>170</v>
      </c>
      <c r="E267" s="203" t="s">
        <v>28</v>
      </c>
      <c r="F267" s="204" t="s">
        <v>242</v>
      </c>
      <c r="G267" s="202"/>
      <c r="H267" s="203" t="s">
        <v>28</v>
      </c>
      <c r="I267" s="205"/>
      <c r="J267" s="202"/>
      <c r="K267" s="202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170</v>
      </c>
      <c r="AU267" s="210" t="s">
        <v>82</v>
      </c>
      <c r="AV267" s="13" t="s">
        <v>80</v>
      </c>
      <c r="AW267" s="13" t="s">
        <v>34</v>
      </c>
      <c r="AX267" s="13" t="s">
        <v>73</v>
      </c>
      <c r="AY267" s="210" t="s">
        <v>157</v>
      </c>
    </row>
    <row r="268" spans="2:51" s="14" customFormat="1" ht="11.25">
      <c r="B268" s="211"/>
      <c r="C268" s="212"/>
      <c r="D268" s="194" t="s">
        <v>170</v>
      </c>
      <c r="E268" s="213" t="s">
        <v>28</v>
      </c>
      <c r="F268" s="214" t="s">
        <v>1376</v>
      </c>
      <c r="G268" s="212"/>
      <c r="H268" s="215">
        <v>67.98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170</v>
      </c>
      <c r="AU268" s="221" t="s">
        <v>82</v>
      </c>
      <c r="AV268" s="14" t="s">
        <v>82</v>
      </c>
      <c r="AW268" s="14" t="s">
        <v>34</v>
      </c>
      <c r="AX268" s="14" t="s">
        <v>73</v>
      </c>
      <c r="AY268" s="221" t="s">
        <v>157</v>
      </c>
    </row>
    <row r="269" spans="2:51" s="14" customFormat="1" ht="11.25">
      <c r="B269" s="211"/>
      <c r="C269" s="212"/>
      <c r="D269" s="194" t="s">
        <v>170</v>
      </c>
      <c r="E269" s="213" t="s">
        <v>28</v>
      </c>
      <c r="F269" s="214" t="s">
        <v>1377</v>
      </c>
      <c r="G269" s="212"/>
      <c r="H269" s="215">
        <v>46.35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170</v>
      </c>
      <c r="AU269" s="221" t="s">
        <v>82</v>
      </c>
      <c r="AV269" s="14" t="s">
        <v>82</v>
      </c>
      <c r="AW269" s="14" t="s">
        <v>34</v>
      </c>
      <c r="AX269" s="14" t="s">
        <v>73</v>
      </c>
      <c r="AY269" s="221" t="s">
        <v>157</v>
      </c>
    </row>
    <row r="270" spans="2:51" s="14" customFormat="1" ht="11.25">
      <c r="B270" s="211"/>
      <c r="C270" s="212"/>
      <c r="D270" s="194" t="s">
        <v>170</v>
      </c>
      <c r="E270" s="213" t="s">
        <v>28</v>
      </c>
      <c r="F270" s="214" t="s">
        <v>1378</v>
      </c>
      <c r="G270" s="212"/>
      <c r="H270" s="215">
        <v>61.8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170</v>
      </c>
      <c r="AU270" s="221" t="s">
        <v>82</v>
      </c>
      <c r="AV270" s="14" t="s">
        <v>82</v>
      </c>
      <c r="AW270" s="14" t="s">
        <v>34</v>
      </c>
      <c r="AX270" s="14" t="s">
        <v>73</v>
      </c>
      <c r="AY270" s="221" t="s">
        <v>157</v>
      </c>
    </row>
    <row r="271" spans="2:51" s="16" customFormat="1" ht="11.25">
      <c r="B271" s="233"/>
      <c r="C271" s="234"/>
      <c r="D271" s="194" t="s">
        <v>170</v>
      </c>
      <c r="E271" s="235" t="s">
        <v>28</v>
      </c>
      <c r="F271" s="236" t="s">
        <v>258</v>
      </c>
      <c r="G271" s="234"/>
      <c r="H271" s="237">
        <v>176.13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170</v>
      </c>
      <c r="AU271" s="243" t="s">
        <v>82</v>
      </c>
      <c r="AV271" s="16" t="s">
        <v>183</v>
      </c>
      <c r="AW271" s="16" t="s">
        <v>34</v>
      </c>
      <c r="AX271" s="16" t="s">
        <v>73</v>
      </c>
      <c r="AY271" s="243" t="s">
        <v>157</v>
      </c>
    </row>
    <row r="272" spans="2:51" s="15" customFormat="1" ht="11.25">
      <c r="B272" s="222"/>
      <c r="C272" s="223"/>
      <c r="D272" s="194" t="s">
        <v>170</v>
      </c>
      <c r="E272" s="224" t="s">
        <v>28</v>
      </c>
      <c r="F272" s="225" t="s">
        <v>182</v>
      </c>
      <c r="G272" s="223"/>
      <c r="H272" s="226">
        <v>334.02900000000005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170</v>
      </c>
      <c r="AU272" s="232" t="s">
        <v>82</v>
      </c>
      <c r="AV272" s="15" t="s">
        <v>164</v>
      </c>
      <c r="AW272" s="15" t="s">
        <v>34</v>
      </c>
      <c r="AX272" s="15" t="s">
        <v>80</v>
      </c>
      <c r="AY272" s="232" t="s">
        <v>157</v>
      </c>
    </row>
    <row r="273" spans="2:51" s="14" customFormat="1" ht="11.25">
      <c r="B273" s="211"/>
      <c r="C273" s="212"/>
      <c r="D273" s="194" t="s">
        <v>170</v>
      </c>
      <c r="E273" s="212"/>
      <c r="F273" s="214" t="s">
        <v>1379</v>
      </c>
      <c r="G273" s="212"/>
      <c r="H273" s="215">
        <v>367.432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170</v>
      </c>
      <c r="AU273" s="221" t="s">
        <v>82</v>
      </c>
      <c r="AV273" s="14" t="s">
        <v>82</v>
      </c>
      <c r="AW273" s="14" t="s">
        <v>4</v>
      </c>
      <c r="AX273" s="14" t="s">
        <v>80</v>
      </c>
      <c r="AY273" s="221" t="s">
        <v>157</v>
      </c>
    </row>
    <row r="274" spans="2:63" s="12" customFormat="1" ht="22.9" customHeight="1">
      <c r="B274" s="165"/>
      <c r="C274" s="166"/>
      <c r="D274" s="167" t="s">
        <v>72</v>
      </c>
      <c r="E274" s="179" t="s">
        <v>610</v>
      </c>
      <c r="F274" s="179" t="s">
        <v>611</v>
      </c>
      <c r="G274" s="166"/>
      <c r="H274" s="166"/>
      <c r="I274" s="169"/>
      <c r="J274" s="180">
        <f>BK274</f>
        <v>0</v>
      </c>
      <c r="K274" s="166"/>
      <c r="L274" s="171"/>
      <c r="M274" s="172"/>
      <c r="N274" s="173"/>
      <c r="O274" s="173"/>
      <c r="P274" s="174">
        <f>SUM(P275:P284)</f>
        <v>0</v>
      </c>
      <c r="Q274" s="173"/>
      <c r="R274" s="174">
        <f>SUM(R275:R284)</f>
        <v>0</v>
      </c>
      <c r="S274" s="173"/>
      <c r="T274" s="175">
        <f>SUM(T275:T284)</f>
        <v>0</v>
      </c>
      <c r="AR274" s="176" t="s">
        <v>80</v>
      </c>
      <c r="AT274" s="177" t="s">
        <v>72</v>
      </c>
      <c r="AU274" s="177" t="s">
        <v>80</v>
      </c>
      <c r="AY274" s="176" t="s">
        <v>157</v>
      </c>
      <c r="BK274" s="178">
        <f>SUM(BK275:BK284)</f>
        <v>0</v>
      </c>
    </row>
    <row r="275" spans="1:65" s="2" customFormat="1" ht="16.5" customHeight="1">
      <c r="A275" s="36"/>
      <c r="B275" s="37"/>
      <c r="C275" s="181" t="s">
        <v>7</v>
      </c>
      <c r="D275" s="181" t="s">
        <v>159</v>
      </c>
      <c r="E275" s="182" t="s">
        <v>613</v>
      </c>
      <c r="F275" s="183" t="s">
        <v>1380</v>
      </c>
      <c r="G275" s="184" t="s">
        <v>486</v>
      </c>
      <c r="H275" s="185">
        <v>0.1</v>
      </c>
      <c r="I275" s="186"/>
      <c r="J275" s="187">
        <f>ROUND(I275*H275,2)</f>
        <v>0</v>
      </c>
      <c r="K275" s="183" t="s">
        <v>28</v>
      </c>
      <c r="L275" s="41"/>
      <c r="M275" s="188" t="s">
        <v>28</v>
      </c>
      <c r="N275" s="189" t="s">
        <v>46</v>
      </c>
      <c r="O275" s="67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2" t="s">
        <v>164</v>
      </c>
      <c r="AT275" s="192" t="s">
        <v>159</v>
      </c>
      <c r="AU275" s="192" t="s">
        <v>82</v>
      </c>
      <c r="AY275" s="19" t="s">
        <v>157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9" t="s">
        <v>164</v>
      </c>
      <c r="BK275" s="193">
        <f>ROUND(I275*H275,2)</f>
        <v>0</v>
      </c>
      <c r="BL275" s="19" t="s">
        <v>164</v>
      </c>
      <c r="BM275" s="192" t="s">
        <v>1381</v>
      </c>
    </row>
    <row r="276" spans="1:47" s="2" customFormat="1" ht="19.5">
      <c r="A276" s="36"/>
      <c r="B276" s="37"/>
      <c r="C276" s="38"/>
      <c r="D276" s="194" t="s">
        <v>166</v>
      </c>
      <c r="E276" s="38"/>
      <c r="F276" s="195" t="s">
        <v>1382</v>
      </c>
      <c r="G276" s="38"/>
      <c r="H276" s="38"/>
      <c r="I276" s="196"/>
      <c r="J276" s="38"/>
      <c r="K276" s="38"/>
      <c r="L276" s="41"/>
      <c r="M276" s="197"/>
      <c r="N276" s="198"/>
      <c r="O276" s="67"/>
      <c r="P276" s="67"/>
      <c r="Q276" s="67"/>
      <c r="R276" s="67"/>
      <c r="S276" s="67"/>
      <c r="T276" s="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166</v>
      </c>
      <c r="AU276" s="19" t="s">
        <v>82</v>
      </c>
    </row>
    <row r="277" spans="2:51" s="13" customFormat="1" ht="11.25">
      <c r="B277" s="201"/>
      <c r="C277" s="202"/>
      <c r="D277" s="194" t="s">
        <v>170</v>
      </c>
      <c r="E277" s="203" t="s">
        <v>28</v>
      </c>
      <c r="F277" s="204" t="s">
        <v>1383</v>
      </c>
      <c r="G277" s="202"/>
      <c r="H277" s="203" t="s">
        <v>28</v>
      </c>
      <c r="I277" s="205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170</v>
      </c>
      <c r="AU277" s="210" t="s">
        <v>82</v>
      </c>
      <c r="AV277" s="13" t="s">
        <v>80</v>
      </c>
      <c r="AW277" s="13" t="s">
        <v>34</v>
      </c>
      <c r="AX277" s="13" t="s">
        <v>73</v>
      </c>
      <c r="AY277" s="210" t="s">
        <v>157</v>
      </c>
    </row>
    <row r="278" spans="2:51" s="13" customFormat="1" ht="11.25">
      <c r="B278" s="201"/>
      <c r="C278" s="202"/>
      <c r="D278" s="194" t="s">
        <v>170</v>
      </c>
      <c r="E278" s="203" t="s">
        <v>28</v>
      </c>
      <c r="F278" s="204" t="s">
        <v>1257</v>
      </c>
      <c r="G278" s="202"/>
      <c r="H278" s="203" t="s">
        <v>28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170</v>
      </c>
      <c r="AU278" s="210" t="s">
        <v>82</v>
      </c>
      <c r="AV278" s="13" t="s">
        <v>80</v>
      </c>
      <c r="AW278" s="13" t="s">
        <v>34</v>
      </c>
      <c r="AX278" s="13" t="s">
        <v>73</v>
      </c>
      <c r="AY278" s="210" t="s">
        <v>157</v>
      </c>
    </row>
    <row r="279" spans="2:51" s="14" customFormat="1" ht="11.25">
      <c r="B279" s="211"/>
      <c r="C279" s="212"/>
      <c r="D279" s="194" t="s">
        <v>170</v>
      </c>
      <c r="E279" s="213" t="s">
        <v>28</v>
      </c>
      <c r="F279" s="214" t="s">
        <v>1384</v>
      </c>
      <c r="G279" s="212"/>
      <c r="H279" s="215">
        <v>0.1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170</v>
      </c>
      <c r="AU279" s="221" t="s">
        <v>82</v>
      </c>
      <c r="AV279" s="14" t="s">
        <v>82</v>
      </c>
      <c r="AW279" s="14" t="s">
        <v>34</v>
      </c>
      <c r="AX279" s="14" t="s">
        <v>80</v>
      </c>
      <c r="AY279" s="221" t="s">
        <v>157</v>
      </c>
    </row>
    <row r="280" spans="1:65" s="2" customFormat="1" ht="16.5" customHeight="1">
      <c r="A280" s="36"/>
      <c r="B280" s="37"/>
      <c r="C280" s="181" t="s">
        <v>348</v>
      </c>
      <c r="D280" s="181" t="s">
        <v>159</v>
      </c>
      <c r="E280" s="182" t="s">
        <v>639</v>
      </c>
      <c r="F280" s="183" t="s">
        <v>640</v>
      </c>
      <c r="G280" s="184" t="s">
        <v>486</v>
      </c>
      <c r="H280" s="185">
        <v>87.561</v>
      </c>
      <c r="I280" s="186"/>
      <c r="J280" s="187">
        <f>ROUND(I280*H280,2)</f>
        <v>0</v>
      </c>
      <c r="K280" s="183" t="s">
        <v>28</v>
      </c>
      <c r="L280" s="41"/>
      <c r="M280" s="188" t="s">
        <v>28</v>
      </c>
      <c r="N280" s="189" t="s">
        <v>46</v>
      </c>
      <c r="O280" s="67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2" t="s">
        <v>164</v>
      </c>
      <c r="AT280" s="192" t="s">
        <v>159</v>
      </c>
      <c r="AU280" s="192" t="s">
        <v>82</v>
      </c>
      <c r="AY280" s="19" t="s">
        <v>157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9" t="s">
        <v>164</v>
      </c>
      <c r="BK280" s="193">
        <f>ROUND(I280*H280,2)</f>
        <v>0</v>
      </c>
      <c r="BL280" s="19" t="s">
        <v>164</v>
      </c>
      <c r="BM280" s="192" t="s">
        <v>1385</v>
      </c>
    </row>
    <row r="281" spans="1:47" s="2" customFormat="1" ht="11.25">
      <c r="A281" s="36"/>
      <c r="B281" s="37"/>
      <c r="C281" s="38"/>
      <c r="D281" s="194" t="s">
        <v>166</v>
      </c>
      <c r="E281" s="38"/>
      <c r="F281" s="195" t="s">
        <v>642</v>
      </c>
      <c r="G281" s="38"/>
      <c r="H281" s="38"/>
      <c r="I281" s="196"/>
      <c r="J281" s="38"/>
      <c r="K281" s="38"/>
      <c r="L281" s="41"/>
      <c r="M281" s="197"/>
      <c r="N281" s="198"/>
      <c r="O281" s="67"/>
      <c r="P281" s="67"/>
      <c r="Q281" s="67"/>
      <c r="R281" s="67"/>
      <c r="S281" s="67"/>
      <c r="T281" s="6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166</v>
      </c>
      <c r="AU281" s="19" t="s">
        <v>82</v>
      </c>
    </row>
    <row r="282" spans="2:51" s="13" customFormat="1" ht="11.25">
      <c r="B282" s="201"/>
      <c r="C282" s="202"/>
      <c r="D282" s="194" t="s">
        <v>170</v>
      </c>
      <c r="E282" s="203" t="s">
        <v>28</v>
      </c>
      <c r="F282" s="204" t="s">
        <v>623</v>
      </c>
      <c r="G282" s="202"/>
      <c r="H282" s="203" t="s">
        <v>28</v>
      </c>
      <c r="I282" s="205"/>
      <c r="J282" s="202"/>
      <c r="K282" s="202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170</v>
      </c>
      <c r="AU282" s="210" t="s">
        <v>82</v>
      </c>
      <c r="AV282" s="13" t="s">
        <v>80</v>
      </c>
      <c r="AW282" s="13" t="s">
        <v>34</v>
      </c>
      <c r="AX282" s="13" t="s">
        <v>73</v>
      </c>
      <c r="AY282" s="210" t="s">
        <v>157</v>
      </c>
    </row>
    <row r="283" spans="2:51" s="13" customFormat="1" ht="11.25">
      <c r="B283" s="201"/>
      <c r="C283" s="202"/>
      <c r="D283" s="194" t="s">
        <v>170</v>
      </c>
      <c r="E283" s="203" t="s">
        <v>28</v>
      </c>
      <c r="F283" s="204" t="s">
        <v>1386</v>
      </c>
      <c r="G283" s="202"/>
      <c r="H283" s="203" t="s">
        <v>28</v>
      </c>
      <c r="I283" s="205"/>
      <c r="J283" s="202"/>
      <c r="K283" s="202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170</v>
      </c>
      <c r="AU283" s="210" t="s">
        <v>82</v>
      </c>
      <c r="AV283" s="13" t="s">
        <v>80</v>
      </c>
      <c r="AW283" s="13" t="s">
        <v>34</v>
      </c>
      <c r="AX283" s="13" t="s">
        <v>73</v>
      </c>
      <c r="AY283" s="210" t="s">
        <v>157</v>
      </c>
    </row>
    <row r="284" spans="2:51" s="14" customFormat="1" ht="11.25">
      <c r="B284" s="211"/>
      <c r="C284" s="212"/>
      <c r="D284" s="194" t="s">
        <v>170</v>
      </c>
      <c r="E284" s="213" t="s">
        <v>28</v>
      </c>
      <c r="F284" s="214" t="s">
        <v>1387</v>
      </c>
      <c r="G284" s="212"/>
      <c r="H284" s="215">
        <v>87.561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170</v>
      </c>
      <c r="AU284" s="221" t="s">
        <v>82</v>
      </c>
      <c r="AV284" s="14" t="s">
        <v>82</v>
      </c>
      <c r="AW284" s="14" t="s">
        <v>34</v>
      </c>
      <c r="AX284" s="14" t="s">
        <v>80</v>
      </c>
      <c r="AY284" s="221" t="s">
        <v>157</v>
      </c>
    </row>
    <row r="285" spans="2:63" s="12" customFormat="1" ht="22.9" customHeight="1">
      <c r="B285" s="165"/>
      <c r="C285" s="166"/>
      <c r="D285" s="167" t="s">
        <v>72</v>
      </c>
      <c r="E285" s="179" t="s">
        <v>652</v>
      </c>
      <c r="F285" s="179" t="s">
        <v>653</v>
      </c>
      <c r="G285" s="166"/>
      <c r="H285" s="166"/>
      <c r="I285" s="169"/>
      <c r="J285" s="180">
        <f>BK285</f>
        <v>0</v>
      </c>
      <c r="K285" s="166"/>
      <c r="L285" s="171"/>
      <c r="M285" s="172"/>
      <c r="N285" s="173"/>
      <c r="O285" s="173"/>
      <c r="P285" s="174">
        <f>SUM(P286:P288)</f>
        <v>0</v>
      </c>
      <c r="Q285" s="173"/>
      <c r="R285" s="174">
        <f>SUM(R286:R288)</f>
        <v>0</v>
      </c>
      <c r="S285" s="173"/>
      <c r="T285" s="175">
        <f>SUM(T286:T288)</f>
        <v>0</v>
      </c>
      <c r="AR285" s="176" t="s">
        <v>80</v>
      </c>
      <c r="AT285" s="177" t="s">
        <v>72</v>
      </c>
      <c r="AU285" s="177" t="s">
        <v>80</v>
      </c>
      <c r="AY285" s="176" t="s">
        <v>157</v>
      </c>
      <c r="BK285" s="178">
        <f>SUM(BK286:BK288)</f>
        <v>0</v>
      </c>
    </row>
    <row r="286" spans="1:65" s="2" customFormat="1" ht="16.5" customHeight="1">
      <c r="A286" s="36"/>
      <c r="B286" s="37"/>
      <c r="C286" s="181" t="s">
        <v>360</v>
      </c>
      <c r="D286" s="181" t="s">
        <v>159</v>
      </c>
      <c r="E286" s="182" t="s">
        <v>1102</v>
      </c>
      <c r="F286" s="183" t="s">
        <v>1103</v>
      </c>
      <c r="G286" s="184" t="s">
        <v>486</v>
      </c>
      <c r="H286" s="185">
        <v>219.697</v>
      </c>
      <c r="I286" s="186"/>
      <c r="J286" s="187">
        <f>ROUND(I286*H286,2)</f>
        <v>0</v>
      </c>
      <c r="K286" s="183" t="s">
        <v>163</v>
      </c>
      <c r="L286" s="41"/>
      <c r="M286" s="188" t="s">
        <v>28</v>
      </c>
      <c r="N286" s="189" t="s">
        <v>46</v>
      </c>
      <c r="O286" s="67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164</v>
      </c>
      <c r="AT286" s="192" t="s">
        <v>159</v>
      </c>
      <c r="AU286" s="192" t="s">
        <v>82</v>
      </c>
      <c r="AY286" s="19" t="s">
        <v>157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9" t="s">
        <v>164</v>
      </c>
      <c r="BK286" s="193">
        <f>ROUND(I286*H286,2)</f>
        <v>0</v>
      </c>
      <c r="BL286" s="19" t="s">
        <v>164</v>
      </c>
      <c r="BM286" s="192" t="s">
        <v>1388</v>
      </c>
    </row>
    <row r="287" spans="1:47" s="2" customFormat="1" ht="11.25">
      <c r="A287" s="36"/>
      <c r="B287" s="37"/>
      <c r="C287" s="38"/>
      <c r="D287" s="194" t="s">
        <v>166</v>
      </c>
      <c r="E287" s="38"/>
      <c r="F287" s="195" t="s">
        <v>1105</v>
      </c>
      <c r="G287" s="38"/>
      <c r="H287" s="38"/>
      <c r="I287" s="196"/>
      <c r="J287" s="38"/>
      <c r="K287" s="38"/>
      <c r="L287" s="41"/>
      <c r="M287" s="197"/>
      <c r="N287" s="198"/>
      <c r="O287" s="67"/>
      <c r="P287" s="67"/>
      <c r="Q287" s="67"/>
      <c r="R287" s="67"/>
      <c r="S287" s="67"/>
      <c r="T287" s="68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166</v>
      </c>
      <c r="AU287" s="19" t="s">
        <v>82</v>
      </c>
    </row>
    <row r="288" spans="1:47" s="2" customFormat="1" ht="11.25">
      <c r="A288" s="36"/>
      <c r="B288" s="37"/>
      <c r="C288" s="38"/>
      <c r="D288" s="199" t="s">
        <v>168</v>
      </c>
      <c r="E288" s="38"/>
      <c r="F288" s="200" t="s">
        <v>1106</v>
      </c>
      <c r="G288" s="38"/>
      <c r="H288" s="38"/>
      <c r="I288" s="196"/>
      <c r="J288" s="38"/>
      <c r="K288" s="38"/>
      <c r="L288" s="41"/>
      <c r="M288" s="254"/>
      <c r="N288" s="255"/>
      <c r="O288" s="256"/>
      <c r="P288" s="256"/>
      <c r="Q288" s="256"/>
      <c r="R288" s="256"/>
      <c r="S288" s="256"/>
      <c r="T288" s="25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168</v>
      </c>
      <c r="AU288" s="19" t="s">
        <v>82</v>
      </c>
    </row>
    <row r="289" spans="1:31" s="2" customFormat="1" ht="6.95" customHeight="1">
      <c r="A289" s="36"/>
      <c r="B289" s="50"/>
      <c r="C289" s="51"/>
      <c r="D289" s="51"/>
      <c r="E289" s="51"/>
      <c r="F289" s="51"/>
      <c r="G289" s="51"/>
      <c r="H289" s="51"/>
      <c r="I289" s="51"/>
      <c r="J289" s="51"/>
      <c r="K289" s="51"/>
      <c r="L289" s="41"/>
      <c r="M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</row>
  </sheetData>
  <sheetProtection algorithmName="SHA-512" hashValue="hA8ZqpHhDCF9xp2nB5sfERxqd84DQmfus/oWFA2j/1rvuAX0DuH7cP61ze4tnZqm79xnSWCE/ms/kmueAGi20Q==" saltValue="lcFbUzPh03rDaLro87lI8RYWt/rnXfvCbZ8VbsdAbcy/wjqpDz9iV4cOLGwEYjK0kEpjiBeI6FS/8GvejXilQw==" spinCount="100000" sheet="1" objects="1" scenarios="1" formatColumns="0" formatRows="0" autoFilter="0"/>
  <autoFilter ref="C90:K28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101" r:id="rId1" display="https://podminky.urs.cz/item/CS_URS_2022_01/121151103"/>
    <hyperlink ref="F115" r:id="rId2" display="https://podminky.urs.cz/item/CS_URS_2022_01/122151101"/>
    <hyperlink ref="F130" r:id="rId3" display="https://podminky.urs.cz/item/CS_URS_2022_01/122151104"/>
    <hyperlink ref="F135" r:id="rId4" display="https://podminky.urs.cz/item/CS_URS_2022_01/162251102"/>
    <hyperlink ref="F140" r:id="rId5" display="https://podminky.urs.cz/item/CS_URS_2022_01/162451106"/>
    <hyperlink ref="F147" r:id="rId6" display="https://podminky.urs.cz/item/CS_URS_2022_01/171201201"/>
    <hyperlink ref="F154" r:id="rId7" display="https://podminky.urs.cz/item/CS_URS_2022_01/180405114"/>
    <hyperlink ref="F163" r:id="rId8" display="https://podminky.urs.cz/item/CS_URS_2022_01/180405115"/>
    <hyperlink ref="F180" r:id="rId9" display="https://podminky.urs.cz/item/CS_URS_2022_01/181411121"/>
    <hyperlink ref="F185" r:id="rId10" display="https://podminky.urs.cz/item/CS_URS_2022_01/181411122"/>
    <hyperlink ref="F197" r:id="rId11" display="https://podminky.urs.cz/item/CS_URS_2022_01/181111121"/>
    <hyperlink ref="F202" r:id="rId12" display="https://podminky.urs.cz/item/CS_URS_2022_01/181951112"/>
    <hyperlink ref="F211" r:id="rId13" display="https://podminky.urs.cz/item/CS_URS_2022_01/182151111"/>
    <hyperlink ref="F224" r:id="rId14" display="https://podminky.urs.cz/item/CS_URS_2022_01/182201101"/>
    <hyperlink ref="F230" r:id="rId15" display="https://podminky.urs.cz/item/CS_URS_2022_01/451571111"/>
    <hyperlink ref="F288" r:id="rId16" display="https://podminky.urs.cz/item/CS_URS_2022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105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1389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1390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ROUND((SUM(BE96:BE387)),2)</f>
        <v>0</v>
      </c>
      <c r="G35" s="36"/>
      <c r="H35" s="36"/>
      <c r="I35" s="127">
        <v>0.21</v>
      </c>
      <c r="J35" s="126">
        <f>ROUND(((SUM(BE96:BE387))*I35),2)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ROUND((SUM(BF96:BF387)),2)</f>
        <v>0</v>
      </c>
      <c r="G36" s="36"/>
      <c r="H36" s="36"/>
      <c r="I36" s="127">
        <v>0.15</v>
      </c>
      <c r="J36" s="126">
        <f>ROUND(((SUM(BF96:BF387))*I36),2)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ROUND((SUM(BG96:BG387)),2)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ROUND((SUM(BH96:BH387)),2)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ROUND((SUM(BI96:BI387)),2)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1389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2.1 - SO 02.1 Manipulační šachta Š1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133</v>
      </c>
      <c r="E66" s="151"/>
      <c r="F66" s="151"/>
      <c r="G66" s="151"/>
      <c r="H66" s="151"/>
      <c r="I66" s="151"/>
      <c r="J66" s="152">
        <f>J202</f>
        <v>0</v>
      </c>
      <c r="K66" s="100"/>
      <c r="L66" s="153"/>
    </row>
    <row r="67" spans="2:12" s="10" customFormat="1" ht="19.9" customHeight="1">
      <c r="B67" s="149"/>
      <c r="C67" s="100"/>
      <c r="D67" s="150" t="s">
        <v>134</v>
      </c>
      <c r="E67" s="151"/>
      <c r="F67" s="151"/>
      <c r="G67" s="151"/>
      <c r="H67" s="151"/>
      <c r="I67" s="151"/>
      <c r="J67" s="152">
        <f>J208</f>
        <v>0</v>
      </c>
      <c r="K67" s="100"/>
      <c r="L67" s="153"/>
    </row>
    <row r="68" spans="2:12" s="10" customFormat="1" ht="19.9" customHeight="1">
      <c r="B68" s="149"/>
      <c r="C68" s="100"/>
      <c r="D68" s="150" t="s">
        <v>136</v>
      </c>
      <c r="E68" s="151"/>
      <c r="F68" s="151"/>
      <c r="G68" s="151"/>
      <c r="H68" s="151"/>
      <c r="I68" s="151"/>
      <c r="J68" s="152">
        <f>J218</f>
        <v>0</v>
      </c>
      <c r="K68" s="100"/>
      <c r="L68" s="153"/>
    </row>
    <row r="69" spans="2:12" s="10" customFormat="1" ht="19.9" customHeight="1">
      <c r="B69" s="149"/>
      <c r="C69" s="100"/>
      <c r="D69" s="150" t="s">
        <v>137</v>
      </c>
      <c r="E69" s="151"/>
      <c r="F69" s="151"/>
      <c r="G69" s="151"/>
      <c r="H69" s="151"/>
      <c r="I69" s="151"/>
      <c r="J69" s="152">
        <f>J322</f>
        <v>0</v>
      </c>
      <c r="K69" s="100"/>
      <c r="L69" s="153"/>
    </row>
    <row r="70" spans="2:12" s="10" customFormat="1" ht="19.9" customHeight="1">
      <c r="B70" s="149"/>
      <c r="C70" s="100"/>
      <c r="D70" s="150" t="s">
        <v>138</v>
      </c>
      <c r="E70" s="151"/>
      <c r="F70" s="151"/>
      <c r="G70" s="151"/>
      <c r="H70" s="151"/>
      <c r="I70" s="151"/>
      <c r="J70" s="152">
        <f>J340</f>
        <v>0</v>
      </c>
      <c r="K70" s="100"/>
      <c r="L70" s="153"/>
    </row>
    <row r="71" spans="2:12" s="10" customFormat="1" ht="19.9" customHeight="1">
      <c r="B71" s="149"/>
      <c r="C71" s="100"/>
      <c r="D71" s="150" t="s">
        <v>139</v>
      </c>
      <c r="E71" s="151"/>
      <c r="F71" s="151"/>
      <c r="G71" s="151"/>
      <c r="H71" s="151"/>
      <c r="I71" s="151"/>
      <c r="J71" s="152">
        <f>J353</f>
        <v>0</v>
      </c>
      <c r="K71" s="100"/>
      <c r="L71" s="153"/>
    </row>
    <row r="72" spans="2:12" s="9" customFormat="1" ht="24.95" customHeight="1">
      <c r="B72" s="143"/>
      <c r="C72" s="144"/>
      <c r="D72" s="145" t="s">
        <v>140</v>
      </c>
      <c r="E72" s="146"/>
      <c r="F72" s="146"/>
      <c r="G72" s="146"/>
      <c r="H72" s="146"/>
      <c r="I72" s="146"/>
      <c r="J72" s="147">
        <f>J354</f>
        <v>0</v>
      </c>
      <c r="K72" s="144"/>
      <c r="L72" s="148"/>
    </row>
    <row r="73" spans="2:12" s="10" customFormat="1" ht="19.9" customHeight="1">
      <c r="B73" s="149"/>
      <c r="C73" s="100"/>
      <c r="D73" s="150" t="s">
        <v>772</v>
      </c>
      <c r="E73" s="151"/>
      <c r="F73" s="151"/>
      <c r="G73" s="151"/>
      <c r="H73" s="151"/>
      <c r="I73" s="151"/>
      <c r="J73" s="152">
        <f>J355</f>
        <v>0</v>
      </c>
      <c r="K73" s="100"/>
      <c r="L73" s="153"/>
    </row>
    <row r="74" spans="2:12" s="10" customFormat="1" ht="19.9" customHeight="1">
      <c r="B74" s="149"/>
      <c r="C74" s="100"/>
      <c r="D74" s="150" t="s">
        <v>141</v>
      </c>
      <c r="E74" s="151"/>
      <c r="F74" s="151"/>
      <c r="G74" s="151"/>
      <c r="H74" s="151"/>
      <c r="I74" s="151"/>
      <c r="J74" s="152">
        <f>J375</f>
        <v>0</v>
      </c>
      <c r="K74" s="100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142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3" t="str">
        <f>E7</f>
        <v>Labe, Račice, protipovodňová ochrana</v>
      </c>
      <c r="F84" s="394"/>
      <c r="G84" s="394"/>
      <c r="H84" s="394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93" t="s">
        <v>1389</v>
      </c>
      <c r="F86" s="395"/>
      <c r="G86" s="395"/>
      <c r="H86" s="395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124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47" t="str">
        <f>E11</f>
        <v>2.1 - SO 02.1 Manipulační šachta Š1</v>
      </c>
      <c r="F88" s="395"/>
      <c r="G88" s="395"/>
      <c r="H88" s="395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>Račice u Štětí</v>
      </c>
      <c r="G90" s="38"/>
      <c r="H90" s="38"/>
      <c r="I90" s="31" t="s">
        <v>24</v>
      </c>
      <c r="J90" s="62" t="str">
        <f>IF(J14="","",J14)</f>
        <v>16. 2. 2022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15" customHeight="1">
      <c r="A92" s="36"/>
      <c r="B92" s="37"/>
      <c r="C92" s="31" t="s">
        <v>26</v>
      </c>
      <c r="D92" s="38"/>
      <c r="E92" s="38"/>
      <c r="F92" s="29" t="str">
        <f>E17</f>
        <v>Povodí Labe, státní podnik, OIČ, Hradec Králové</v>
      </c>
      <c r="G92" s="38"/>
      <c r="H92" s="38"/>
      <c r="I92" s="31" t="s">
        <v>33</v>
      </c>
      <c r="J92" s="34" t="str">
        <f>E23</f>
        <v>Povodí Labe, státní podnik, OIČ, Hradec Králové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31</v>
      </c>
      <c r="D93" s="38"/>
      <c r="E93" s="38"/>
      <c r="F93" s="29" t="str">
        <f>IF(E20="","",E20)</f>
        <v>Vyplň údaj</v>
      </c>
      <c r="G93" s="38"/>
      <c r="H93" s="38"/>
      <c r="I93" s="31" t="s">
        <v>35</v>
      </c>
      <c r="J93" s="34" t="str">
        <f>E26</f>
        <v>Ing. Eva Morkesová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143</v>
      </c>
      <c r="D95" s="157" t="s">
        <v>58</v>
      </c>
      <c r="E95" s="157" t="s">
        <v>54</v>
      </c>
      <c r="F95" s="157" t="s">
        <v>55</v>
      </c>
      <c r="G95" s="157" t="s">
        <v>144</v>
      </c>
      <c r="H95" s="157" t="s">
        <v>145</v>
      </c>
      <c r="I95" s="157" t="s">
        <v>146</v>
      </c>
      <c r="J95" s="157" t="s">
        <v>129</v>
      </c>
      <c r="K95" s="158" t="s">
        <v>147</v>
      </c>
      <c r="L95" s="159"/>
      <c r="M95" s="71" t="s">
        <v>28</v>
      </c>
      <c r="N95" s="72" t="s">
        <v>43</v>
      </c>
      <c r="O95" s="72" t="s">
        <v>148</v>
      </c>
      <c r="P95" s="72" t="s">
        <v>149</v>
      </c>
      <c r="Q95" s="72" t="s">
        <v>150</v>
      </c>
      <c r="R95" s="72" t="s">
        <v>151</v>
      </c>
      <c r="S95" s="72" t="s">
        <v>152</v>
      </c>
      <c r="T95" s="73" t="s">
        <v>153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8" t="s">
        <v>154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4"/>
      <c r="N96" s="161"/>
      <c r="O96" s="75"/>
      <c r="P96" s="162">
        <f>P97+P354</f>
        <v>0</v>
      </c>
      <c r="Q96" s="75"/>
      <c r="R96" s="162">
        <f>R97+R354</f>
        <v>1.2196792799999998</v>
      </c>
      <c r="S96" s="75"/>
      <c r="T96" s="163">
        <f>T97+T354</f>
        <v>2.4859999999999998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72</v>
      </c>
      <c r="AU96" s="19" t="s">
        <v>130</v>
      </c>
      <c r="BK96" s="164">
        <f>BK97+BK354</f>
        <v>0</v>
      </c>
    </row>
    <row r="97" spans="2:63" s="12" customFormat="1" ht="25.9" customHeight="1">
      <c r="B97" s="165"/>
      <c r="C97" s="166"/>
      <c r="D97" s="167" t="s">
        <v>72</v>
      </c>
      <c r="E97" s="168" t="s">
        <v>155</v>
      </c>
      <c r="F97" s="168" t="s">
        <v>156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P98+P202+P208+P218+P322+P340+P353</f>
        <v>0</v>
      </c>
      <c r="Q97" s="173"/>
      <c r="R97" s="174">
        <f>R98+R202+R208+R218+R322+R340+R353</f>
        <v>1.17007472</v>
      </c>
      <c r="S97" s="173"/>
      <c r="T97" s="175">
        <f>T98+T202+T208+T218+T322+T340+T353</f>
        <v>2.4859999999999998</v>
      </c>
      <c r="AR97" s="176" t="s">
        <v>80</v>
      </c>
      <c r="AT97" s="177" t="s">
        <v>72</v>
      </c>
      <c r="AU97" s="177" t="s">
        <v>73</v>
      </c>
      <c r="AY97" s="176" t="s">
        <v>157</v>
      </c>
      <c r="BK97" s="178">
        <f>BK98+BK202+BK208+BK218+BK322+BK340+BK353</f>
        <v>0</v>
      </c>
    </row>
    <row r="98" spans="2:63" s="12" customFormat="1" ht="22.9" customHeight="1">
      <c r="B98" s="165"/>
      <c r="C98" s="166"/>
      <c r="D98" s="167" t="s">
        <v>72</v>
      </c>
      <c r="E98" s="179" t="s">
        <v>80</v>
      </c>
      <c r="F98" s="179" t="s">
        <v>158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SUM(P99:P201)</f>
        <v>0</v>
      </c>
      <c r="Q98" s="173"/>
      <c r="R98" s="174">
        <f>SUM(R99:R201)</f>
        <v>0.101162</v>
      </c>
      <c r="S98" s="173"/>
      <c r="T98" s="175">
        <f>SUM(T99:T201)</f>
        <v>0</v>
      </c>
      <c r="AR98" s="176" t="s">
        <v>80</v>
      </c>
      <c r="AT98" s="177" t="s">
        <v>72</v>
      </c>
      <c r="AU98" s="177" t="s">
        <v>80</v>
      </c>
      <c r="AY98" s="176" t="s">
        <v>157</v>
      </c>
      <c r="BK98" s="178">
        <f>SUM(BK99:BK201)</f>
        <v>0</v>
      </c>
    </row>
    <row r="99" spans="1:65" s="2" customFormat="1" ht="16.5" customHeight="1">
      <c r="A99" s="36"/>
      <c r="B99" s="37"/>
      <c r="C99" s="181" t="s">
        <v>80</v>
      </c>
      <c r="D99" s="181" t="s">
        <v>159</v>
      </c>
      <c r="E99" s="182" t="s">
        <v>225</v>
      </c>
      <c r="F99" s="183" t="s">
        <v>226</v>
      </c>
      <c r="G99" s="184" t="s">
        <v>227</v>
      </c>
      <c r="H99" s="185">
        <v>2.5</v>
      </c>
      <c r="I99" s="186"/>
      <c r="J99" s="187">
        <f>ROUND(I99*H99,2)</f>
        <v>0</v>
      </c>
      <c r="K99" s="183" t="s">
        <v>28</v>
      </c>
      <c r="L99" s="41"/>
      <c r="M99" s="188" t="s">
        <v>28</v>
      </c>
      <c r="N99" s="189" t="s">
        <v>46</v>
      </c>
      <c r="O99" s="67"/>
      <c r="P99" s="190">
        <f>O99*H99</f>
        <v>0</v>
      </c>
      <c r="Q99" s="190">
        <v>0.02193</v>
      </c>
      <c r="R99" s="190">
        <f>Q99*H99</f>
        <v>0.054825000000000006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164</v>
      </c>
      <c r="AT99" s="192" t="s">
        <v>159</v>
      </c>
      <c r="AU99" s="192" t="s">
        <v>82</v>
      </c>
      <c r="AY99" s="19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164</v>
      </c>
      <c r="BK99" s="193">
        <f>ROUND(I99*H99,2)</f>
        <v>0</v>
      </c>
      <c r="BL99" s="19" t="s">
        <v>164</v>
      </c>
      <c r="BM99" s="192" t="s">
        <v>1391</v>
      </c>
    </row>
    <row r="100" spans="1:47" s="2" customFormat="1" ht="11.25">
      <c r="A100" s="36"/>
      <c r="B100" s="37"/>
      <c r="C100" s="38"/>
      <c r="D100" s="194" t="s">
        <v>166</v>
      </c>
      <c r="E100" s="38"/>
      <c r="F100" s="195" t="s">
        <v>229</v>
      </c>
      <c r="G100" s="38"/>
      <c r="H100" s="38"/>
      <c r="I100" s="196"/>
      <c r="J100" s="38"/>
      <c r="K100" s="38"/>
      <c r="L100" s="41"/>
      <c r="M100" s="197"/>
      <c r="N100" s="198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166</v>
      </c>
      <c r="AU100" s="19" t="s">
        <v>82</v>
      </c>
    </row>
    <row r="101" spans="2:51" s="13" customFormat="1" ht="11.25">
      <c r="B101" s="201"/>
      <c r="C101" s="202"/>
      <c r="D101" s="194" t="s">
        <v>170</v>
      </c>
      <c r="E101" s="203" t="s">
        <v>28</v>
      </c>
      <c r="F101" s="204" t="s">
        <v>1392</v>
      </c>
      <c r="G101" s="202"/>
      <c r="H101" s="203" t="s">
        <v>28</v>
      </c>
      <c r="I101" s="205"/>
      <c r="J101" s="202"/>
      <c r="K101" s="202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170</v>
      </c>
      <c r="AU101" s="210" t="s">
        <v>82</v>
      </c>
      <c r="AV101" s="13" t="s">
        <v>80</v>
      </c>
      <c r="AW101" s="13" t="s">
        <v>34</v>
      </c>
      <c r="AX101" s="13" t="s">
        <v>73</v>
      </c>
      <c r="AY101" s="210" t="s">
        <v>157</v>
      </c>
    </row>
    <row r="102" spans="2:51" s="14" customFormat="1" ht="11.25">
      <c r="B102" s="211"/>
      <c r="C102" s="212"/>
      <c r="D102" s="194" t="s">
        <v>170</v>
      </c>
      <c r="E102" s="213" t="s">
        <v>28</v>
      </c>
      <c r="F102" s="214" t="s">
        <v>1393</v>
      </c>
      <c r="G102" s="212"/>
      <c r="H102" s="215">
        <v>2.5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170</v>
      </c>
      <c r="AU102" s="221" t="s">
        <v>82</v>
      </c>
      <c r="AV102" s="14" t="s">
        <v>82</v>
      </c>
      <c r="AW102" s="14" t="s">
        <v>34</v>
      </c>
      <c r="AX102" s="14" t="s">
        <v>80</v>
      </c>
      <c r="AY102" s="221" t="s">
        <v>157</v>
      </c>
    </row>
    <row r="103" spans="1:65" s="2" customFormat="1" ht="16.5" customHeight="1">
      <c r="A103" s="36"/>
      <c r="B103" s="37"/>
      <c r="C103" s="181" t="s">
        <v>82</v>
      </c>
      <c r="D103" s="181" t="s">
        <v>159</v>
      </c>
      <c r="E103" s="182" t="s">
        <v>233</v>
      </c>
      <c r="F103" s="183" t="s">
        <v>234</v>
      </c>
      <c r="G103" s="184" t="s">
        <v>162</v>
      </c>
      <c r="H103" s="185">
        <v>30</v>
      </c>
      <c r="I103" s="186"/>
      <c r="J103" s="187">
        <f>ROUND(I103*H103,2)</f>
        <v>0</v>
      </c>
      <c r="K103" s="183" t="s">
        <v>163</v>
      </c>
      <c r="L103" s="41"/>
      <c r="M103" s="188" t="s">
        <v>28</v>
      </c>
      <c r="N103" s="189" t="s">
        <v>46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164</v>
      </c>
      <c r="AT103" s="192" t="s">
        <v>159</v>
      </c>
      <c r="AU103" s="192" t="s">
        <v>82</v>
      </c>
      <c r="AY103" s="19" t="s">
        <v>157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164</v>
      </c>
      <c r="BK103" s="193">
        <f>ROUND(I103*H103,2)</f>
        <v>0</v>
      </c>
      <c r="BL103" s="19" t="s">
        <v>164</v>
      </c>
      <c r="BM103" s="192" t="s">
        <v>1394</v>
      </c>
    </row>
    <row r="104" spans="1:47" s="2" customFormat="1" ht="11.25">
      <c r="A104" s="36"/>
      <c r="B104" s="37"/>
      <c r="C104" s="38"/>
      <c r="D104" s="194" t="s">
        <v>166</v>
      </c>
      <c r="E104" s="38"/>
      <c r="F104" s="195" t="s">
        <v>236</v>
      </c>
      <c r="G104" s="38"/>
      <c r="H104" s="38"/>
      <c r="I104" s="196"/>
      <c r="J104" s="38"/>
      <c r="K104" s="38"/>
      <c r="L104" s="41"/>
      <c r="M104" s="197"/>
      <c r="N104" s="198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166</v>
      </c>
      <c r="AU104" s="19" t="s">
        <v>82</v>
      </c>
    </row>
    <row r="105" spans="1:47" s="2" customFormat="1" ht="11.25">
      <c r="A105" s="36"/>
      <c r="B105" s="37"/>
      <c r="C105" s="38"/>
      <c r="D105" s="199" t="s">
        <v>168</v>
      </c>
      <c r="E105" s="38"/>
      <c r="F105" s="200" t="s">
        <v>237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168</v>
      </c>
      <c r="AU105" s="19" t="s">
        <v>82</v>
      </c>
    </row>
    <row r="106" spans="2:51" s="13" customFormat="1" ht="11.25">
      <c r="B106" s="201"/>
      <c r="C106" s="202"/>
      <c r="D106" s="194" t="s">
        <v>170</v>
      </c>
      <c r="E106" s="203" t="s">
        <v>28</v>
      </c>
      <c r="F106" s="204" t="s">
        <v>1395</v>
      </c>
      <c r="G106" s="202"/>
      <c r="H106" s="203" t="s">
        <v>28</v>
      </c>
      <c r="I106" s="205"/>
      <c r="J106" s="202"/>
      <c r="K106" s="202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170</v>
      </c>
      <c r="AU106" s="210" t="s">
        <v>82</v>
      </c>
      <c r="AV106" s="13" t="s">
        <v>80</v>
      </c>
      <c r="AW106" s="13" t="s">
        <v>34</v>
      </c>
      <c r="AX106" s="13" t="s">
        <v>73</v>
      </c>
      <c r="AY106" s="210" t="s">
        <v>157</v>
      </c>
    </row>
    <row r="107" spans="2:51" s="14" customFormat="1" ht="11.25">
      <c r="B107" s="211"/>
      <c r="C107" s="212"/>
      <c r="D107" s="194" t="s">
        <v>170</v>
      </c>
      <c r="E107" s="213" t="s">
        <v>28</v>
      </c>
      <c r="F107" s="214" t="s">
        <v>1396</v>
      </c>
      <c r="G107" s="212"/>
      <c r="H107" s="215">
        <v>30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170</v>
      </c>
      <c r="AU107" s="221" t="s">
        <v>82</v>
      </c>
      <c r="AV107" s="14" t="s">
        <v>82</v>
      </c>
      <c r="AW107" s="14" t="s">
        <v>34</v>
      </c>
      <c r="AX107" s="14" t="s">
        <v>80</v>
      </c>
      <c r="AY107" s="221" t="s">
        <v>157</v>
      </c>
    </row>
    <row r="108" spans="1:65" s="2" customFormat="1" ht="21.75" customHeight="1">
      <c r="A108" s="36"/>
      <c r="B108" s="37"/>
      <c r="C108" s="181" t="s">
        <v>183</v>
      </c>
      <c r="D108" s="181" t="s">
        <v>159</v>
      </c>
      <c r="E108" s="182" t="s">
        <v>1397</v>
      </c>
      <c r="F108" s="183" t="s">
        <v>1398</v>
      </c>
      <c r="G108" s="184" t="s">
        <v>246</v>
      </c>
      <c r="H108" s="185">
        <v>36.731</v>
      </c>
      <c r="I108" s="186"/>
      <c r="J108" s="187">
        <f>ROUND(I108*H108,2)</f>
        <v>0</v>
      </c>
      <c r="K108" s="183" t="s">
        <v>163</v>
      </c>
      <c r="L108" s="41"/>
      <c r="M108" s="188" t="s">
        <v>28</v>
      </c>
      <c r="N108" s="189" t="s">
        <v>46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164</v>
      </c>
      <c r="AT108" s="192" t="s">
        <v>159</v>
      </c>
      <c r="AU108" s="192" t="s">
        <v>82</v>
      </c>
      <c r="AY108" s="19" t="s">
        <v>157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164</v>
      </c>
      <c r="BK108" s="193">
        <f>ROUND(I108*H108,2)</f>
        <v>0</v>
      </c>
      <c r="BL108" s="19" t="s">
        <v>164</v>
      </c>
      <c r="BM108" s="192" t="s">
        <v>1399</v>
      </c>
    </row>
    <row r="109" spans="1:47" s="2" customFormat="1" ht="19.5">
      <c r="A109" s="36"/>
      <c r="B109" s="37"/>
      <c r="C109" s="38"/>
      <c r="D109" s="194" t="s">
        <v>166</v>
      </c>
      <c r="E109" s="38"/>
      <c r="F109" s="195" t="s">
        <v>1400</v>
      </c>
      <c r="G109" s="38"/>
      <c r="H109" s="38"/>
      <c r="I109" s="196"/>
      <c r="J109" s="38"/>
      <c r="K109" s="38"/>
      <c r="L109" s="41"/>
      <c r="M109" s="197"/>
      <c r="N109" s="198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166</v>
      </c>
      <c r="AU109" s="19" t="s">
        <v>82</v>
      </c>
    </row>
    <row r="110" spans="1:47" s="2" customFormat="1" ht="11.25">
      <c r="A110" s="36"/>
      <c r="B110" s="37"/>
      <c r="C110" s="38"/>
      <c r="D110" s="199" t="s">
        <v>168</v>
      </c>
      <c r="E110" s="38"/>
      <c r="F110" s="200" t="s">
        <v>1401</v>
      </c>
      <c r="G110" s="38"/>
      <c r="H110" s="38"/>
      <c r="I110" s="196"/>
      <c r="J110" s="38"/>
      <c r="K110" s="38"/>
      <c r="L110" s="41"/>
      <c r="M110" s="197"/>
      <c r="N110" s="198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168</v>
      </c>
      <c r="AU110" s="19" t="s">
        <v>82</v>
      </c>
    </row>
    <row r="111" spans="2:51" s="13" customFormat="1" ht="11.25">
      <c r="B111" s="201"/>
      <c r="C111" s="202"/>
      <c r="D111" s="194" t="s">
        <v>170</v>
      </c>
      <c r="E111" s="203" t="s">
        <v>28</v>
      </c>
      <c r="F111" s="204" t="s">
        <v>1402</v>
      </c>
      <c r="G111" s="202"/>
      <c r="H111" s="203" t="s">
        <v>28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170</v>
      </c>
      <c r="AU111" s="210" t="s">
        <v>82</v>
      </c>
      <c r="AV111" s="13" t="s">
        <v>80</v>
      </c>
      <c r="AW111" s="13" t="s">
        <v>34</v>
      </c>
      <c r="AX111" s="13" t="s">
        <v>73</v>
      </c>
      <c r="AY111" s="210" t="s">
        <v>157</v>
      </c>
    </row>
    <row r="112" spans="2:51" s="13" customFormat="1" ht="11.25">
      <c r="B112" s="201"/>
      <c r="C112" s="202"/>
      <c r="D112" s="194" t="s">
        <v>170</v>
      </c>
      <c r="E112" s="203" t="s">
        <v>28</v>
      </c>
      <c r="F112" s="204" t="s">
        <v>1403</v>
      </c>
      <c r="G112" s="202"/>
      <c r="H112" s="203" t="s">
        <v>28</v>
      </c>
      <c r="I112" s="205"/>
      <c r="J112" s="202"/>
      <c r="K112" s="202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170</v>
      </c>
      <c r="AU112" s="210" t="s">
        <v>82</v>
      </c>
      <c r="AV112" s="13" t="s">
        <v>80</v>
      </c>
      <c r="AW112" s="13" t="s">
        <v>34</v>
      </c>
      <c r="AX112" s="13" t="s">
        <v>73</v>
      </c>
      <c r="AY112" s="210" t="s">
        <v>157</v>
      </c>
    </row>
    <row r="113" spans="2:51" s="14" customFormat="1" ht="11.25">
      <c r="B113" s="211"/>
      <c r="C113" s="212"/>
      <c r="D113" s="194" t="s">
        <v>170</v>
      </c>
      <c r="E113" s="213" t="s">
        <v>28</v>
      </c>
      <c r="F113" s="214" t="s">
        <v>1404</v>
      </c>
      <c r="G113" s="212"/>
      <c r="H113" s="215">
        <v>40.5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170</v>
      </c>
      <c r="AU113" s="221" t="s">
        <v>82</v>
      </c>
      <c r="AV113" s="14" t="s">
        <v>82</v>
      </c>
      <c r="AW113" s="14" t="s">
        <v>34</v>
      </c>
      <c r="AX113" s="14" t="s">
        <v>73</v>
      </c>
      <c r="AY113" s="221" t="s">
        <v>157</v>
      </c>
    </row>
    <row r="114" spans="2:51" s="13" customFormat="1" ht="11.25">
      <c r="B114" s="201"/>
      <c r="C114" s="202"/>
      <c r="D114" s="194" t="s">
        <v>170</v>
      </c>
      <c r="E114" s="203" t="s">
        <v>28</v>
      </c>
      <c r="F114" s="204" t="s">
        <v>1405</v>
      </c>
      <c r="G114" s="202"/>
      <c r="H114" s="203" t="s">
        <v>28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170</v>
      </c>
      <c r="AU114" s="210" t="s">
        <v>82</v>
      </c>
      <c r="AV114" s="13" t="s">
        <v>80</v>
      </c>
      <c r="AW114" s="13" t="s">
        <v>34</v>
      </c>
      <c r="AX114" s="13" t="s">
        <v>73</v>
      </c>
      <c r="AY114" s="210" t="s">
        <v>157</v>
      </c>
    </row>
    <row r="115" spans="2:51" s="14" customFormat="1" ht="11.25">
      <c r="B115" s="211"/>
      <c r="C115" s="212"/>
      <c r="D115" s="194" t="s">
        <v>170</v>
      </c>
      <c r="E115" s="213" t="s">
        <v>28</v>
      </c>
      <c r="F115" s="214" t="s">
        <v>1406</v>
      </c>
      <c r="G115" s="212"/>
      <c r="H115" s="215">
        <v>-2.273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170</v>
      </c>
      <c r="AU115" s="221" t="s">
        <v>82</v>
      </c>
      <c r="AV115" s="14" t="s">
        <v>82</v>
      </c>
      <c r="AW115" s="14" t="s">
        <v>34</v>
      </c>
      <c r="AX115" s="14" t="s">
        <v>73</v>
      </c>
      <c r="AY115" s="221" t="s">
        <v>157</v>
      </c>
    </row>
    <row r="116" spans="2:51" s="13" customFormat="1" ht="11.25">
      <c r="B116" s="201"/>
      <c r="C116" s="202"/>
      <c r="D116" s="194" t="s">
        <v>170</v>
      </c>
      <c r="E116" s="203" t="s">
        <v>28</v>
      </c>
      <c r="F116" s="204" t="s">
        <v>1407</v>
      </c>
      <c r="G116" s="202"/>
      <c r="H116" s="203" t="s">
        <v>28</v>
      </c>
      <c r="I116" s="205"/>
      <c r="J116" s="202"/>
      <c r="K116" s="202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170</v>
      </c>
      <c r="AU116" s="210" t="s">
        <v>82</v>
      </c>
      <c r="AV116" s="13" t="s">
        <v>80</v>
      </c>
      <c r="AW116" s="13" t="s">
        <v>34</v>
      </c>
      <c r="AX116" s="13" t="s">
        <v>73</v>
      </c>
      <c r="AY116" s="210" t="s">
        <v>157</v>
      </c>
    </row>
    <row r="117" spans="2:51" s="14" customFormat="1" ht="11.25">
      <c r="B117" s="211"/>
      <c r="C117" s="212"/>
      <c r="D117" s="194" t="s">
        <v>170</v>
      </c>
      <c r="E117" s="213" t="s">
        <v>28</v>
      </c>
      <c r="F117" s="214" t="s">
        <v>1408</v>
      </c>
      <c r="G117" s="212"/>
      <c r="H117" s="215">
        <v>-1.496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170</v>
      </c>
      <c r="AU117" s="221" t="s">
        <v>82</v>
      </c>
      <c r="AV117" s="14" t="s">
        <v>82</v>
      </c>
      <c r="AW117" s="14" t="s">
        <v>34</v>
      </c>
      <c r="AX117" s="14" t="s">
        <v>73</v>
      </c>
      <c r="AY117" s="221" t="s">
        <v>157</v>
      </c>
    </row>
    <row r="118" spans="2:51" s="15" customFormat="1" ht="11.25">
      <c r="B118" s="222"/>
      <c r="C118" s="223"/>
      <c r="D118" s="194" t="s">
        <v>170</v>
      </c>
      <c r="E118" s="224" t="s">
        <v>28</v>
      </c>
      <c r="F118" s="225" t="s">
        <v>182</v>
      </c>
      <c r="G118" s="223"/>
      <c r="H118" s="226">
        <v>36.731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170</v>
      </c>
      <c r="AU118" s="232" t="s">
        <v>82</v>
      </c>
      <c r="AV118" s="15" t="s">
        <v>164</v>
      </c>
      <c r="AW118" s="15" t="s">
        <v>34</v>
      </c>
      <c r="AX118" s="15" t="s">
        <v>80</v>
      </c>
      <c r="AY118" s="232" t="s">
        <v>157</v>
      </c>
    </row>
    <row r="119" spans="1:65" s="2" customFormat="1" ht="16.5" customHeight="1">
      <c r="A119" s="36"/>
      <c r="B119" s="37"/>
      <c r="C119" s="181" t="s">
        <v>164</v>
      </c>
      <c r="D119" s="181" t="s">
        <v>159</v>
      </c>
      <c r="E119" s="182" t="s">
        <v>296</v>
      </c>
      <c r="F119" s="183" t="s">
        <v>297</v>
      </c>
      <c r="G119" s="184" t="s">
        <v>162</v>
      </c>
      <c r="H119" s="185">
        <v>36.9</v>
      </c>
      <c r="I119" s="186"/>
      <c r="J119" s="187">
        <f>ROUND(I119*H119,2)</f>
        <v>0</v>
      </c>
      <c r="K119" s="183" t="s">
        <v>163</v>
      </c>
      <c r="L119" s="41"/>
      <c r="M119" s="188" t="s">
        <v>28</v>
      </c>
      <c r="N119" s="189" t="s">
        <v>46</v>
      </c>
      <c r="O119" s="67"/>
      <c r="P119" s="190">
        <f>O119*H119</f>
        <v>0</v>
      </c>
      <c r="Q119" s="190">
        <v>0.0007</v>
      </c>
      <c r="R119" s="190">
        <f>Q119*H119</f>
        <v>0.02583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164</v>
      </c>
      <c r="AT119" s="192" t="s">
        <v>159</v>
      </c>
      <c r="AU119" s="192" t="s">
        <v>82</v>
      </c>
      <c r="AY119" s="19" t="s">
        <v>157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164</v>
      </c>
      <c r="BK119" s="193">
        <f>ROUND(I119*H119,2)</f>
        <v>0</v>
      </c>
      <c r="BL119" s="19" t="s">
        <v>164</v>
      </c>
      <c r="BM119" s="192" t="s">
        <v>1409</v>
      </c>
    </row>
    <row r="120" spans="1:47" s="2" customFormat="1" ht="11.25">
      <c r="A120" s="36"/>
      <c r="B120" s="37"/>
      <c r="C120" s="38"/>
      <c r="D120" s="194" t="s">
        <v>166</v>
      </c>
      <c r="E120" s="38"/>
      <c r="F120" s="195" t="s">
        <v>299</v>
      </c>
      <c r="G120" s="38"/>
      <c r="H120" s="38"/>
      <c r="I120" s="196"/>
      <c r="J120" s="38"/>
      <c r="K120" s="38"/>
      <c r="L120" s="41"/>
      <c r="M120" s="197"/>
      <c r="N120" s="198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166</v>
      </c>
      <c r="AU120" s="19" t="s">
        <v>82</v>
      </c>
    </row>
    <row r="121" spans="1:47" s="2" customFormat="1" ht="11.25">
      <c r="A121" s="36"/>
      <c r="B121" s="37"/>
      <c r="C121" s="38"/>
      <c r="D121" s="199" t="s">
        <v>168</v>
      </c>
      <c r="E121" s="38"/>
      <c r="F121" s="200" t="s">
        <v>300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168</v>
      </c>
      <c r="AU121" s="19" t="s">
        <v>82</v>
      </c>
    </row>
    <row r="122" spans="2:51" s="13" customFormat="1" ht="11.25">
      <c r="B122" s="201"/>
      <c r="C122" s="202"/>
      <c r="D122" s="194" t="s">
        <v>170</v>
      </c>
      <c r="E122" s="203" t="s">
        <v>28</v>
      </c>
      <c r="F122" s="204" t="s">
        <v>1402</v>
      </c>
      <c r="G122" s="202"/>
      <c r="H122" s="203" t="s">
        <v>28</v>
      </c>
      <c r="I122" s="205"/>
      <c r="J122" s="202"/>
      <c r="K122" s="202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170</v>
      </c>
      <c r="AU122" s="210" t="s">
        <v>82</v>
      </c>
      <c r="AV122" s="13" t="s">
        <v>80</v>
      </c>
      <c r="AW122" s="13" t="s">
        <v>34</v>
      </c>
      <c r="AX122" s="13" t="s">
        <v>73</v>
      </c>
      <c r="AY122" s="210" t="s">
        <v>157</v>
      </c>
    </row>
    <row r="123" spans="2:51" s="14" customFormat="1" ht="11.25">
      <c r="B123" s="211"/>
      <c r="C123" s="212"/>
      <c r="D123" s="194" t="s">
        <v>170</v>
      </c>
      <c r="E123" s="213" t="s">
        <v>28</v>
      </c>
      <c r="F123" s="214" t="s">
        <v>1410</v>
      </c>
      <c r="G123" s="212"/>
      <c r="H123" s="215">
        <v>36.9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170</v>
      </c>
      <c r="AU123" s="221" t="s">
        <v>82</v>
      </c>
      <c r="AV123" s="14" t="s">
        <v>82</v>
      </c>
      <c r="AW123" s="14" t="s">
        <v>34</v>
      </c>
      <c r="AX123" s="14" t="s">
        <v>80</v>
      </c>
      <c r="AY123" s="221" t="s">
        <v>157</v>
      </c>
    </row>
    <row r="124" spans="1:65" s="2" customFormat="1" ht="16.5" customHeight="1">
      <c r="A124" s="36"/>
      <c r="B124" s="37"/>
      <c r="C124" s="181" t="s">
        <v>195</v>
      </c>
      <c r="D124" s="181" t="s">
        <v>159</v>
      </c>
      <c r="E124" s="182" t="s">
        <v>308</v>
      </c>
      <c r="F124" s="183" t="s">
        <v>309</v>
      </c>
      <c r="G124" s="184" t="s">
        <v>162</v>
      </c>
      <c r="H124" s="185">
        <v>36.9</v>
      </c>
      <c r="I124" s="186"/>
      <c r="J124" s="187">
        <f>ROUND(I124*H124,2)</f>
        <v>0</v>
      </c>
      <c r="K124" s="183" t="s">
        <v>163</v>
      </c>
      <c r="L124" s="41"/>
      <c r="M124" s="188" t="s">
        <v>28</v>
      </c>
      <c r="N124" s="189" t="s">
        <v>46</v>
      </c>
      <c r="O124" s="67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164</v>
      </c>
      <c r="AT124" s="192" t="s">
        <v>159</v>
      </c>
      <c r="AU124" s="192" t="s">
        <v>82</v>
      </c>
      <c r="AY124" s="19" t="s">
        <v>157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164</v>
      </c>
      <c r="BK124" s="193">
        <f>ROUND(I124*H124,2)</f>
        <v>0</v>
      </c>
      <c r="BL124" s="19" t="s">
        <v>164</v>
      </c>
      <c r="BM124" s="192" t="s">
        <v>1411</v>
      </c>
    </row>
    <row r="125" spans="1:47" s="2" customFormat="1" ht="19.5">
      <c r="A125" s="36"/>
      <c r="B125" s="37"/>
      <c r="C125" s="38"/>
      <c r="D125" s="194" t="s">
        <v>166</v>
      </c>
      <c r="E125" s="38"/>
      <c r="F125" s="195" t="s">
        <v>311</v>
      </c>
      <c r="G125" s="38"/>
      <c r="H125" s="38"/>
      <c r="I125" s="196"/>
      <c r="J125" s="38"/>
      <c r="K125" s="38"/>
      <c r="L125" s="41"/>
      <c r="M125" s="197"/>
      <c r="N125" s="198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166</v>
      </c>
      <c r="AU125" s="19" t="s">
        <v>82</v>
      </c>
    </row>
    <row r="126" spans="1:47" s="2" customFormat="1" ht="11.25">
      <c r="A126" s="36"/>
      <c r="B126" s="37"/>
      <c r="C126" s="38"/>
      <c r="D126" s="199" t="s">
        <v>168</v>
      </c>
      <c r="E126" s="38"/>
      <c r="F126" s="200" t="s">
        <v>312</v>
      </c>
      <c r="G126" s="38"/>
      <c r="H126" s="38"/>
      <c r="I126" s="196"/>
      <c r="J126" s="38"/>
      <c r="K126" s="38"/>
      <c r="L126" s="41"/>
      <c r="M126" s="197"/>
      <c r="N126" s="198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168</v>
      </c>
      <c r="AU126" s="19" t="s">
        <v>82</v>
      </c>
    </row>
    <row r="127" spans="1:65" s="2" customFormat="1" ht="16.5" customHeight="1">
      <c r="A127" s="36"/>
      <c r="B127" s="37"/>
      <c r="C127" s="181" t="s">
        <v>202</v>
      </c>
      <c r="D127" s="181" t="s">
        <v>159</v>
      </c>
      <c r="E127" s="182" t="s">
        <v>314</v>
      </c>
      <c r="F127" s="183" t="s">
        <v>315</v>
      </c>
      <c r="G127" s="184" t="s">
        <v>246</v>
      </c>
      <c r="H127" s="185">
        <v>44.55</v>
      </c>
      <c r="I127" s="186"/>
      <c r="J127" s="187">
        <f>ROUND(I127*H127,2)</f>
        <v>0</v>
      </c>
      <c r="K127" s="183" t="s">
        <v>163</v>
      </c>
      <c r="L127" s="41"/>
      <c r="M127" s="188" t="s">
        <v>28</v>
      </c>
      <c r="N127" s="189" t="s">
        <v>46</v>
      </c>
      <c r="O127" s="67"/>
      <c r="P127" s="190">
        <f>O127*H127</f>
        <v>0</v>
      </c>
      <c r="Q127" s="190">
        <v>0.00046</v>
      </c>
      <c r="R127" s="190">
        <f>Q127*H127</f>
        <v>0.020493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164</v>
      </c>
      <c r="AT127" s="192" t="s">
        <v>159</v>
      </c>
      <c r="AU127" s="192" t="s">
        <v>82</v>
      </c>
      <c r="AY127" s="19" t="s">
        <v>157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164</v>
      </c>
      <c r="BK127" s="193">
        <f>ROUND(I127*H127,2)</f>
        <v>0</v>
      </c>
      <c r="BL127" s="19" t="s">
        <v>164</v>
      </c>
      <c r="BM127" s="192" t="s">
        <v>1412</v>
      </c>
    </row>
    <row r="128" spans="1:47" s="2" customFormat="1" ht="11.25">
      <c r="A128" s="36"/>
      <c r="B128" s="37"/>
      <c r="C128" s="38"/>
      <c r="D128" s="194" t="s">
        <v>166</v>
      </c>
      <c r="E128" s="38"/>
      <c r="F128" s="195" t="s">
        <v>317</v>
      </c>
      <c r="G128" s="38"/>
      <c r="H128" s="38"/>
      <c r="I128" s="196"/>
      <c r="J128" s="38"/>
      <c r="K128" s="38"/>
      <c r="L128" s="41"/>
      <c r="M128" s="197"/>
      <c r="N128" s="198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166</v>
      </c>
      <c r="AU128" s="19" t="s">
        <v>82</v>
      </c>
    </row>
    <row r="129" spans="1:47" s="2" customFormat="1" ht="11.25">
      <c r="A129" s="36"/>
      <c r="B129" s="37"/>
      <c r="C129" s="38"/>
      <c r="D129" s="199" t="s">
        <v>168</v>
      </c>
      <c r="E129" s="38"/>
      <c r="F129" s="200" t="s">
        <v>318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168</v>
      </c>
      <c r="AU129" s="19" t="s">
        <v>82</v>
      </c>
    </row>
    <row r="130" spans="2:51" s="13" customFormat="1" ht="11.25">
      <c r="B130" s="201"/>
      <c r="C130" s="202"/>
      <c r="D130" s="194" t="s">
        <v>170</v>
      </c>
      <c r="E130" s="203" t="s">
        <v>28</v>
      </c>
      <c r="F130" s="204" t="s">
        <v>1402</v>
      </c>
      <c r="G130" s="202"/>
      <c r="H130" s="203" t="s">
        <v>28</v>
      </c>
      <c r="I130" s="205"/>
      <c r="J130" s="202"/>
      <c r="K130" s="202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170</v>
      </c>
      <c r="AU130" s="210" t="s">
        <v>82</v>
      </c>
      <c r="AV130" s="13" t="s">
        <v>80</v>
      </c>
      <c r="AW130" s="13" t="s">
        <v>34</v>
      </c>
      <c r="AX130" s="13" t="s">
        <v>73</v>
      </c>
      <c r="AY130" s="210" t="s">
        <v>157</v>
      </c>
    </row>
    <row r="131" spans="2:51" s="14" customFormat="1" ht="11.25">
      <c r="B131" s="211"/>
      <c r="C131" s="212"/>
      <c r="D131" s="194" t="s">
        <v>170</v>
      </c>
      <c r="E131" s="213" t="s">
        <v>28</v>
      </c>
      <c r="F131" s="214" t="s">
        <v>1413</v>
      </c>
      <c r="G131" s="212"/>
      <c r="H131" s="215">
        <v>44.55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170</v>
      </c>
      <c r="AU131" s="221" t="s">
        <v>82</v>
      </c>
      <c r="AV131" s="14" t="s">
        <v>82</v>
      </c>
      <c r="AW131" s="14" t="s">
        <v>34</v>
      </c>
      <c r="AX131" s="14" t="s">
        <v>80</v>
      </c>
      <c r="AY131" s="221" t="s">
        <v>157</v>
      </c>
    </row>
    <row r="132" spans="1:65" s="2" customFormat="1" ht="16.5" customHeight="1">
      <c r="A132" s="36"/>
      <c r="B132" s="37"/>
      <c r="C132" s="181" t="s">
        <v>209</v>
      </c>
      <c r="D132" s="181" t="s">
        <v>159</v>
      </c>
      <c r="E132" s="182" t="s">
        <v>322</v>
      </c>
      <c r="F132" s="183" t="s">
        <v>323</v>
      </c>
      <c r="G132" s="184" t="s">
        <v>246</v>
      </c>
      <c r="H132" s="185">
        <v>44.55</v>
      </c>
      <c r="I132" s="186"/>
      <c r="J132" s="187">
        <f>ROUND(I132*H132,2)</f>
        <v>0</v>
      </c>
      <c r="K132" s="183" t="s">
        <v>163</v>
      </c>
      <c r="L132" s="41"/>
      <c r="M132" s="188" t="s">
        <v>28</v>
      </c>
      <c r="N132" s="189" t="s">
        <v>46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164</v>
      </c>
      <c r="AT132" s="192" t="s">
        <v>159</v>
      </c>
      <c r="AU132" s="192" t="s">
        <v>82</v>
      </c>
      <c r="AY132" s="19" t="s">
        <v>157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164</v>
      </c>
      <c r="BK132" s="193">
        <f>ROUND(I132*H132,2)</f>
        <v>0</v>
      </c>
      <c r="BL132" s="19" t="s">
        <v>164</v>
      </c>
      <c r="BM132" s="192" t="s">
        <v>1414</v>
      </c>
    </row>
    <row r="133" spans="1:47" s="2" customFormat="1" ht="11.25">
      <c r="A133" s="36"/>
      <c r="B133" s="37"/>
      <c r="C133" s="38"/>
      <c r="D133" s="194" t="s">
        <v>166</v>
      </c>
      <c r="E133" s="38"/>
      <c r="F133" s="195" t="s">
        <v>325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166</v>
      </c>
      <c r="AU133" s="19" t="s">
        <v>82</v>
      </c>
    </row>
    <row r="134" spans="1:47" s="2" customFormat="1" ht="11.25">
      <c r="A134" s="36"/>
      <c r="B134" s="37"/>
      <c r="C134" s="38"/>
      <c r="D134" s="199" t="s">
        <v>168</v>
      </c>
      <c r="E134" s="38"/>
      <c r="F134" s="200" t="s">
        <v>326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168</v>
      </c>
      <c r="AU134" s="19" t="s">
        <v>82</v>
      </c>
    </row>
    <row r="135" spans="1:65" s="2" customFormat="1" ht="21.75" customHeight="1">
      <c r="A135" s="36"/>
      <c r="B135" s="37"/>
      <c r="C135" s="181" t="s">
        <v>217</v>
      </c>
      <c r="D135" s="181" t="s">
        <v>159</v>
      </c>
      <c r="E135" s="182" t="s">
        <v>349</v>
      </c>
      <c r="F135" s="183" t="s">
        <v>350</v>
      </c>
      <c r="G135" s="184" t="s">
        <v>246</v>
      </c>
      <c r="H135" s="185">
        <v>63.362</v>
      </c>
      <c r="I135" s="186"/>
      <c r="J135" s="187">
        <f>ROUND(I135*H135,2)</f>
        <v>0</v>
      </c>
      <c r="K135" s="183" t="s">
        <v>163</v>
      </c>
      <c r="L135" s="41"/>
      <c r="M135" s="188" t="s">
        <v>28</v>
      </c>
      <c r="N135" s="189" t="s">
        <v>46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164</v>
      </c>
      <c r="AT135" s="192" t="s">
        <v>159</v>
      </c>
      <c r="AU135" s="192" t="s">
        <v>82</v>
      </c>
      <c r="AY135" s="19" t="s">
        <v>157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164</v>
      </c>
      <c r="BK135" s="193">
        <f>ROUND(I135*H135,2)</f>
        <v>0</v>
      </c>
      <c r="BL135" s="19" t="s">
        <v>164</v>
      </c>
      <c r="BM135" s="192" t="s">
        <v>1415</v>
      </c>
    </row>
    <row r="136" spans="1:47" s="2" customFormat="1" ht="19.5">
      <c r="A136" s="36"/>
      <c r="B136" s="37"/>
      <c r="C136" s="38"/>
      <c r="D136" s="194" t="s">
        <v>166</v>
      </c>
      <c r="E136" s="38"/>
      <c r="F136" s="195" t="s">
        <v>352</v>
      </c>
      <c r="G136" s="38"/>
      <c r="H136" s="38"/>
      <c r="I136" s="196"/>
      <c r="J136" s="38"/>
      <c r="K136" s="38"/>
      <c r="L136" s="41"/>
      <c r="M136" s="197"/>
      <c r="N136" s="198"/>
      <c r="O136" s="67"/>
      <c r="P136" s="67"/>
      <c r="Q136" s="67"/>
      <c r="R136" s="67"/>
      <c r="S136" s="67"/>
      <c r="T136" s="6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166</v>
      </c>
      <c r="AU136" s="19" t="s">
        <v>82</v>
      </c>
    </row>
    <row r="137" spans="1:47" s="2" customFormat="1" ht="11.25">
      <c r="A137" s="36"/>
      <c r="B137" s="37"/>
      <c r="C137" s="38"/>
      <c r="D137" s="199" t="s">
        <v>168</v>
      </c>
      <c r="E137" s="38"/>
      <c r="F137" s="200" t="s">
        <v>353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168</v>
      </c>
      <c r="AU137" s="19" t="s">
        <v>82</v>
      </c>
    </row>
    <row r="138" spans="2:51" s="13" customFormat="1" ht="11.25">
      <c r="B138" s="201"/>
      <c r="C138" s="202"/>
      <c r="D138" s="194" t="s">
        <v>170</v>
      </c>
      <c r="E138" s="203" t="s">
        <v>28</v>
      </c>
      <c r="F138" s="204" t="s">
        <v>1416</v>
      </c>
      <c r="G138" s="202"/>
      <c r="H138" s="203" t="s">
        <v>28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170</v>
      </c>
      <c r="AU138" s="210" t="s">
        <v>82</v>
      </c>
      <c r="AV138" s="13" t="s">
        <v>80</v>
      </c>
      <c r="AW138" s="13" t="s">
        <v>34</v>
      </c>
      <c r="AX138" s="13" t="s">
        <v>73</v>
      </c>
      <c r="AY138" s="210" t="s">
        <v>157</v>
      </c>
    </row>
    <row r="139" spans="2:51" s="13" customFormat="1" ht="11.25">
      <c r="B139" s="201"/>
      <c r="C139" s="202"/>
      <c r="D139" s="194" t="s">
        <v>170</v>
      </c>
      <c r="E139" s="203" t="s">
        <v>28</v>
      </c>
      <c r="F139" s="204" t="s">
        <v>780</v>
      </c>
      <c r="G139" s="202"/>
      <c r="H139" s="203" t="s">
        <v>28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170</v>
      </c>
      <c r="AU139" s="210" t="s">
        <v>82</v>
      </c>
      <c r="AV139" s="13" t="s">
        <v>80</v>
      </c>
      <c r="AW139" s="13" t="s">
        <v>34</v>
      </c>
      <c r="AX139" s="13" t="s">
        <v>73</v>
      </c>
      <c r="AY139" s="210" t="s">
        <v>157</v>
      </c>
    </row>
    <row r="140" spans="2:51" s="14" customFormat="1" ht="11.25">
      <c r="B140" s="211"/>
      <c r="C140" s="212"/>
      <c r="D140" s="194" t="s">
        <v>170</v>
      </c>
      <c r="E140" s="213" t="s">
        <v>28</v>
      </c>
      <c r="F140" s="214" t="s">
        <v>1417</v>
      </c>
      <c r="G140" s="212"/>
      <c r="H140" s="215">
        <v>36.731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170</v>
      </c>
      <c r="AU140" s="221" t="s">
        <v>82</v>
      </c>
      <c r="AV140" s="14" t="s">
        <v>82</v>
      </c>
      <c r="AW140" s="14" t="s">
        <v>34</v>
      </c>
      <c r="AX140" s="14" t="s">
        <v>73</v>
      </c>
      <c r="AY140" s="221" t="s">
        <v>157</v>
      </c>
    </row>
    <row r="141" spans="2:51" s="13" customFormat="1" ht="11.25">
      <c r="B141" s="201"/>
      <c r="C141" s="202"/>
      <c r="D141" s="194" t="s">
        <v>170</v>
      </c>
      <c r="E141" s="203" t="s">
        <v>28</v>
      </c>
      <c r="F141" s="204" t="s">
        <v>1418</v>
      </c>
      <c r="G141" s="202"/>
      <c r="H141" s="203" t="s">
        <v>28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170</v>
      </c>
      <c r="AU141" s="210" t="s">
        <v>82</v>
      </c>
      <c r="AV141" s="13" t="s">
        <v>80</v>
      </c>
      <c r="AW141" s="13" t="s">
        <v>34</v>
      </c>
      <c r="AX141" s="13" t="s">
        <v>73</v>
      </c>
      <c r="AY141" s="210" t="s">
        <v>157</v>
      </c>
    </row>
    <row r="142" spans="2:51" s="14" customFormat="1" ht="11.25">
      <c r="B142" s="211"/>
      <c r="C142" s="212"/>
      <c r="D142" s="194" t="s">
        <v>170</v>
      </c>
      <c r="E142" s="213" t="s">
        <v>28</v>
      </c>
      <c r="F142" s="214" t="s">
        <v>1419</v>
      </c>
      <c r="G142" s="212"/>
      <c r="H142" s="215">
        <v>26.631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170</v>
      </c>
      <c r="AU142" s="221" t="s">
        <v>82</v>
      </c>
      <c r="AV142" s="14" t="s">
        <v>82</v>
      </c>
      <c r="AW142" s="14" t="s">
        <v>34</v>
      </c>
      <c r="AX142" s="14" t="s">
        <v>73</v>
      </c>
      <c r="AY142" s="221" t="s">
        <v>157</v>
      </c>
    </row>
    <row r="143" spans="2:51" s="15" customFormat="1" ht="11.25">
      <c r="B143" s="222"/>
      <c r="C143" s="223"/>
      <c r="D143" s="194" t="s">
        <v>170</v>
      </c>
      <c r="E143" s="224" t="s">
        <v>28</v>
      </c>
      <c r="F143" s="225" t="s">
        <v>182</v>
      </c>
      <c r="G143" s="223"/>
      <c r="H143" s="226">
        <v>63.362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170</v>
      </c>
      <c r="AU143" s="232" t="s">
        <v>82</v>
      </c>
      <c r="AV143" s="15" t="s">
        <v>164</v>
      </c>
      <c r="AW143" s="15" t="s">
        <v>34</v>
      </c>
      <c r="AX143" s="15" t="s">
        <v>80</v>
      </c>
      <c r="AY143" s="232" t="s">
        <v>157</v>
      </c>
    </row>
    <row r="144" spans="1:65" s="2" customFormat="1" ht="21.75" customHeight="1">
      <c r="A144" s="36"/>
      <c r="B144" s="37"/>
      <c r="C144" s="181" t="s">
        <v>224</v>
      </c>
      <c r="D144" s="181" t="s">
        <v>159</v>
      </c>
      <c r="E144" s="182" t="s">
        <v>1420</v>
      </c>
      <c r="F144" s="183" t="s">
        <v>350</v>
      </c>
      <c r="G144" s="184" t="s">
        <v>246</v>
      </c>
      <c r="H144" s="185">
        <v>4.5</v>
      </c>
      <c r="I144" s="186"/>
      <c r="J144" s="187">
        <f>ROUND(I144*H144,2)</f>
        <v>0</v>
      </c>
      <c r="K144" s="183" t="s">
        <v>163</v>
      </c>
      <c r="L144" s="41"/>
      <c r="M144" s="188" t="s">
        <v>28</v>
      </c>
      <c r="N144" s="189" t="s">
        <v>46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164</v>
      </c>
      <c r="AT144" s="192" t="s">
        <v>159</v>
      </c>
      <c r="AU144" s="192" t="s">
        <v>82</v>
      </c>
      <c r="AY144" s="19" t="s">
        <v>157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164</v>
      </c>
      <c r="BK144" s="193">
        <f>ROUND(I144*H144,2)</f>
        <v>0</v>
      </c>
      <c r="BL144" s="19" t="s">
        <v>164</v>
      </c>
      <c r="BM144" s="192" t="s">
        <v>1421</v>
      </c>
    </row>
    <row r="145" spans="1:47" s="2" customFormat="1" ht="19.5">
      <c r="A145" s="36"/>
      <c r="B145" s="37"/>
      <c r="C145" s="38"/>
      <c r="D145" s="194" t="s">
        <v>166</v>
      </c>
      <c r="E145" s="38"/>
      <c r="F145" s="195" t="s">
        <v>352</v>
      </c>
      <c r="G145" s="38"/>
      <c r="H145" s="38"/>
      <c r="I145" s="196"/>
      <c r="J145" s="38"/>
      <c r="K145" s="38"/>
      <c r="L145" s="41"/>
      <c r="M145" s="197"/>
      <c r="N145" s="198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166</v>
      </c>
      <c r="AU145" s="19" t="s">
        <v>82</v>
      </c>
    </row>
    <row r="146" spans="1:47" s="2" customFormat="1" ht="11.25">
      <c r="A146" s="36"/>
      <c r="B146" s="37"/>
      <c r="C146" s="38"/>
      <c r="D146" s="199" t="s">
        <v>168</v>
      </c>
      <c r="E146" s="38"/>
      <c r="F146" s="200" t="s">
        <v>1422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168</v>
      </c>
      <c r="AU146" s="19" t="s">
        <v>82</v>
      </c>
    </row>
    <row r="147" spans="2:51" s="13" customFormat="1" ht="11.25">
      <c r="B147" s="201"/>
      <c r="C147" s="202"/>
      <c r="D147" s="194" t="s">
        <v>170</v>
      </c>
      <c r="E147" s="203" t="s">
        <v>28</v>
      </c>
      <c r="F147" s="204" t="s">
        <v>1423</v>
      </c>
      <c r="G147" s="202"/>
      <c r="H147" s="203" t="s">
        <v>28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170</v>
      </c>
      <c r="AU147" s="210" t="s">
        <v>82</v>
      </c>
      <c r="AV147" s="13" t="s">
        <v>80</v>
      </c>
      <c r="AW147" s="13" t="s">
        <v>34</v>
      </c>
      <c r="AX147" s="13" t="s">
        <v>73</v>
      </c>
      <c r="AY147" s="210" t="s">
        <v>157</v>
      </c>
    </row>
    <row r="148" spans="2:51" s="14" customFormat="1" ht="11.25">
      <c r="B148" s="211"/>
      <c r="C148" s="212"/>
      <c r="D148" s="194" t="s">
        <v>170</v>
      </c>
      <c r="E148" s="213" t="s">
        <v>28</v>
      </c>
      <c r="F148" s="214" t="s">
        <v>1424</v>
      </c>
      <c r="G148" s="212"/>
      <c r="H148" s="215">
        <v>4.5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170</v>
      </c>
      <c r="AU148" s="221" t="s">
        <v>82</v>
      </c>
      <c r="AV148" s="14" t="s">
        <v>82</v>
      </c>
      <c r="AW148" s="14" t="s">
        <v>34</v>
      </c>
      <c r="AX148" s="14" t="s">
        <v>80</v>
      </c>
      <c r="AY148" s="221" t="s">
        <v>157</v>
      </c>
    </row>
    <row r="149" spans="1:65" s="2" customFormat="1" ht="16.5" customHeight="1">
      <c r="A149" s="36"/>
      <c r="B149" s="37"/>
      <c r="C149" s="181" t="s">
        <v>232</v>
      </c>
      <c r="D149" s="181" t="s">
        <v>159</v>
      </c>
      <c r="E149" s="182" t="s">
        <v>1425</v>
      </c>
      <c r="F149" s="183" t="s">
        <v>1426</v>
      </c>
      <c r="G149" s="184" t="s">
        <v>246</v>
      </c>
      <c r="H149" s="185">
        <v>10.1</v>
      </c>
      <c r="I149" s="186"/>
      <c r="J149" s="187">
        <f>ROUND(I149*H149,2)</f>
        <v>0</v>
      </c>
      <c r="K149" s="183" t="s">
        <v>163</v>
      </c>
      <c r="L149" s="41"/>
      <c r="M149" s="188" t="s">
        <v>28</v>
      </c>
      <c r="N149" s="189" t="s">
        <v>46</v>
      </c>
      <c r="O149" s="67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164</v>
      </c>
      <c r="AT149" s="192" t="s">
        <v>159</v>
      </c>
      <c r="AU149" s="192" t="s">
        <v>82</v>
      </c>
      <c r="AY149" s="19" t="s">
        <v>157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164</v>
      </c>
      <c r="BK149" s="193">
        <f>ROUND(I149*H149,2)</f>
        <v>0</v>
      </c>
      <c r="BL149" s="19" t="s">
        <v>164</v>
      </c>
      <c r="BM149" s="192" t="s">
        <v>1427</v>
      </c>
    </row>
    <row r="150" spans="1:47" s="2" customFormat="1" ht="19.5">
      <c r="A150" s="36"/>
      <c r="B150" s="37"/>
      <c r="C150" s="38"/>
      <c r="D150" s="194" t="s">
        <v>166</v>
      </c>
      <c r="E150" s="38"/>
      <c r="F150" s="195" t="s">
        <v>1428</v>
      </c>
      <c r="G150" s="38"/>
      <c r="H150" s="38"/>
      <c r="I150" s="196"/>
      <c r="J150" s="38"/>
      <c r="K150" s="38"/>
      <c r="L150" s="41"/>
      <c r="M150" s="197"/>
      <c r="N150" s="198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166</v>
      </c>
      <c r="AU150" s="19" t="s">
        <v>82</v>
      </c>
    </row>
    <row r="151" spans="1:47" s="2" customFormat="1" ht="11.25">
      <c r="A151" s="36"/>
      <c r="B151" s="37"/>
      <c r="C151" s="38"/>
      <c r="D151" s="199" t="s">
        <v>168</v>
      </c>
      <c r="E151" s="38"/>
      <c r="F151" s="200" t="s">
        <v>1429</v>
      </c>
      <c r="G151" s="38"/>
      <c r="H151" s="38"/>
      <c r="I151" s="196"/>
      <c r="J151" s="38"/>
      <c r="K151" s="38"/>
      <c r="L151" s="41"/>
      <c r="M151" s="197"/>
      <c r="N151" s="198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168</v>
      </c>
      <c r="AU151" s="19" t="s">
        <v>82</v>
      </c>
    </row>
    <row r="152" spans="2:51" s="13" customFormat="1" ht="11.25">
      <c r="B152" s="201"/>
      <c r="C152" s="202"/>
      <c r="D152" s="194" t="s">
        <v>170</v>
      </c>
      <c r="E152" s="203" t="s">
        <v>28</v>
      </c>
      <c r="F152" s="204" t="s">
        <v>1430</v>
      </c>
      <c r="G152" s="202"/>
      <c r="H152" s="203" t="s">
        <v>28</v>
      </c>
      <c r="I152" s="205"/>
      <c r="J152" s="202"/>
      <c r="K152" s="202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170</v>
      </c>
      <c r="AU152" s="210" t="s">
        <v>82</v>
      </c>
      <c r="AV152" s="13" t="s">
        <v>80</v>
      </c>
      <c r="AW152" s="13" t="s">
        <v>34</v>
      </c>
      <c r="AX152" s="13" t="s">
        <v>73</v>
      </c>
      <c r="AY152" s="210" t="s">
        <v>157</v>
      </c>
    </row>
    <row r="153" spans="2:51" s="14" customFormat="1" ht="11.25">
      <c r="B153" s="211"/>
      <c r="C153" s="212"/>
      <c r="D153" s="194" t="s">
        <v>170</v>
      </c>
      <c r="E153" s="213" t="s">
        <v>28</v>
      </c>
      <c r="F153" s="214" t="s">
        <v>1431</v>
      </c>
      <c r="G153" s="212"/>
      <c r="H153" s="215">
        <v>10.1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170</v>
      </c>
      <c r="AU153" s="221" t="s">
        <v>82</v>
      </c>
      <c r="AV153" s="14" t="s">
        <v>82</v>
      </c>
      <c r="AW153" s="14" t="s">
        <v>34</v>
      </c>
      <c r="AX153" s="14" t="s">
        <v>80</v>
      </c>
      <c r="AY153" s="221" t="s">
        <v>157</v>
      </c>
    </row>
    <row r="154" spans="1:65" s="2" customFormat="1" ht="16.5" customHeight="1">
      <c r="A154" s="36"/>
      <c r="B154" s="37"/>
      <c r="C154" s="181" t="s">
        <v>243</v>
      </c>
      <c r="D154" s="181" t="s">
        <v>159</v>
      </c>
      <c r="E154" s="182" t="s">
        <v>1432</v>
      </c>
      <c r="F154" s="183" t="s">
        <v>1433</v>
      </c>
      <c r="G154" s="184" t="s">
        <v>246</v>
      </c>
      <c r="H154" s="185">
        <v>26.631</v>
      </c>
      <c r="I154" s="186"/>
      <c r="J154" s="187">
        <f>ROUND(I154*H154,2)</f>
        <v>0</v>
      </c>
      <c r="K154" s="183" t="s">
        <v>163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164</v>
      </c>
      <c r="AT154" s="192" t="s">
        <v>159</v>
      </c>
      <c r="AU154" s="192" t="s">
        <v>82</v>
      </c>
      <c r="AY154" s="19" t="s">
        <v>157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164</v>
      </c>
      <c r="BK154" s="193">
        <f>ROUND(I154*H154,2)</f>
        <v>0</v>
      </c>
      <c r="BL154" s="19" t="s">
        <v>164</v>
      </c>
      <c r="BM154" s="192" t="s">
        <v>1434</v>
      </c>
    </row>
    <row r="155" spans="1:47" s="2" customFormat="1" ht="19.5">
      <c r="A155" s="36"/>
      <c r="B155" s="37"/>
      <c r="C155" s="38"/>
      <c r="D155" s="194" t="s">
        <v>166</v>
      </c>
      <c r="E155" s="38"/>
      <c r="F155" s="195" t="s">
        <v>1435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166</v>
      </c>
      <c r="AU155" s="19" t="s">
        <v>82</v>
      </c>
    </row>
    <row r="156" spans="1:47" s="2" customFormat="1" ht="11.25">
      <c r="A156" s="36"/>
      <c r="B156" s="37"/>
      <c r="C156" s="38"/>
      <c r="D156" s="199" t="s">
        <v>168</v>
      </c>
      <c r="E156" s="38"/>
      <c r="F156" s="200" t="s">
        <v>1436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168</v>
      </c>
      <c r="AU156" s="19" t="s">
        <v>82</v>
      </c>
    </row>
    <row r="157" spans="2:51" s="13" customFormat="1" ht="11.25">
      <c r="B157" s="201"/>
      <c r="C157" s="202"/>
      <c r="D157" s="194" t="s">
        <v>170</v>
      </c>
      <c r="E157" s="203" t="s">
        <v>28</v>
      </c>
      <c r="F157" s="204" t="s">
        <v>1437</v>
      </c>
      <c r="G157" s="202"/>
      <c r="H157" s="203" t="s">
        <v>28</v>
      </c>
      <c r="I157" s="205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170</v>
      </c>
      <c r="AU157" s="210" t="s">
        <v>82</v>
      </c>
      <c r="AV157" s="13" t="s">
        <v>80</v>
      </c>
      <c r="AW157" s="13" t="s">
        <v>34</v>
      </c>
      <c r="AX157" s="13" t="s">
        <v>73</v>
      </c>
      <c r="AY157" s="210" t="s">
        <v>157</v>
      </c>
    </row>
    <row r="158" spans="2:51" s="14" customFormat="1" ht="11.25">
      <c r="B158" s="211"/>
      <c r="C158" s="212"/>
      <c r="D158" s="194" t="s">
        <v>170</v>
      </c>
      <c r="E158" s="213" t="s">
        <v>28</v>
      </c>
      <c r="F158" s="214" t="s">
        <v>1438</v>
      </c>
      <c r="G158" s="212"/>
      <c r="H158" s="215">
        <v>8.955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170</v>
      </c>
      <c r="AU158" s="221" t="s">
        <v>82</v>
      </c>
      <c r="AV158" s="14" t="s">
        <v>82</v>
      </c>
      <c r="AW158" s="14" t="s">
        <v>34</v>
      </c>
      <c r="AX158" s="14" t="s">
        <v>73</v>
      </c>
      <c r="AY158" s="221" t="s">
        <v>157</v>
      </c>
    </row>
    <row r="159" spans="2:51" s="14" customFormat="1" ht="11.25">
      <c r="B159" s="211"/>
      <c r="C159" s="212"/>
      <c r="D159" s="194" t="s">
        <v>170</v>
      </c>
      <c r="E159" s="213" t="s">
        <v>28</v>
      </c>
      <c r="F159" s="214" t="s">
        <v>1439</v>
      </c>
      <c r="G159" s="212"/>
      <c r="H159" s="215">
        <v>8.82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170</v>
      </c>
      <c r="AU159" s="221" t="s">
        <v>82</v>
      </c>
      <c r="AV159" s="14" t="s">
        <v>82</v>
      </c>
      <c r="AW159" s="14" t="s">
        <v>34</v>
      </c>
      <c r="AX159" s="14" t="s">
        <v>73</v>
      </c>
      <c r="AY159" s="221" t="s">
        <v>157</v>
      </c>
    </row>
    <row r="160" spans="2:51" s="14" customFormat="1" ht="11.25">
      <c r="B160" s="211"/>
      <c r="C160" s="212"/>
      <c r="D160" s="194" t="s">
        <v>170</v>
      </c>
      <c r="E160" s="213" t="s">
        <v>28</v>
      </c>
      <c r="F160" s="214" t="s">
        <v>1440</v>
      </c>
      <c r="G160" s="212"/>
      <c r="H160" s="215">
        <v>4.35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170</v>
      </c>
      <c r="AU160" s="221" t="s">
        <v>82</v>
      </c>
      <c r="AV160" s="14" t="s">
        <v>82</v>
      </c>
      <c r="AW160" s="14" t="s">
        <v>34</v>
      </c>
      <c r="AX160" s="14" t="s">
        <v>73</v>
      </c>
      <c r="AY160" s="221" t="s">
        <v>157</v>
      </c>
    </row>
    <row r="161" spans="2:51" s="14" customFormat="1" ht="11.25">
      <c r="B161" s="211"/>
      <c r="C161" s="212"/>
      <c r="D161" s="194" t="s">
        <v>170</v>
      </c>
      <c r="E161" s="213" t="s">
        <v>28</v>
      </c>
      <c r="F161" s="214" t="s">
        <v>1441</v>
      </c>
      <c r="G161" s="212"/>
      <c r="H161" s="215">
        <v>4.506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170</v>
      </c>
      <c r="AU161" s="221" t="s">
        <v>82</v>
      </c>
      <c r="AV161" s="14" t="s">
        <v>82</v>
      </c>
      <c r="AW161" s="14" t="s">
        <v>34</v>
      </c>
      <c r="AX161" s="14" t="s">
        <v>73</v>
      </c>
      <c r="AY161" s="221" t="s">
        <v>157</v>
      </c>
    </row>
    <row r="162" spans="2:51" s="15" customFormat="1" ht="11.25">
      <c r="B162" s="222"/>
      <c r="C162" s="223"/>
      <c r="D162" s="194" t="s">
        <v>170</v>
      </c>
      <c r="E162" s="224" t="s">
        <v>28</v>
      </c>
      <c r="F162" s="225" t="s">
        <v>182</v>
      </c>
      <c r="G162" s="223"/>
      <c r="H162" s="226">
        <v>26.631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170</v>
      </c>
      <c r="AU162" s="232" t="s">
        <v>82</v>
      </c>
      <c r="AV162" s="15" t="s">
        <v>164</v>
      </c>
      <c r="AW162" s="15" t="s">
        <v>34</v>
      </c>
      <c r="AX162" s="15" t="s">
        <v>80</v>
      </c>
      <c r="AY162" s="232" t="s">
        <v>157</v>
      </c>
    </row>
    <row r="163" spans="1:65" s="2" customFormat="1" ht="16.5" customHeight="1">
      <c r="A163" s="36"/>
      <c r="B163" s="37"/>
      <c r="C163" s="181" t="s">
        <v>263</v>
      </c>
      <c r="D163" s="181" t="s">
        <v>159</v>
      </c>
      <c r="E163" s="182" t="s">
        <v>1442</v>
      </c>
      <c r="F163" s="183" t="s">
        <v>1443</v>
      </c>
      <c r="G163" s="184" t="s">
        <v>162</v>
      </c>
      <c r="H163" s="185">
        <v>23.2</v>
      </c>
      <c r="I163" s="186"/>
      <c r="J163" s="187">
        <f>ROUND(I163*H163,2)</f>
        <v>0</v>
      </c>
      <c r="K163" s="183" t="s">
        <v>163</v>
      </c>
      <c r="L163" s="41"/>
      <c r="M163" s="188" t="s">
        <v>28</v>
      </c>
      <c r="N163" s="189" t="s">
        <v>46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164</v>
      </c>
      <c r="AT163" s="192" t="s">
        <v>159</v>
      </c>
      <c r="AU163" s="192" t="s">
        <v>82</v>
      </c>
      <c r="AY163" s="19" t="s">
        <v>157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9" t="s">
        <v>164</v>
      </c>
      <c r="BK163" s="193">
        <f>ROUND(I163*H163,2)</f>
        <v>0</v>
      </c>
      <c r="BL163" s="19" t="s">
        <v>164</v>
      </c>
      <c r="BM163" s="192" t="s">
        <v>1444</v>
      </c>
    </row>
    <row r="164" spans="1:47" s="2" customFormat="1" ht="11.25">
      <c r="A164" s="36"/>
      <c r="B164" s="37"/>
      <c r="C164" s="38"/>
      <c r="D164" s="194" t="s">
        <v>166</v>
      </c>
      <c r="E164" s="38"/>
      <c r="F164" s="195" t="s">
        <v>1445</v>
      </c>
      <c r="G164" s="38"/>
      <c r="H164" s="38"/>
      <c r="I164" s="196"/>
      <c r="J164" s="38"/>
      <c r="K164" s="38"/>
      <c r="L164" s="41"/>
      <c r="M164" s="197"/>
      <c r="N164" s="198"/>
      <c r="O164" s="67"/>
      <c r="P164" s="67"/>
      <c r="Q164" s="67"/>
      <c r="R164" s="67"/>
      <c r="S164" s="67"/>
      <c r="T164" s="68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166</v>
      </c>
      <c r="AU164" s="19" t="s">
        <v>82</v>
      </c>
    </row>
    <row r="165" spans="1:47" s="2" customFormat="1" ht="11.25">
      <c r="A165" s="36"/>
      <c r="B165" s="37"/>
      <c r="C165" s="38"/>
      <c r="D165" s="199" t="s">
        <v>168</v>
      </c>
      <c r="E165" s="38"/>
      <c r="F165" s="200" t="s">
        <v>1446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168</v>
      </c>
      <c r="AU165" s="19" t="s">
        <v>82</v>
      </c>
    </row>
    <row r="166" spans="2:51" s="13" customFormat="1" ht="11.25">
      <c r="B166" s="201"/>
      <c r="C166" s="202"/>
      <c r="D166" s="194" t="s">
        <v>170</v>
      </c>
      <c r="E166" s="203" t="s">
        <v>28</v>
      </c>
      <c r="F166" s="204" t="s">
        <v>1447</v>
      </c>
      <c r="G166" s="202"/>
      <c r="H166" s="203" t="s">
        <v>28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170</v>
      </c>
      <c r="AU166" s="210" t="s">
        <v>82</v>
      </c>
      <c r="AV166" s="13" t="s">
        <v>80</v>
      </c>
      <c r="AW166" s="13" t="s">
        <v>34</v>
      </c>
      <c r="AX166" s="13" t="s">
        <v>73</v>
      </c>
      <c r="AY166" s="210" t="s">
        <v>157</v>
      </c>
    </row>
    <row r="167" spans="2:51" s="14" customFormat="1" ht="11.25">
      <c r="B167" s="211"/>
      <c r="C167" s="212"/>
      <c r="D167" s="194" t="s">
        <v>170</v>
      </c>
      <c r="E167" s="213" t="s">
        <v>28</v>
      </c>
      <c r="F167" s="214" t="s">
        <v>1448</v>
      </c>
      <c r="G167" s="212"/>
      <c r="H167" s="215">
        <v>23.2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170</v>
      </c>
      <c r="AU167" s="221" t="s">
        <v>82</v>
      </c>
      <c r="AV167" s="14" t="s">
        <v>82</v>
      </c>
      <c r="AW167" s="14" t="s">
        <v>34</v>
      </c>
      <c r="AX167" s="14" t="s">
        <v>80</v>
      </c>
      <c r="AY167" s="221" t="s">
        <v>157</v>
      </c>
    </row>
    <row r="168" spans="1:65" s="2" customFormat="1" ht="16.5" customHeight="1">
      <c r="A168" s="36"/>
      <c r="B168" s="37"/>
      <c r="C168" s="181" t="s">
        <v>277</v>
      </c>
      <c r="D168" s="181" t="s">
        <v>159</v>
      </c>
      <c r="E168" s="182" t="s">
        <v>1315</v>
      </c>
      <c r="F168" s="183" t="s">
        <v>1316</v>
      </c>
      <c r="G168" s="184" t="s">
        <v>162</v>
      </c>
      <c r="H168" s="185">
        <v>23.2</v>
      </c>
      <c r="I168" s="186"/>
      <c r="J168" s="187">
        <f>ROUND(I168*H168,2)</f>
        <v>0</v>
      </c>
      <c r="K168" s="183" t="s">
        <v>163</v>
      </c>
      <c r="L168" s="41"/>
      <c r="M168" s="188" t="s">
        <v>28</v>
      </c>
      <c r="N168" s="189" t="s">
        <v>46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164</v>
      </c>
      <c r="AT168" s="192" t="s">
        <v>159</v>
      </c>
      <c r="AU168" s="192" t="s">
        <v>82</v>
      </c>
      <c r="AY168" s="19" t="s">
        <v>157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164</v>
      </c>
      <c r="BK168" s="193">
        <f>ROUND(I168*H168,2)</f>
        <v>0</v>
      </c>
      <c r="BL168" s="19" t="s">
        <v>164</v>
      </c>
      <c r="BM168" s="192" t="s">
        <v>1449</v>
      </c>
    </row>
    <row r="169" spans="1:47" s="2" customFormat="1" ht="11.25">
      <c r="A169" s="36"/>
      <c r="B169" s="37"/>
      <c r="C169" s="38"/>
      <c r="D169" s="194" t="s">
        <v>166</v>
      </c>
      <c r="E169" s="38"/>
      <c r="F169" s="195" t="s">
        <v>1318</v>
      </c>
      <c r="G169" s="38"/>
      <c r="H169" s="38"/>
      <c r="I169" s="196"/>
      <c r="J169" s="38"/>
      <c r="K169" s="38"/>
      <c r="L169" s="41"/>
      <c r="M169" s="197"/>
      <c r="N169" s="198"/>
      <c r="O169" s="67"/>
      <c r="P169" s="67"/>
      <c r="Q169" s="67"/>
      <c r="R169" s="67"/>
      <c r="S169" s="67"/>
      <c r="T169" s="6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166</v>
      </c>
      <c r="AU169" s="19" t="s">
        <v>82</v>
      </c>
    </row>
    <row r="170" spans="1:47" s="2" customFormat="1" ht="11.25">
      <c r="A170" s="36"/>
      <c r="B170" s="37"/>
      <c r="C170" s="38"/>
      <c r="D170" s="199" t="s">
        <v>168</v>
      </c>
      <c r="E170" s="38"/>
      <c r="F170" s="200" t="s">
        <v>1319</v>
      </c>
      <c r="G170" s="38"/>
      <c r="H170" s="38"/>
      <c r="I170" s="196"/>
      <c r="J170" s="38"/>
      <c r="K170" s="38"/>
      <c r="L170" s="41"/>
      <c r="M170" s="197"/>
      <c r="N170" s="198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168</v>
      </c>
      <c r="AU170" s="19" t="s">
        <v>82</v>
      </c>
    </row>
    <row r="171" spans="2:51" s="13" customFormat="1" ht="11.25">
      <c r="B171" s="201"/>
      <c r="C171" s="202"/>
      <c r="D171" s="194" t="s">
        <v>170</v>
      </c>
      <c r="E171" s="203" t="s">
        <v>28</v>
      </c>
      <c r="F171" s="204" t="s">
        <v>1450</v>
      </c>
      <c r="G171" s="202"/>
      <c r="H171" s="203" t="s">
        <v>28</v>
      </c>
      <c r="I171" s="205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170</v>
      </c>
      <c r="AU171" s="210" t="s">
        <v>82</v>
      </c>
      <c r="AV171" s="13" t="s">
        <v>80</v>
      </c>
      <c r="AW171" s="13" t="s">
        <v>34</v>
      </c>
      <c r="AX171" s="13" t="s">
        <v>73</v>
      </c>
      <c r="AY171" s="210" t="s">
        <v>157</v>
      </c>
    </row>
    <row r="172" spans="2:51" s="14" customFormat="1" ht="11.25">
      <c r="B172" s="211"/>
      <c r="C172" s="212"/>
      <c r="D172" s="194" t="s">
        <v>170</v>
      </c>
      <c r="E172" s="213" t="s">
        <v>28</v>
      </c>
      <c r="F172" s="214" t="s">
        <v>1448</v>
      </c>
      <c r="G172" s="212"/>
      <c r="H172" s="215">
        <v>23.2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170</v>
      </c>
      <c r="AU172" s="221" t="s">
        <v>82</v>
      </c>
      <c r="AV172" s="14" t="s">
        <v>82</v>
      </c>
      <c r="AW172" s="14" t="s">
        <v>34</v>
      </c>
      <c r="AX172" s="14" t="s">
        <v>80</v>
      </c>
      <c r="AY172" s="221" t="s">
        <v>157</v>
      </c>
    </row>
    <row r="173" spans="1:65" s="2" customFormat="1" ht="16.5" customHeight="1">
      <c r="A173" s="36"/>
      <c r="B173" s="37"/>
      <c r="C173" s="181" t="s">
        <v>285</v>
      </c>
      <c r="D173" s="181" t="s">
        <v>159</v>
      </c>
      <c r="E173" s="182" t="s">
        <v>1322</v>
      </c>
      <c r="F173" s="183" t="s">
        <v>1323</v>
      </c>
      <c r="G173" s="184" t="s">
        <v>162</v>
      </c>
      <c r="H173" s="185">
        <v>6.8</v>
      </c>
      <c r="I173" s="186"/>
      <c r="J173" s="187">
        <f>ROUND(I173*H173,2)</f>
        <v>0</v>
      </c>
      <c r="K173" s="183" t="s">
        <v>163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164</v>
      </c>
      <c r="AT173" s="192" t="s">
        <v>159</v>
      </c>
      <c r="AU173" s="192" t="s">
        <v>82</v>
      </c>
      <c r="AY173" s="19" t="s">
        <v>157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164</v>
      </c>
      <c r="BK173" s="193">
        <f>ROUND(I173*H173,2)</f>
        <v>0</v>
      </c>
      <c r="BL173" s="19" t="s">
        <v>164</v>
      </c>
      <c r="BM173" s="192" t="s">
        <v>1451</v>
      </c>
    </row>
    <row r="174" spans="1:47" s="2" customFormat="1" ht="11.25">
      <c r="A174" s="36"/>
      <c r="B174" s="37"/>
      <c r="C174" s="38"/>
      <c r="D174" s="194" t="s">
        <v>166</v>
      </c>
      <c r="E174" s="38"/>
      <c r="F174" s="195" t="s">
        <v>1325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166</v>
      </c>
      <c r="AU174" s="19" t="s">
        <v>82</v>
      </c>
    </row>
    <row r="175" spans="1:47" s="2" customFormat="1" ht="11.25">
      <c r="A175" s="36"/>
      <c r="B175" s="37"/>
      <c r="C175" s="38"/>
      <c r="D175" s="199" t="s">
        <v>168</v>
      </c>
      <c r="E175" s="38"/>
      <c r="F175" s="200" t="s">
        <v>1326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168</v>
      </c>
      <c r="AU175" s="19" t="s">
        <v>82</v>
      </c>
    </row>
    <row r="176" spans="2:51" s="13" customFormat="1" ht="11.25">
      <c r="B176" s="201"/>
      <c r="C176" s="202"/>
      <c r="D176" s="194" t="s">
        <v>170</v>
      </c>
      <c r="E176" s="203" t="s">
        <v>28</v>
      </c>
      <c r="F176" s="204" t="s">
        <v>1452</v>
      </c>
      <c r="G176" s="202"/>
      <c r="H176" s="203" t="s">
        <v>28</v>
      </c>
      <c r="I176" s="205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170</v>
      </c>
      <c r="AU176" s="210" t="s">
        <v>82</v>
      </c>
      <c r="AV176" s="13" t="s">
        <v>80</v>
      </c>
      <c r="AW176" s="13" t="s">
        <v>34</v>
      </c>
      <c r="AX176" s="13" t="s">
        <v>73</v>
      </c>
      <c r="AY176" s="210" t="s">
        <v>157</v>
      </c>
    </row>
    <row r="177" spans="2:51" s="14" customFormat="1" ht="11.25">
      <c r="B177" s="211"/>
      <c r="C177" s="212"/>
      <c r="D177" s="194" t="s">
        <v>170</v>
      </c>
      <c r="E177" s="213" t="s">
        <v>28</v>
      </c>
      <c r="F177" s="214" t="s">
        <v>1453</v>
      </c>
      <c r="G177" s="212"/>
      <c r="H177" s="215">
        <v>6.8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170</v>
      </c>
      <c r="AU177" s="221" t="s">
        <v>82</v>
      </c>
      <c r="AV177" s="14" t="s">
        <v>82</v>
      </c>
      <c r="AW177" s="14" t="s">
        <v>34</v>
      </c>
      <c r="AX177" s="14" t="s">
        <v>80</v>
      </c>
      <c r="AY177" s="221" t="s">
        <v>157</v>
      </c>
    </row>
    <row r="178" spans="1:65" s="2" customFormat="1" ht="16.5" customHeight="1">
      <c r="A178" s="36"/>
      <c r="B178" s="37"/>
      <c r="C178" s="244" t="s">
        <v>8</v>
      </c>
      <c r="D178" s="244" t="s">
        <v>483</v>
      </c>
      <c r="E178" s="245" t="s">
        <v>1329</v>
      </c>
      <c r="F178" s="246" t="s">
        <v>1330</v>
      </c>
      <c r="G178" s="247" t="s">
        <v>667</v>
      </c>
      <c r="H178" s="248">
        <v>0.014</v>
      </c>
      <c r="I178" s="249"/>
      <c r="J178" s="250">
        <f>ROUND(I178*H178,2)</f>
        <v>0</v>
      </c>
      <c r="K178" s="246" t="s">
        <v>163</v>
      </c>
      <c r="L178" s="251"/>
      <c r="M178" s="252" t="s">
        <v>28</v>
      </c>
      <c r="N178" s="253" t="s">
        <v>46</v>
      </c>
      <c r="O178" s="67"/>
      <c r="P178" s="190">
        <f>O178*H178</f>
        <v>0</v>
      </c>
      <c r="Q178" s="190">
        <v>0.001</v>
      </c>
      <c r="R178" s="190">
        <f>Q178*H178</f>
        <v>1.4E-05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217</v>
      </c>
      <c r="AT178" s="192" t="s">
        <v>483</v>
      </c>
      <c r="AU178" s="192" t="s">
        <v>82</v>
      </c>
      <c r="AY178" s="19" t="s">
        <v>157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164</v>
      </c>
      <c r="BK178" s="193">
        <f>ROUND(I178*H178,2)</f>
        <v>0</v>
      </c>
      <c r="BL178" s="19" t="s">
        <v>164</v>
      </c>
      <c r="BM178" s="192" t="s">
        <v>1454</v>
      </c>
    </row>
    <row r="179" spans="1:47" s="2" customFormat="1" ht="11.25">
      <c r="A179" s="36"/>
      <c r="B179" s="37"/>
      <c r="C179" s="38"/>
      <c r="D179" s="194" t="s">
        <v>166</v>
      </c>
      <c r="E179" s="38"/>
      <c r="F179" s="195" t="s">
        <v>1330</v>
      </c>
      <c r="G179" s="38"/>
      <c r="H179" s="38"/>
      <c r="I179" s="196"/>
      <c r="J179" s="38"/>
      <c r="K179" s="38"/>
      <c r="L179" s="41"/>
      <c r="M179" s="197"/>
      <c r="N179" s="198"/>
      <c r="O179" s="67"/>
      <c r="P179" s="67"/>
      <c r="Q179" s="67"/>
      <c r="R179" s="67"/>
      <c r="S179" s="67"/>
      <c r="T179" s="68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166</v>
      </c>
      <c r="AU179" s="19" t="s">
        <v>82</v>
      </c>
    </row>
    <row r="180" spans="2:51" s="13" customFormat="1" ht="11.25">
      <c r="B180" s="201"/>
      <c r="C180" s="202"/>
      <c r="D180" s="194" t="s">
        <v>170</v>
      </c>
      <c r="E180" s="203" t="s">
        <v>28</v>
      </c>
      <c r="F180" s="204" t="s">
        <v>1455</v>
      </c>
      <c r="G180" s="202"/>
      <c r="H180" s="203" t="s">
        <v>28</v>
      </c>
      <c r="I180" s="205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170</v>
      </c>
      <c r="AU180" s="210" t="s">
        <v>82</v>
      </c>
      <c r="AV180" s="13" t="s">
        <v>80</v>
      </c>
      <c r="AW180" s="13" t="s">
        <v>34</v>
      </c>
      <c r="AX180" s="13" t="s">
        <v>73</v>
      </c>
      <c r="AY180" s="210" t="s">
        <v>157</v>
      </c>
    </row>
    <row r="181" spans="2:51" s="14" customFormat="1" ht="11.25">
      <c r="B181" s="211"/>
      <c r="C181" s="212"/>
      <c r="D181" s="194" t="s">
        <v>170</v>
      </c>
      <c r="E181" s="213" t="s">
        <v>28</v>
      </c>
      <c r="F181" s="214" t="s">
        <v>1456</v>
      </c>
      <c r="G181" s="212"/>
      <c r="H181" s="215">
        <v>0.927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170</v>
      </c>
      <c r="AU181" s="221" t="s">
        <v>82</v>
      </c>
      <c r="AV181" s="14" t="s">
        <v>82</v>
      </c>
      <c r="AW181" s="14" t="s">
        <v>34</v>
      </c>
      <c r="AX181" s="14" t="s">
        <v>80</v>
      </c>
      <c r="AY181" s="221" t="s">
        <v>157</v>
      </c>
    </row>
    <row r="182" spans="2:51" s="14" customFormat="1" ht="11.25">
      <c r="B182" s="211"/>
      <c r="C182" s="212"/>
      <c r="D182" s="194" t="s">
        <v>170</v>
      </c>
      <c r="E182" s="212"/>
      <c r="F182" s="214" t="s">
        <v>1457</v>
      </c>
      <c r="G182" s="212"/>
      <c r="H182" s="215">
        <v>0.014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170</v>
      </c>
      <c r="AU182" s="221" t="s">
        <v>82</v>
      </c>
      <c r="AV182" s="14" t="s">
        <v>82</v>
      </c>
      <c r="AW182" s="14" t="s">
        <v>4</v>
      </c>
      <c r="AX182" s="14" t="s">
        <v>80</v>
      </c>
      <c r="AY182" s="221" t="s">
        <v>157</v>
      </c>
    </row>
    <row r="183" spans="1:65" s="2" customFormat="1" ht="16.5" customHeight="1">
      <c r="A183" s="36"/>
      <c r="B183" s="37"/>
      <c r="C183" s="181" t="s">
        <v>307</v>
      </c>
      <c r="D183" s="181" t="s">
        <v>159</v>
      </c>
      <c r="E183" s="182" t="s">
        <v>403</v>
      </c>
      <c r="F183" s="183" t="s">
        <v>404</v>
      </c>
      <c r="G183" s="184" t="s">
        <v>162</v>
      </c>
      <c r="H183" s="185">
        <v>31.61</v>
      </c>
      <c r="I183" s="186"/>
      <c r="J183" s="187">
        <f>ROUND(I183*H183,2)</f>
        <v>0</v>
      </c>
      <c r="K183" s="183" t="s">
        <v>163</v>
      </c>
      <c r="L183" s="41"/>
      <c r="M183" s="188" t="s">
        <v>28</v>
      </c>
      <c r="N183" s="189" t="s">
        <v>46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164</v>
      </c>
      <c r="AT183" s="192" t="s">
        <v>159</v>
      </c>
      <c r="AU183" s="192" t="s">
        <v>82</v>
      </c>
      <c r="AY183" s="19" t="s">
        <v>157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164</v>
      </c>
      <c r="BK183" s="193">
        <f>ROUND(I183*H183,2)</f>
        <v>0</v>
      </c>
      <c r="BL183" s="19" t="s">
        <v>164</v>
      </c>
      <c r="BM183" s="192" t="s">
        <v>1458</v>
      </c>
    </row>
    <row r="184" spans="1:47" s="2" customFormat="1" ht="11.25">
      <c r="A184" s="36"/>
      <c r="B184" s="37"/>
      <c r="C184" s="38"/>
      <c r="D184" s="194" t="s">
        <v>166</v>
      </c>
      <c r="E184" s="38"/>
      <c r="F184" s="195" t="s">
        <v>406</v>
      </c>
      <c r="G184" s="38"/>
      <c r="H184" s="38"/>
      <c r="I184" s="196"/>
      <c r="J184" s="38"/>
      <c r="K184" s="38"/>
      <c r="L184" s="41"/>
      <c r="M184" s="197"/>
      <c r="N184" s="198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166</v>
      </c>
      <c r="AU184" s="19" t="s">
        <v>82</v>
      </c>
    </row>
    <row r="185" spans="1:47" s="2" customFormat="1" ht="11.25">
      <c r="A185" s="36"/>
      <c r="B185" s="37"/>
      <c r="C185" s="38"/>
      <c r="D185" s="199" t="s">
        <v>168</v>
      </c>
      <c r="E185" s="38"/>
      <c r="F185" s="200" t="s">
        <v>407</v>
      </c>
      <c r="G185" s="38"/>
      <c r="H185" s="38"/>
      <c r="I185" s="196"/>
      <c r="J185" s="38"/>
      <c r="K185" s="38"/>
      <c r="L185" s="41"/>
      <c r="M185" s="197"/>
      <c r="N185" s="198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168</v>
      </c>
      <c r="AU185" s="19" t="s">
        <v>82</v>
      </c>
    </row>
    <row r="186" spans="2:51" s="13" customFormat="1" ht="11.25">
      <c r="B186" s="201"/>
      <c r="C186" s="202"/>
      <c r="D186" s="194" t="s">
        <v>170</v>
      </c>
      <c r="E186" s="203" t="s">
        <v>28</v>
      </c>
      <c r="F186" s="204" t="s">
        <v>1402</v>
      </c>
      <c r="G186" s="202"/>
      <c r="H186" s="203" t="s">
        <v>28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170</v>
      </c>
      <c r="AU186" s="210" t="s">
        <v>82</v>
      </c>
      <c r="AV186" s="13" t="s">
        <v>80</v>
      </c>
      <c r="AW186" s="13" t="s">
        <v>34</v>
      </c>
      <c r="AX186" s="13" t="s">
        <v>73</v>
      </c>
      <c r="AY186" s="210" t="s">
        <v>157</v>
      </c>
    </row>
    <row r="187" spans="2:51" s="13" customFormat="1" ht="11.25">
      <c r="B187" s="201"/>
      <c r="C187" s="202"/>
      <c r="D187" s="194" t="s">
        <v>170</v>
      </c>
      <c r="E187" s="203" t="s">
        <v>28</v>
      </c>
      <c r="F187" s="204" t="s">
        <v>1459</v>
      </c>
      <c r="G187" s="202"/>
      <c r="H187" s="203" t="s">
        <v>28</v>
      </c>
      <c r="I187" s="205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170</v>
      </c>
      <c r="AU187" s="210" t="s">
        <v>82</v>
      </c>
      <c r="AV187" s="13" t="s">
        <v>80</v>
      </c>
      <c r="AW187" s="13" t="s">
        <v>34</v>
      </c>
      <c r="AX187" s="13" t="s">
        <v>73</v>
      </c>
      <c r="AY187" s="210" t="s">
        <v>157</v>
      </c>
    </row>
    <row r="188" spans="2:51" s="14" customFormat="1" ht="11.25">
      <c r="B188" s="211"/>
      <c r="C188" s="212"/>
      <c r="D188" s="194" t="s">
        <v>170</v>
      </c>
      <c r="E188" s="213" t="s">
        <v>28</v>
      </c>
      <c r="F188" s="214" t="s">
        <v>1448</v>
      </c>
      <c r="G188" s="212"/>
      <c r="H188" s="215">
        <v>23.2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170</v>
      </c>
      <c r="AU188" s="221" t="s">
        <v>82</v>
      </c>
      <c r="AV188" s="14" t="s">
        <v>82</v>
      </c>
      <c r="AW188" s="14" t="s">
        <v>34</v>
      </c>
      <c r="AX188" s="14" t="s">
        <v>73</v>
      </c>
      <c r="AY188" s="221" t="s">
        <v>157</v>
      </c>
    </row>
    <row r="189" spans="2:51" s="13" customFormat="1" ht="11.25">
      <c r="B189" s="201"/>
      <c r="C189" s="202"/>
      <c r="D189" s="194" t="s">
        <v>170</v>
      </c>
      <c r="E189" s="203" t="s">
        <v>28</v>
      </c>
      <c r="F189" s="204" t="s">
        <v>1460</v>
      </c>
      <c r="G189" s="202"/>
      <c r="H189" s="203" t="s">
        <v>28</v>
      </c>
      <c r="I189" s="205"/>
      <c r="J189" s="202"/>
      <c r="K189" s="202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170</v>
      </c>
      <c r="AU189" s="210" t="s">
        <v>82</v>
      </c>
      <c r="AV189" s="13" t="s">
        <v>80</v>
      </c>
      <c r="AW189" s="13" t="s">
        <v>34</v>
      </c>
      <c r="AX189" s="13" t="s">
        <v>73</v>
      </c>
      <c r="AY189" s="210" t="s">
        <v>157</v>
      </c>
    </row>
    <row r="190" spans="2:51" s="14" customFormat="1" ht="11.25">
      <c r="B190" s="211"/>
      <c r="C190" s="212"/>
      <c r="D190" s="194" t="s">
        <v>170</v>
      </c>
      <c r="E190" s="213" t="s">
        <v>28</v>
      </c>
      <c r="F190" s="214" t="s">
        <v>1461</v>
      </c>
      <c r="G190" s="212"/>
      <c r="H190" s="215">
        <v>8.41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170</v>
      </c>
      <c r="AU190" s="221" t="s">
        <v>82</v>
      </c>
      <c r="AV190" s="14" t="s">
        <v>82</v>
      </c>
      <c r="AW190" s="14" t="s">
        <v>34</v>
      </c>
      <c r="AX190" s="14" t="s">
        <v>73</v>
      </c>
      <c r="AY190" s="221" t="s">
        <v>157</v>
      </c>
    </row>
    <row r="191" spans="2:51" s="15" customFormat="1" ht="11.25">
      <c r="B191" s="222"/>
      <c r="C191" s="223"/>
      <c r="D191" s="194" t="s">
        <v>170</v>
      </c>
      <c r="E191" s="224" t="s">
        <v>28</v>
      </c>
      <c r="F191" s="225" t="s">
        <v>182</v>
      </c>
      <c r="G191" s="223"/>
      <c r="H191" s="226">
        <v>31.61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170</v>
      </c>
      <c r="AU191" s="232" t="s">
        <v>82</v>
      </c>
      <c r="AV191" s="15" t="s">
        <v>164</v>
      </c>
      <c r="AW191" s="15" t="s">
        <v>34</v>
      </c>
      <c r="AX191" s="15" t="s">
        <v>80</v>
      </c>
      <c r="AY191" s="232" t="s">
        <v>157</v>
      </c>
    </row>
    <row r="192" spans="1:65" s="2" customFormat="1" ht="16.5" customHeight="1">
      <c r="A192" s="36"/>
      <c r="B192" s="37"/>
      <c r="C192" s="181" t="s">
        <v>313</v>
      </c>
      <c r="D192" s="181" t="s">
        <v>159</v>
      </c>
      <c r="E192" s="182" t="s">
        <v>1351</v>
      </c>
      <c r="F192" s="183" t="s">
        <v>1352</v>
      </c>
      <c r="G192" s="184" t="s">
        <v>162</v>
      </c>
      <c r="H192" s="185">
        <v>6.8</v>
      </c>
      <c r="I192" s="186"/>
      <c r="J192" s="187">
        <f>ROUND(I192*H192,2)</f>
        <v>0</v>
      </c>
      <c r="K192" s="183" t="s">
        <v>163</v>
      </c>
      <c r="L192" s="41"/>
      <c r="M192" s="188" t="s">
        <v>28</v>
      </c>
      <c r="N192" s="189" t="s">
        <v>46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164</v>
      </c>
      <c r="AT192" s="192" t="s">
        <v>159</v>
      </c>
      <c r="AU192" s="192" t="s">
        <v>82</v>
      </c>
      <c r="AY192" s="19" t="s">
        <v>157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9" t="s">
        <v>164</v>
      </c>
      <c r="BK192" s="193">
        <f>ROUND(I192*H192,2)</f>
        <v>0</v>
      </c>
      <c r="BL192" s="19" t="s">
        <v>164</v>
      </c>
      <c r="BM192" s="192" t="s">
        <v>1462</v>
      </c>
    </row>
    <row r="193" spans="1:47" s="2" customFormat="1" ht="19.5">
      <c r="A193" s="36"/>
      <c r="B193" s="37"/>
      <c r="C193" s="38"/>
      <c r="D193" s="194" t="s">
        <v>166</v>
      </c>
      <c r="E193" s="38"/>
      <c r="F193" s="195" t="s">
        <v>1354</v>
      </c>
      <c r="G193" s="38"/>
      <c r="H193" s="38"/>
      <c r="I193" s="196"/>
      <c r="J193" s="38"/>
      <c r="K193" s="38"/>
      <c r="L193" s="41"/>
      <c r="M193" s="197"/>
      <c r="N193" s="198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166</v>
      </c>
      <c r="AU193" s="19" t="s">
        <v>82</v>
      </c>
    </row>
    <row r="194" spans="1:47" s="2" customFormat="1" ht="11.25">
      <c r="A194" s="36"/>
      <c r="B194" s="37"/>
      <c r="C194" s="38"/>
      <c r="D194" s="199" t="s">
        <v>168</v>
      </c>
      <c r="E194" s="38"/>
      <c r="F194" s="200" t="s">
        <v>1355</v>
      </c>
      <c r="G194" s="38"/>
      <c r="H194" s="38"/>
      <c r="I194" s="196"/>
      <c r="J194" s="38"/>
      <c r="K194" s="38"/>
      <c r="L194" s="41"/>
      <c r="M194" s="197"/>
      <c r="N194" s="198"/>
      <c r="O194" s="67"/>
      <c r="P194" s="67"/>
      <c r="Q194" s="67"/>
      <c r="R194" s="67"/>
      <c r="S194" s="67"/>
      <c r="T194" s="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168</v>
      </c>
      <c r="AU194" s="19" t="s">
        <v>82</v>
      </c>
    </row>
    <row r="195" spans="2:51" s="13" customFormat="1" ht="11.25">
      <c r="B195" s="201"/>
      <c r="C195" s="202"/>
      <c r="D195" s="194" t="s">
        <v>170</v>
      </c>
      <c r="E195" s="203" t="s">
        <v>28</v>
      </c>
      <c r="F195" s="204" t="s">
        <v>1463</v>
      </c>
      <c r="G195" s="202"/>
      <c r="H195" s="203" t="s">
        <v>28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170</v>
      </c>
      <c r="AU195" s="210" t="s">
        <v>82</v>
      </c>
      <c r="AV195" s="13" t="s">
        <v>80</v>
      </c>
      <c r="AW195" s="13" t="s">
        <v>34</v>
      </c>
      <c r="AX195" s="13" t="s">
        <v>73</v>
      </c>
      <c r="AY195" s="210" t="s">
        <v>157</v>
      </c>
    </row>
    <row r="196" spans="2:51" s="14" customFormat="1" ht="11.25">
      <c r="B196" s="211"/>
      <c r="C196" s="212"/>
      <c r="D196" s="194" t="s">
        <v>170</v>
      </c>
      <c r="E196" s="213" t="s">
        <v>28</v>
      </c>
      <c r="F196" s="214" t="s">
        <v>1453</v>
      </c>
      <c r="G196" s="212"/>
      <c r="H196" s="215">
        <v>6.8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170</v>
      </c>
      <c r="AU196" s="221" t="s">
        <v>82</v>
      </c>
      <c r="AV196" s="14" t="s">
        <v>82</v>
      </c>
      <c r="AW196" s="14" t="s">
        <v>34</v>
      </c>
      <c r="AX196" s="14" t="s">
        <v>80</v>
      </c>
      <c r="AY196" s="221" t="s">
        <v>157</v>
      </c>
    </row>
    <row r="197" spans="1:65" s="2" customFormat="1" ht="16.5" customHeight="1">
      <c r="A197" s="36"/>
      <c r="B197" s="37"/>
      <c r="C197" s="181" t="s">
        <v>321</v>
      </c>
      <c r="D197" s="181" t="s">
        <v>159</v>
      </c>
      <c r="E197" s="182" t="s">
        <v>410</v>
      </c>
      <c r="F197" s="183" t="s">
        <v>411</v>
      </c>
      <c r="G197" s="184" t="s">
        <v>162</v>
      </c>
      <c r="H197" s="185">
        <v>6.8</v>
      </c>
      <c r="I197" s="186"/>
      <c r="J197" s="187">
        <f>ROUND(I197*H197,2)</f>
        <v>0</v>
      </c>
      <c r="K197" s="183" t="s">
        <v>163</v>
      </c>
      <c r="L197" s="41"/>
      <c r="M197" s="188" t="s">
        <v>28</v>
      </c>
      <c r="N197" s="189" t="s">
        <v>46</v>
      </c>
      <c r="O197" s="67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164</v>
      </c>
      <c r="AT197" s="192" t="s">
        <v>159</v>
      </c>
      <c r="AU197" s="192" t="s">
        <v>82</v>
      </c>
      <c r="AY197" s="19" t="s">
        <v>157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9" t="s">
        <v>164</v>
      </c>
      <c r="BK197" s="193">
        <f>ROUND(I197*H197,2)</f>
        <v>0</v>
      </c>
      <c r="BL197" s="19" t="s">
        <v>164</v>
      </c>
      <c r="BM197" s="192" t="s">
        <v>1464</v>
      </c>
    </row>
    <row r="198" spans="1:47" s="2" customFormat="1" ht="11.25">
      <c r="A198" s="36"/>
      <c r="B198" s="37"/>
      <c r="C198" s="38"/>
      <c r="D198" s="194" t="s">
        <v>166</v>
      </c>
      <c r="E198" s="38"/>
      <c r="F198" s="195" t="s">
        <v>413</v>
      </c>
      <c r="G198" s="38"/>
      <c r="H198" s="38"/>
      <c r="I198" s="196"/>
      <c r="J198" s="38"/>
      <c r="K198" s="38"/>
      <c r="L198" s="41"/>
      <c r="M198" s="197"/>
      <c r="N198" s="198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166</v>
      </c>
      <c r="AU198" s="19" t="s">
        <v>82</v>
      </c>
    </row>
    <row r="199" spans="1:47" s="2" customFormat="1" ht="11.25">
      <c r="A199" s="36"/>
      <c r="B199" s="37"/>
      <c r="C199" s="38"/>
      <c r="D199" s="199" t="s">
        <v>168</v>
      </c>
      <c r="E199" s="38"/>
      <c r="F199" s="200" t="s">
        <v>414</v>
      </c>
      <c r="G199" s="38"/>
      <c r="H199" s="38"/>
      <c r="I199" s="196"/>
      <c r="J199" s="38"/>
      <c r="K199" s="38"/>
      <c r="L199" s="41"/>
      <c r="M199" s="197"/>
      <c r="N199" s="198"/>
      <c r="O199" s="67"/>
      <c r="P199" s="67"/>
      <c r="Q199" s="67"/>
      <c r="R199" s="67"/>
      <c r="S199" s="67"/>
      <c r="T199" s="68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168</v>
      </c>
      <c r="AU199" s="19" t="s">
        <v>82</v>
      </c>
    </row>
    <row r="200" spans="2:51" s="13" customFormat="1" ht="11.25">
      <c r="B200" s="201"/>
      <c r="C200" s="202"/>
      <c r="D200" s="194" t="s">
        <v>170</v>
      </c>
      <c r="E200" s="203" t="s">
        <v>28</v>
      </c>
      <c r="F200" s="204" t="s">
        <v>1465</v>
      </c>
      <c r="G200" s="202"/>
      <c r="H200" s="203" t="s">
        <v>28</v>
      </c>
      <c r="I200" s="205"/>
      <c r="J200" s="202"/>
      <c r="K200" s="202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170</v>
      </c>
      <c r="AU200" s="210" t="s">
        <v>82</v>
      </c>
      <c r="AV200" s="13" t="s">
        <v>80</v>
      </c>
      <c r="AW200" s="13" t="s">
        <v>34</v>
      </c>
      <c r="AX200" s="13" t="s">
        <v>73</v>
      </c>
      <c r="AY200" s="210" t="s">
        <v>157</v>
      </c>
    </row>
    <row r="201" spans="2:51" s="14" customFormat="1" ht="11.25">
      <c r="B201" s="211"/>
      <c r="C201" s="212"/>
      <c r="D201" s="194" t="s">
        <v>170</v>
      </c>
      <c r="E201" s="213" t="s">
        <v>28</v>
      </c>
      <c r="F201" s="214" t="s">
        <v>1466</v>
      </c>
      <c r="G201" s="212"/>
      <c r="H201" s="215">
        <v>6.8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170</v>
      </c>
      <c r="AU201" s="221" t="s">
        <v>82</v>
      </c>
      <c r="AV201" s="14" t="s">
        <v>82</v>
      </c>
      <c r="AW201" s="14" t="s">
        <v>34</v>
      </c>
      <c r="AX201" s="14" t="s">
        <v>80</v>
      </c>
      <c r="AY201" s="221" t="s">
        <v>157</v>
      </c>
    </row>
    <row r="202" spans="2:63" s="12" customFormat="1" ht="22.9" customHeight="1">
      <c r="B202" s="165"/>
      <c r="C202" s="166"/>
      <c r="D202" s="167" t="s">
        <v>72</v>
      </c>
      <c r="E202" s="179" t="s">
        <v>82</v>
      </c>
      <c r="F202" s="179" t="s">
        <v>417</v>
      </c>
      <c r="G202" s="166"/>
      <c r="H202" s="166"/>
      <c r="I202" s="169"/>
      <c r="J202" s="180">
        <f>BK202</f>
        <v>0</v>
      </c>
      <c r="K202" s="166"/>
      <c r="L202" s="171"/>
      <c r="M202" s="172"/>
      <c r="N202" s="173"/>
      <c r="O202" s="173"/>
      <c r="P202" s="174">
        <f>SUM(P203:P207)</f>
        <v>0</v>
      </c>
      <c r="Q202" s="173"/>
      <c r="R202" s="174">
        <f>SUM(R203:R207)</f>
        <v>0</v>
      </c>
      <c r="S202" s="173"/>
      <c r="T202" s="175">
        <f>SUM(T203:T207)</f>
        <v>0</v>
      </c>
      <c r="AR202" s="176" t="s">
        <v>80</v>
      </c>
      <c r="AT202" s="177" t="s">
        <v>72</v>
      </c>
      <c r="AU202" s="177" t="s">
        <v>80</v>
      </c>
      <c r="AY202" s="176" t="s">
        <v>157</v>
      </c>
      <c r="BK202" s="178">
        <f>SUM(BK203:BK207)</f>
        <v>0</v>
      </c>
    </row>
    <row r="203" spans="1:65" s="2" customFormat="1" ht="16.5" customHeight="1">
      <c r="A203" s="36"/>
      <c r="B203" s="37"/>
      <c r="C203" s="181" t="s">
        <v>327</v>
      </c>
      <c r="D203" s="181" t="s">
        <v>159</v>
      </c>
      <c r="E203" s="182" t="s">
        <v>1467</v>
      </c>
      <c r="F203" s="183" t="s">
        <v>1468</v>
      </c>
      <c r="G203" s="184" t="s">
        <v>246</v>
      </c>
      <c r="H203" s="185">
        <v>0.841</v>
      </c>
      <c r="I203" s="186"/>
      <c r="J203" s="187">
        <f>ROUND(I203*H203,2)</f>
        <v>0</v>
      </c>
      <c r="K203" s="183" t="s">
        <v>163</v>
      </c>
      <c r="L203" s="41"/>
      <c r="M203" s="188" t="s">
        <v>28</v>
      </c>
      <c r="N203" s="189" t="s">
        <v>46</v>
      </c>
      <c r="O203" s="67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164</v>
      </c>
      <c r="AT203" s="192" t="s">
        <v>159</v>
      </c>
      <c r="AU203" s="192" t="s">
        <v>82</v>
      </c>
      <c r="AY203" s="19" t="s">
        <v>157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9" t="s">
        <v>164</v>
      </c>
      <c r="BK203" s="193">
        <f>ROUND(I203*H203,2)</f>
        <v>0</v>
      </c>
      <c r="BL203" s="19" t="s">
        <v>164</v>
      </c>
      <c r="BM203" s="192" t="s">
        <v>1469</v>
      </c>
    </row>
    <row r="204" spans="1:47" s="2" customFormat="1" ht="11.25">
      <c r="A204" s="36"/>
      <c r="B204" s="37"/>
      <c r="C204" s="38"/>
      <c r="D204" s="194" t="s">
        <v>166</v>
      </c>
      <c r="E204" s="38"/>
      <c r="F204" s="195" t="s">
        <v>1470</v>
      </c>
      <c r="G204" s="38"/>
      <c r="H204" s="38"/>
      <c r="I204" s="196"/>
      <c r="J204" s="38"/>
      <c r="K204" s="38"/>
      <c r="L204" s="41"/>
      <c r="M204" s="197"/>
      <c r="N204" s="198"/>
      <c r="O204" s="67"/>
      <c r="P204" s="67"/>
      <c r="Q204" s="67"/>
      <c r="R204" s="67"/>
      <c r="S204" s="67"/>
      <c r="T204" s="68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166</v>
      </c>
      <c r="AU204" s="19" t="s">
        <v>82</v>
      </c>
    </row>
    <row r="205" spans="1:47" s="2" customFormat="1" ht="11.25">
      <c r="A205" s="36"/>
      <c r="B205" s="37"/>
      <c r="C205" s="38"/>
      <c r="D205" s="199" t="s">
        <v>168</v>
      </c>
      <c r="E205" s="38"/>
      <c r="F205" s="200" t="s">
        <v>1471</v>
      </c>
      <c r="G205" s="38"/>
      <c r="H205" s="38"/>
      <c r="I205" s="196"/>
      <c r="J205" s="38"/>
      <c r="K205" s="38"/>
      <c r="L205" s="41"/>
      <c r="M205" s="197"/>
      <c r="N205" s="198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168</v>
      </c>
      <c r="AU205" s="19" t="s">
        <v>82</v>
      </c>
    </row>
    <row r="206" spans="2:51" s="13" customFormat="1" ht="11.25">
      <c r="B206" s="201"/>
      <c r="C206" s="202"/>
      <c r="D206" s="194" t="s">
        <v>170</v>
      </c>
      <c r="E206" s="203" t="s">
        <v>28</v>
      </c>
      <c r="F206" s="204" t="s">
        <v>1472</v>
      </c>
      <c r="G206" s="202"/>
      <c r="H206" s="203" t="s">
        <v>28</v>
      </c>
      <c r="I206" s="205"/>
      <c r="J206" s="202"/>
      <c r="K206" s="202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170</v>
      </c>
      <c r="AU206" s="210" t="s">
        <v>82</v>
      </c>
      <c r="AV206" s="13" t="s">
        <v>80</v>
      </c>
      <c r="AW206" s="13" t="s">
        <v>34</v>
      </c>
      <c r="AX206" s="13" t="s">
        <v>73</v>
      </c>
      <c r="AY206" s="210" t="s">
        <v>157</v>
      </c>
    </row>
    <row r="207" spans="2:51" s="14" customFormat="1" ht="11.25">
      <c r="B207" s="211"/>
      <c r="C207" s="212"/>
      <c r="D207" s="194" t="s">
        <v>170</v>
      </c>
      <c r="E207" s="213" t="s">
        <v>28</v>
      </c>
      <c r="F207" s="214" t="s">
        <v>1473</v>
      </c>
      <c r="G207" s="212"/>
      <c r="H207" s="215">
        <v>0.841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170</v>
      </c>
      <c r="AU207" s="221" t="s">
        <v>82</v>
      </c>
      <c r="AV207" s="14" t="s">
        <v>82</v>
      </c>
      <c r="AW207" s="14" t="s">
        <v>34</v>
      </c>
      <c r="AX207" s="14" t="s">
        <v>80</v>
      </c>
      <c r="AY207" s="221" t="s">
        <v>157</v>
      </c>
    </row>
    <row r="208" spans="2:63" s="12" customFormat="1" ht="22.9" customHeight="1">
      <c r="B208" s="165"/>
      <c r="C208" s="166"/>
      <c r="D208" s="167" t="s">
        <v>72</v>
      </c>
      <c r="E208" s="179" t="s">
        <v>183</v>
      </c>
      <c r="F208" s="179" t="s">
        <v>522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SUM(P209:P217)</f>
        <v>0</v>
      </c>
      <c r="Q208" s="173"/>
      <c r="R208" s="174">
        <f>SUM(R209:R217)</f>
        <v>0</v>
      </c>
      <c r="S208" s="173"/>
      <c r="T208" s="175">
        <f>SUM(T209:T217)</f>
        <v>2.4859999999999998</v>
      </c>
      <c r="AR208" s="176" t="s">
        <v>80</v>
      </c>
      <c r="AT208" s="177" t="s">
        <v>72</v>
      </c>
      <c r="AU208" s="177" t="s">
        <v>80</v>
      </c>
      <c r="AY208" s="176" t="s">
        <v>157</v>
      </c>
      <c r="BK208" s="178">
        <f>SUM(BK209:BK217)</f>
        <v>0</v>
      </c>
    </row>
    <row r="209" spans="1:65" s="2" customFormat="1" ht="16.5" customHeight="1">
      <c r="A209" s="36"/>
      <c r="B209" s="37"/>
      <c r="C209" s="181" t="s">
        <v>334</v>
      </c>
      <c r="D209" s="181" t="s">
        <v>159</v>
      </c>
      <c r="E209" s="182" t="s">
        <v>524</v>
      </c>
      <c r="F209" s="183" t="s">
        <v>525</v>
      </c>
      <c r="G209" s="184" t="s">
        <v>246</v>
      </c>
      <c r="H209" s="185">
        <v>1.13</v>
      </c>
      <c r="I209" s="186"/>
      <c r="J209" s="187">
        <f>ROUND(I209*H209,2)</f>
        <v>0</v>
      </c>
      <c r="K209" s="183" t="s">
        <v>163</v>
      </c>
      <c r="L209" s="41"/>
      <c r="M209" s="188" t="s">
        <v>28</v>
      </c>
      <c r="N209" s="189" t="s">
        <v>46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2.2</v>
      </c>
      <c r="T209" s="191">
        <f>S209*H209</f>
        <v>2.4859999999999998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164</v>
      </c>
      <c r="AT209" s="192" t="s">
        <v>159</v>
      </c>
      <c r="AU209" s="192" t="s">
        <v>82</v>
      </c>
      <c r="AY209" s="19" t="s">
        <v>157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9" t="s">
        <v>164</v>
      </c>
      <c r="BK209" s="193">
        <f>ROUND(I209*H209,2)</f>
        <v>0</v>
      </c>
      <c r="BL209" s="19" t="s">
        <v>164</v>
      </c>
      <c r="BM209" s="192" t="s">
        <v>1474</v>
      </c>
    </row>
    <row r="210" spans="1:47" s="2" customFormat="1" ht="11.25">
      <c r="A210" s="36"/>
      <c r="B210" s="37"/>
      <c r="C210" s="38"/>
      <c r="D210" s="194" t="s">
        <v>166</v>
      </c>
      <c r="E210" s="38"/>
      <c r="F210" s="195" t="s">
        <v>527</v>
      </c>
      <c r="G210" s="38"/>
      <c r="H210" s="38"/>
      <c r="I210" s="196"/>
      <c r="J210" s="38"/>
      <c r="K210" s="38"/>
      <c r="L210" s="41"/>
      <c r="M210" s="197"/>
      <c r="N210" s="198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166</v>
      </c>
      <c r="AU210" s="19" t="s">
        <v>82</v>
      </c>
    </row>
    <row r="211" spans="1:47" s="2" customFormat="1" ht="11.25">
      <c r="A211" s="36"/>
      <c r="B211" s="37"/>
      <c r="C211" s="38"/>
      <c r="D211" s="199" t="s">
        <v>168</v>
      </c>
      <c r="E211" s="38"/>
      <c r="F211" s="200" t="s">
        <v>528</v>
      </c>
      <c r="G211" s="38"/>
      <c r="H211" s="38"/>
      <c r="I211" s="196"/>
      <c r="J211" s="38"/>
      <c r="K211" s="38"/>
      <c r="L211" s="41"/>
      <c r="M211" s="197"/>
      <c r="N211" s="198"/>
      <c r="O211" s="67"/>
      <c r="P211" s="67"/>
      <c r="Q211" s="67"/>
      <c r="R211" s="67"/>
      <c r="S211" s="67"/>
      <c r="T211" s="6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168</v>
      </c>
      <c r="AU211" s="19" t="s">
        <v>82</v>
      </c>
    </row>
    <row r="212" spans="2:51" s="13" customFormat="1" ht="11.25">
      <c r="B212" s="201"/>
      <c r="C212" s="202"/>
      <c r="D212" s="194" t="s">
        <v>170</v>
      </c>
      <c r="E212" s="203" t="s">
        <v>28</v>
      </c>
      <c r="F212" s="204" t="s">
        <v>1475</v>
      </c>
      <c r="G212" s="202"/>
      <c r="H212" s="203" t="s">
        <v>28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170</v>
      </c>
      <c r="AU212" s="210" t="s">
        <v>82</v>
      </c>
      <c r="AV212" s="13" t="s">
        <v>80</v>
      </c>
      <c r="AW212" s="13" t="s">
        <v>34</v>
      </c>
      <c r="AX212" s="13" t="s">
        <v>73</v>
      </c>
      <c r="AY212" s="210" t="s">
        <v>157</v>
      </c>
    </row>
    <row r="213" spans="2:51" s="14" customFormat="1" ht="11.25">
      <c r="B213" s="211"/>
      <c r="C213" s="212"/>
      <c r="D213" s="194" t="s">
        <v>170</v>
      </c>
      <c r="E213" s="213" t="s">
        <v>28</v>
      </c>
      <c r="F213" s="214" t="s">
        <v>1476</v>
      </c>
      <c r="G213" s="212"/>
      <c r="H213" s="215">
        <v>0.324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170</v>
      </c>
      <c r="AU213" s="221" t="s">
        <v>82</v>
      </c>
      <c r="AV213" s="14" t="s">
        <v>82</v>
      </c>
      <c r="AW213" s="14" t="s">
        <v>34</v>
      </c>
      <c r="AX213" s="14" t="s">
        <v>73</v>
      </c>
      <c r="AY213" s="221" t="s">
        <v>157</v>
      </c>
    </row>
    <row r="214" spans="2:51" s="14" customFormat="1" ht="11.25">
      <c r="B214" s="211"/>
      <c r="C214" s="212"/>
      <c r="D214" s="194" t="s">
        <v>170</v>
      </c>
      <c r="E214" s="213" t="s">
        <v>28</v>
      </c>
      <c r="F214" s="214" t="s">
        <v>1477</v>
      </c>
      <c r="G214" s="212"/>
      <c r="H214" s="215">
        <v>0.392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170</v>
      </c>
      <c r="AU214" s="221" t="s">
        <v>82</v>
      </c>
      <c r="AV214" s="14" t="s">
        <v>82</v>
      </c>
      <c r="AW214" s="14" t="s">
        <v>34</v>
      </c>
      <c r="AX214" s="14" t="s">
        <v>73</v>
      </c>
      <c r="AY214" s="221" t="s">
        <v>157</v>
      </c>
    </row>
    <row r="215" spans="2:51" s="14" customFormat="1" ht="11.25">
      <c r="B215" s="211"/>
      <c r="C215" s="212"/>
      <c r="D215" s="194" t="s">
        <v>170</v>
      </c>
      <c r="E215" s="213" t="s">
        <v>28</v>
      </c>
      <c r="F215" s="214" t="s">
        <v>1478</v>
      </c>
      <c r="G215" s="212"/>
      <c r="H215" s="215">
        <v>0.326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170</v>
      </c>
      <c r="AU215" s="221" t="s">
        <v>82</v>
      </c>
      <c r="AV215" s="14" t="s">
        <v>82</v>
      </c>
      <c r="AW215" s="14" t="s">
        <v>34</v>
      </c>
      <c r="AX215" s="14" t="s">
        <v>73</v>
      </c>
      <c r="AY215" s="221" t="s">
        <v>157</v>
      </c>
    </row>
    <row r="216" spans="2:51" s="14" customFormat="1" ht="11.25">
      <c r="B216" s="211"/>
      <c r="C216" s="212"/>
      <c r="D216" s="194" t="s">
        <v>170</v>
      </c>
      <c r="E216" s="213" t="s">
        <v>28</v>
      </c>
      <c r="F216" s="214" t="s">
        <v>1479</v>
      </c>
      <c r="G216" s="212"/>
      <c r="H216" s="215">
        <v>0.088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170</v>
      </c>
      <c r="AU216" s="221" t="s">
        <v>82</v>
      </c>
      <c r="AV216" s="14" t="s">
        <v>82</v>
      </c>
      <c r="AW216" s="14" t="s">
        <v>34</v>
      </c>
      <c r="AX216" s="14" t="s">
        <v>73</v>
      </c>
      <c r="AY216" s="221" t="s">
        <v>157</v>
      </c>
    </row>
    <row r="217" spans="2:51" s="15" customFormat="1" ht="11.25">
      <c r="B217" s="222"/>
      <c r="C217" s="223"/>
      <c r="D217" s="194" t="s">
        <v>170</v>
      </c>
      <c r="E217" s="224" t="s">
        <v>28</v>
      </c>
      <c r="F217" s="225" t="s">
        <v>182</v>
      </c>
      <c r="G217" s="223"/>
      <c r="H217" s="226">
        <v>1.13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170</v>
      </c>
      <c r="AU217" s="232" t="s">
        <v>82</v>
      </c>
      <c r="AV217" s="15" t="s">
        <v>164</v>
      </c>
      <c r="AW217" s="15" t="s">
        <v>34</v>
      </c>
      <c r="AX217" s="15" t="s">
        <v>80</v>
      </c>
      <c r="AY217" s="232" t="s">
        <v>157</v>
      </c>
    </row>
    <row r="218" spans="2:63" s="12" customFormat="1" ht="22.9" customHeight="1">
      <c r="B218" s="165"/>
      <c r="C218" s="166"/>
      <c r="D218" s="167" t="s">
        <v>72</v>
      </c>
      <c r="E218" s="179" t="s">
        <v>217</v>
      </c>
      <c r="F218" s="179" t="s">
        <v>555</v>
      </c>
      <c r="G218" s="166"/>
      <c r="H218" s="166"/>
      <c r="I218" s="169"/>
      <c r="J218" s="180">
        <f>BK218</f>
        <v>0</v>
      </c>
      <c r="K218" s="166"/>
      <c r="L218" s="171"/>
      <c r="M218" s="172"/>
      <c r="N218" s="173"/>
      <c r="O218" s="173"/>
      <c r="P218" s="174">
        <f>SUM(P219:P321)</f>
        <v>0</v>
      </c>
      <c r="Q218" s="173"/>
      <c r="R218" s="174">
        <f>SUM(R219:R321)</f>
        <v>1.05551972</v>
      </c>
      <c r="S218" s="173"/>
      <c r="T218" s="175">
        <f>SUM(T219:T321)</f>
        <v>0</v>
      </c>
      <c r="AR218" s="176" t="s">
        <v>80</v>
      </c>
      <c r="AT218" s="177" t="s">
        <v>72</v>
      </c>
      <c r="AU218" s="177" t="s">
        <v>80</v>
      </c>
      <c r="AY218" s="176" t="s">
        <v>157</v>
      </c>
      <c r="BK218" s="178">
        <f>SUM(BK219:BK321)</f>
        <v>0</v>
      </c>
    </row>
    <row r="219" spans="1:65" s="2" customFormat="1" ht="16.5" customHeight="1">
      <c r="A219" s="36"/>
      <c r="B219" s="37"/>
      <c r="C219" s="181" t="s">
        <v>7</v>
      </c>
      <c r="D219" s="181" t="s">
        <v>159</v>
      </c>
      <c r="E219" s="182" t="s">
        <v>1480</v>
      </c>
      <c r="F219" s="183" t="s">
        <v>1481</v>
      </c>
      <c r="G219" s="184" t="s">
        <v>175</v>
      </c>
      <c r="H219" s="185">
        <v>2</v>
      </c>
      <c r="I219" s="186"/>
      <c r="J219" s="187">
        <f>ROUND(I219*H219,2)</f>
        <v>0</v>
      </c>
      <c r="K219" s="183" t="s">
        <v>163</v>
      </c>
      <c r="L219" s="41"/>
      <c r="M219" s="188" t="s">
        <v>28</v>
      </c>
      <c r="N219" s="189" t="s">
        <v>46</v>
      </c>
      <c r="O219" s="67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164</v>
      </c>
      <c r="AT219" s="192" t="s">
        <v>159</v>
      </c>
      <c r="AU219" s="192" t="s">
        <v>82</v>
      </c>
      <c r="AY219" s="19" t="s">
        <v>157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9" t="s">
        <v>164</v>
      </c>
      <c r="BK219" s="193">
        <f>ROUND(I219*H219,2)</f>
        <v>0</v>
      </c>
      <c r="BL219" s="19" t="s">
        <v>164</v>
      </c>
      <c r="BM219" s="192" t="s">
        <v>1482</v>
      </c>
    </row>
    <row r="220" spans="1:47" s="2" customFormat="1" ht="11.25">
      <c r="A220" s="36"/>
      <c r="B220" s="37"/>
      <c r="C220" s="38"/>
      <c r="D220" s="194" t="s">
        <v>166</v>
      </c>
      <c r="E220" s="38"/>
      <c r="F220" s="195" t="s">
        <v>1483</v>
      </c>
      <c r="G220" s="38"/>
      <c r="H220" s="38"/>
      <c r="I220" s="196"/>
      <c r="J220" s="38"/>
      <c r="K220" s="38"/>
      <c r="L220" s="41"/>
      <c r="M220" s="197"/>
      <c r="N220" s="198"/>
      <c r="O220" s="67"/>
      <c r="P220" s="67"/>
      <c r="Q220" s="67"/>
      <c r="R220" s="67"/>
      <c r="S220" s="67"/>
      <c r="T220" s="68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166</v>
      </c>
      <c r="AU220" s="19" t="s">
        <v>82</v>
      </c>
    </row>
    <row r="221" spans="1:47" s="2" customFormat="1" ht="11.25">
      <c r="A221" s="36"/>
      <c r="B221" s="37"/>
      <c r="C221" s="38"/>
      <c r="D221" s="199" t="s">
        <v>168</v>
      </c>
      <c r="E221" s="38"/>
      <c r="F221" s="200" t="s">
        <v>1484</v>
      </c>
      <c r="G221" s="38"/>
      <c r="H221" s="38"/>
      <c r="I221" s="196"/>
      <c r="J221" s="38"/>
      <c r="K221" s="38"/>
      <c r="L221" s="41"/>
      <c r="M221" s="197"/>
      <c r="N221" s="198"/>
      <c r="O221" s="67"/>
      <c r="P221" s="67"/>
      <c r="Q221" s="67"/>
      <c r="R221" s="67"/>
      <c r="S221" s="67"/>
      <c r="T221" s="68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168</v>
      </c>
      <c r="AU221" s="19" t="s">
        <v>82</v>
      </c>
    </row>
    <row r="222" spans="2:51" s="13" customFormat="1" ht="11.25">
      <c r="B222" s="201"/>
      <c r="C222" s="202"/>
      <c r="D222" s="194" t="s">
        <v>170</v>
      </c>
      <c r="E222" s="203" t="s">
        <v>28</v>
      </c>
      <c r="F222" s="204" t="s">
        <v>1485</v>
      </c>
      <c r="G222" s="202"/>
      <c r="H222" s="203" t="s">
        <v>28</v>
      </c>
      <c r="I222" s="205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170</v>
      </c>
      <c r="AU222" s="210" t="s">
        <v>82</v>
      </c>
      <c r="AV222" s="13" t="s">
        <v>80</v>
      </c>
      <c r="AW222" s="13" t="s">
        <v>34</v>
      </c>
      <c r="AX222" s="13" t="s">
        <v>73</v>
      </c>
      <c r="AY222" s="210" t="s">
        <v>157</v>
      </c>
    </row>
    <row r="223" spans="2:51" s="14" customFormat="1" ht="11.25">
      <c r="B223" s="211"/>
      <c r="C223" s="212"/>
      <c r="D223" s="194" t="s">
        <v>170</v>
      </c>
      <c r="E223" s="213" t="s">
        <v>28</v>
      </c>
      <c r="F223" s="214" t="s">
        <v>82</v>
      </c>
      <c r="G223" s="212"/>
      <c r="H223" s="215">
        <v>2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170</v>
      </c>
      <c r="AU223" s="221" t="s">
        <v>82</v>
      </c>
      <c r="AV223" s="14" t="s">
        <v>82</v>
      </c>
      <c r="AW223" s="14" t="s">
        <v>34</v>
      </c>
      <c r="AX223" s="14" t="s">
        <v>80</v>
      </c>
      <c r="AY223" s="221" t="s">
        <v>157</v>
      </c>
    </row>
    <row r="224" spans="1:65" s="2" customFormat="1" ht="16.5" customHeight="1">
      <c r="A224" s="36"/>
      <c r="B224" s="37"/>
      <c r="C224" s="181" t="s">
        <v>348</v>
      </c>
      <c r="D224" s="181" t="s">
        <v>159</v>
      </c>
      <c r="E224" s="182" t="s">
        <v>1486</v>
      </c>
      <c r="F224" s="183" t="s">
        <v>1487</v>
      </c>
      <c r="G224" s="184" t="s">
        <v>175</v>
      </c>
      <c r="H224" s="185">
        <v>1</v>
      </c>
      <c r="I224" s="186"/>
      <c r="J224" s="187">
        <f>ROUND(I224*H224,2)</f>
        <v>0</v>
      </c>
      <c r="K224" s="183" t="s">
        <v>163</v>
      </c>
      <c r="L224" s="41"/>
      <c r="M224" s="188" t="s">
        <v>28</v>
      </c>
      <c r="N224" s="189" t="s">
        <v>46</v>
      </c>
      <c r="O224" s="67"/>
      <c r="P224" s="190">
        <f>O224*H224</f>
        <v>0</v>
      </c>
      <c r="Q224" s="190">
        <v>0.02341</v>
      </c>
      <c r="R224" s="190">
        <f>Q224*H224</f>
        <v>0.02341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164</v>
      </c>
      <c r="AT224" s="192" t="s">
        <v>159</v>
      </c>
      <c r="AU224" s="192" t="s">
        <v>82</v>
      </c>
      <c r="AY224" s="19" t="s">
        <v>157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9" t="s">
        <v>164</v>
      </c>
      <c r="BK224" s="193">
        <f>ROUND(I224*H224,2)</f>
        <v>0</v>
      </c>
      <c r="BL224" s="19" t="s">
        <v>164</v>
      </c>
      <c r="BM224" s="192" t="s">
        <v>1488</v>
      </c>
    </row>
    <row r="225" spans="1:47" s="2" customFormat="1" ht="19.5">
      <c r="A225" s="36"/>
      <c r="B225" s="37"/>
      <c r="C225" s="38"/>
      <c r="D225" s="194" t="s">
        <v>166</v>
      </c>
      <c r="E225" s="38"/>
      <c r="F225" s="195" t="s">
        <v>1489</v>
      </c>
      <c r="G225" s="38"/>
      <c r="H225" s="38"/>
      <c r="I225" s="196"/>
      <c r="J225" s="38"/>
      <c r="K225" s="38"/>
      <c r="L225" s="41"/>
      <c r="M225" s="197"/>
      <c r="N225" s="198"/>
      <c r="O225" s="67"/>
      <c r="P225" s="67"/>
      <c r="Q225" s="67"/>
      <c r="R225" s="67"/>
      <c r="S225" s="67"/>
      <c r="T225" s="68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166</v>
      </c>
      <c r="AU225" s="19" t="s">
        <v>82</v>
      </c>
    </row>
    <row r="226" spans="1:47" s="2" customFormat="1" ht="11.25">
      <c r="A226" s="36"/>
      <c r="B226" s="37"/>
      <c r="C226" s="38"/>
      <c r="D226" s="199" t="s">
        <v>168</v>
      </c>
      <c r="E226" s="38"/>
      <c r="F226" s="200" t="s">
        <v>1490</v>
      </c>
      <c r="G226" s="38"/>
      <c r="H226" s="38"/>
      <c r="I226" s="196"/>
      <c r="J226" s="38"/>
      <c r="K226" s="38"/>
      <c r="L226" s="41"/>
      <c r="M226" s="197"/>
      <c r="N226" s="198"/>
      <c r="O226" s="67"/>
      <c r="P226" s="67"/>
      <c r="Q226" s="67"/>
      <c r="R226" s="67"/>
      <c r="S226" s="67"/>
      <c r="T226" s="68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168</v>
      </c>
      <c r="AU226" s="19" t="s">
        <v>82</v>
      </c>
    </row>
    <row r="227" spans="2:51" s="13" customFormat="1" ht="22.5">
      <c r="B227" s="201"/>
      <c r="C227" s="202"/>
      <c r="D227" s="194" t="s">
        <v>170</v>
      </c>
      <c r="E227" s="203" t="s">
        <v>28</v>
      </c>
      <c r="F227" s="204" t="s">
        <v>1491</v>
      </c>
      <c r="G227" s="202"/>
      <c r="H227" s="203" t="s">
        <v>28</v>
      </c>
      <c r="I227" s="205"/>
      <c r="J227" s="202"/>
      <c r="K227" s="202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170</v>
      </c>
      <c r="AU227" s="210" t="s">
        <v>82</v>
      </c>
      <c r="AV227" s="13" t="s">
        <v>80</v>
      </c>
      <c r="AW227" s="13" t="s">
        <v>34</v>
      </c>
      <c r="AX227" s="13" t="s">
        <v>73</v>
      </c>
      <c r="AY227" s="210" t="s">
        <v>157</v>
      </c>
    </row>
    <row r="228" spans="2:51" s="14" customFormat="1" ht="11.25">
      <c r="B228" s="211"/>
      <c r="C228" s="212"/>
      <c r="D228" s="194" t="s">
        <v>170</v>
      </c>
      <c r="E228" s="213" t="s">
        <v>28</v>
      </c>
      <c r="F228" s="214" t="s">
        <v>80</v>
      </c>
      <c r="G228" s="212"/>
      <c r="H228" s="215">
        <v>1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170</v>
      </c>
      <c r="AU228" s="221" t="s">
        <v>82</v>
      </c>
      <c r="AV228" s="14" t="s">
        <v>82</v>
      </c>
      <c r="AW228" s="14" t="s">
        <v>34</v>
      </c>
      <c r="AX228" s="14" t="s">
        <v>80</v>
      </c>
      <c r="AY228" s="221" t="s">
        <v>157</v>
      </c>
    </row>
    <row r="229" spans="1:65" s="2" customFormat="1" ht="16.5" customHeight="1">
      <c r="A229" s="36"/>
      <c r="B229" s="37"/>
      <c r="C229" s="244" t="s">
        <v>360</v>
      </c>
      <c r="D229" s="244" t="s">
        <v>483</v>
      </c>
      <c r="E229" s="245" t="s">
        <v>1492</v>
      </c>
      <c r="F229" s="246" t="s">
        <v>1493</v>
      </c>
      <c r="G229" s="247" t="s">
        <v>175</v>
      </c>
      <c r="H229" s="248">
        <v>1</v>
      </c>
      <c r="I229" s="249"/>
      <c r="J229" s="250">
        <f>ROUND(I229*H229,2)</f>
        <v>0</v>
      </c>
      <c r="K229" s="246" t="s">
        <v>28</v>
      </c>
      <c r="L229" s="251"/>
      <c r="M229" s="252" t="s">
        <v>28</v>
      </c>
      <c r="N229" s="253" t="s">
        <v>46</v>
      </c>
      <c r="O229" s="67"/>
      <c r="P229" s="190">
        <f>O229*H229</f>
        <v>0</v>
      </c>
      <c r="Q229" s="190">
        <v>0.21</v>
      </c>
      <c r="R229" s="190">
        <f>Q229*H229</f>
        <v>0.21</v>
      </c>
      <c r="S229" s="190">
        <v>0</v>
      </c>
      <c r="T229" s="19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2" t="s">
        <v>217</v>
      </c>
      <c r="AT229" s="192" t="s">
        <v>483</v>
      </c>
      <c r="AU229" s="192" t="s">
        <v>82</v>
      </c>
      <c r="AY229" s="19" t="s">
        <v>157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9" t="s">
        <v>164</v>
      </c>
      <c r="BK229" s="193">
        <f>ROUND(I229*H229,2)</f>
        <v>0</v>
      </c>
      <c r="BL229" s="19" t="s">
        <v>164</v>
      </c>
      <c r="BM229" s="192" t="s">
        <v>1494</v>
      </c>
    </row>
    <row r="230" spans="1:47" s="2" customFormat="1" ht="11.25">
      <c r="A230" s="36"/>
      <c r="B230" s="37"/>
      <c r="C230" s="38"/>
      <c r="D230" s="194" t="s">
        <v>166</v>
      </c>
      <c r="E230" s="38"/>
      <c r="F230" s="195" t="s">
        <v>1493</v>
      </c>
      <c r="G230" s="38"/>
      <c r="H230" s="38"/>
      <c r="I230" s="196"/>
      <c r="J230" s="38"/>
      <c r="K230" s="38"/>
      <c r="L230" s="41"/>
      <c r="M230" s="197"/>
      <c r="N230" s="198"/>
      <c r="O230" s="67"/>
      <c r="P230" s="67"/>
      <c r="Q230" s="67"/>
      <c r="R230" s="67"/>
      <c r="S230" s="67"/>
      <c r="T230" s="68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166</v>
      </c>
      <c r="AU230" s="19" t="s">
        <v>82</v>
      </c>
    </row>
    <row r="231" spans="2:51" s="13" customFormat="1" ht="22.5">
      <c r="B231" s="201"/>
      <c r="C231" s="202"/>
      <c r="D231" s="194" t="s">
        <v>170</v>
      </c>
      <c r="E231" s="203" t="s">
        <v>28</v>
      </c>
      <c r="F231" s="204" t="s">
        <v>1495</v>
      </c>
      <c r="G231" s="202"/>
      <c r="H231" s="203" t="s">
        <v>28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170</v>
      </c>
      <c r="AU231" s="210" t="s">
        <v>82</v>
      </c>
      <c r="AV231" s="13" t="s">
        <v>80</v>
      </c>
      <c r="AW231" s="13" t="s">
        <v>34</v>
      </c>
      <c r="AX231" s="13" t="s">
        <v>73</v>
      </c>
      <c r="AY231" s="210" t="s">
        <v>157</v>
      </c>
    </row>
    <row r="232" spans="2:51" s="14" customFormat="1" ht="11.25">
      <c r="B232" s="211"/>
      <c r="C232" s="212"/>
      <c r="D232" s="194" t="s">
        <v>170</v>
      </c>
      <c r="E232" s="213" t="s">
        <v>28</v>
      </c>
      <c r="F232" s="214" t="s">
        <v>80</v>
      </c>
      <c r="G232" s="212"/>
      <c r="H232" s="215">
        <v>1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170</v>
      </c>
      <c r="AU232" s="221" t="s">
        <v>82</v>
      </c>
      <c r="AV232" s="14" t="s">
        <v>82</v>
      </c>
      <c r="AW232" s="14" t="s">
        <v>34</v>
      </c>
      <c r="AX232" s="14" t="s">
        <v>80</v>
      </c>
      <c r="AY232" s="221" t="s">
        <v>157</v>
      </c>
    </row>
    <row r="233" spans="1:65" s="2" customFormat="1" ht="16.5" customHeight="1">
      <c r="A233" s="36"/>
      <c r="B233" s="37"/>
      <c r="C233" s="181" t="s">
        <v>365</v>
      </c>
      <c r="D233" s="181" t="s">
        <v>159</v>
      </c>
      <c r="E233" s="182" t="s">
        <v>1496</v>
      </c>
      <c r="F233" s="183" t="s">
        <v>1497</v>
      </c>
      <c r="G233" s="184" t="s">
        <v>246</v>
      </c>
      <c r="H233" s="185">
        <v>2.59</v>
      </c>
      <c r="I233" s="186"/>
      <c r="J233" s="187">
        <f>ROUND(I233*H233,2)</f>
        <v>0</v>
      </c>
      <c r="K233" s="183" t="s">
        <v>163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164</v>
      </c>
      <c r="AT233" s="192" t="s">
        <v>159</v>
      </c>
      <c r="AU233" s="192" t="s">
        <v>82</v>
      </c>
      <c r="AY233" s="19" t="s">
        <v>157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164</v>
      </c>
      <c r="BK233" s="193">
        <f>ROUND(I233*H233,2)</f>
        <v>0</v>
      </c>
      <c r="BL233" s="19" t="s">
        <v>164</v>
      </c>
      <c r="BM233" s="192" t="s">
        <v>1498</v>
      </c>
    </row>
    <row r="234" spans="1:47" s="2" customFormat="1" ht="19.5">
      <c r="A234" s="36"/>
      <c r="B234" s="37"/>
      <c r="C234" s="38"/>
      <c r="D234" s="194" t="s">
        <v>166</v>
      </c>
      <c r="E234" s="38"/>
      <c r="F234" s="195" t="s">
        <v>1499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166</v>
      </c>
      <c r="AU234" s="19" t="s">
        <v>82</v>
      </c>
    </row>
    <row r="235" spans="1:47" s="2" customFormat="1" ht="11.25">
      <c r="A235" s="36"/>
      <c r="B235" s="37"/>
      <c r="C235" s="38"/>
      <c r="D235" s="199" t="s">
        <v>168</v>
      </c>
      <c r="E235" s="38"/>
      <c r="F235" s="200" t="s">
        <v>1500</v>
      </c>
      <c r="G235" s="38"/>
      <c r="H235" s="38"/>
      <c r="I235" s="196"/>
      <c r="J235" s="38"/>
      <c r="K235" s="38"/>
      <c r="L235" s="41"/>
      <c r="M235" s="197"/>
      <c r="N235" s="198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168</v>
      </c>
      <c r="AU235" s="19" t="s">
        <v>82</v>
      </c>
    </row>
    <row r="236" spans="2:51" s="13" customFormat="1" ht="11.25">
      <c r="B236" s="201"/>
      <c r="C236" s="202"/>
      <c r="D236" s="194" t="s">
        <v>170</v>
      </c>
      <c r="E236" s="203" t="s">
        <v>28</v>
      </c>
      <c r="F236" s="204" t="s">
        <v>1501</v>
      </c>
      <c r="G236" s="202"/>
      <c r="H236" s="203" t="s">
        <v>28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170</v>
      </c>
      <c r="AU236" s="210" t="s">
        <v>82</v>
      </c>
      <c r="AV236" s="13" t="s">
        <v>80</v>
      </c>
      <c r="AW236" s="13" t="s">
        <v>34</v>
      </c>
      <c r="AX236" s="13" t="s">
        <v>73</v>
      </c>
      <c r="AY236" s="210" t="s">
        <v>157</v>
      </c>
    </row>
    <row r="237" spans="2:51" s="14" customFormat="1" ht="11.25">
      <c r="B237" s="211"/>
      <c r="C237" s="212"/>
      <c r="D237" s="194" t="s">
        <v>170</v>
      </c>
      <c r="E237" s="213" t="s">
        <v>28</v>
      </c>
      <c r="F237" s="214" t="s">
        <v>1502</v>
      </c>
      <c r="G237" s="212"/>
      <c r="H237" s="215">
        <v>2.59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170</v>
      </c>
      <c r="AU237" s="221" t="s">
        <v>82</v>
      </c>
      <c r="AV237" s="14" t="s">
        <v>82</v>
      </c>
      <c r="AW237" s="14" t="s">
        <v>34</v>
      </c>
      <c r="AX237" s="14" t="s">
        <v>80</v>
      </c>
      <c r="AY237" s="221" t="s">
        <v>157</v>
      </c>
    </row>
    <row r="238" spans="1:65" s="2" customFormat="1" ht="16.5" customHeight="1">
      <c r="A238" s="36"/>
      <c r="B238" s="37"/>
      <c r="C238" s="181" t="s">
        <v>372</v>
      </c>
      <c r="D238" s="181" t="s">
        <v>159</v>
      </c>
      <c r="E238" s="182" t="s">
        <v>1503</v>
      </c>
      <c r="F238" s="183" t="s">
        <v>1504</v>
      </c>
      <c r="G238" s="184" t="s">
        <v>246</v>
      </c>
      <c r="H238" s="185">
        <v>4.936</v>
      </c>
      <c r="I238" s="186"/>
      <c r="J238" s="187">
        <f>ROUND(I238*H238,2)</f>
        <v>0</v>
      </c>
      <c r="K238" s="183" t="s">
        <v>163</v>
      </c>
      <c r="L238" s="41"/>
      <c r="M238" s="188" t="s">
        <v>28</v>
      </c>
      <c r="N238" s="189" t="s">
        <v>46</v>
      </c>
      <c r="O238" s="67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164</v>
      </c>
      <c r="AT238" s="192" t="s">
        <v>159</v>
      </c>
      <c r="AU238" s="192" t="s">
        <v>82</v>
      </c>
      <c r="AY238" s="19" t="s">
        <v>157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9" t="s">
        <v>164</v>
      </c>
      <c r="BK238" s="193">
        <f>ROUND(I238*H238,2)</f>
        <v>0</v>
      </c>
      <c r="BL238" s="19" t="s">
        <v>164</v>
      </c>
      <c r="BM238" s="192" t="s">
        <v>1505</v>
      </c>
    </row>
    <row r="239" spans="1:47" s="2" customFormat="1" ht="19.5">
      <c r="A239" s="36"/>
      <c r="B239" s="37"/>
      <c r="C239" s="38"/>
      <c r="D239" s="194" t="s">
        <v>166</v>
      </c>
      <c r="E239" s="38"/>
      <c r="F239" s="195" t="s">
        <v>1506</v>
      </c>
      <c r="G239" s="38"/>
      <c r="H239" s="38"/>
      <c r="I239" s="196"/>
      <c r="J239" s="38"/>
      <c r="K239" s="38"/>
      <c r="L239" s="41"/>
      <c r="M239" s="197"/>
      <c r="N239" s="198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166</v>
      </c>
      <c r="AU239" s="19" t="s">
        <v>82</v>
      </c>
    </row>
    <row r="240" spans="1:47" s="2" customFormat="1" ht="11.25">
      <c r="A240" s="36"/>
      <c r="B240" s="37"/>
      <c r="C240" s="38"/>
      <c r="D240" s="199" t="s">
        <v>168</v>
      </c>
      <c r="E240" s="38"/>
      <c r="F240" s="200" t="s">
        <v>1507</v>
      </c>
      <c r="G240" s="38"/>
      <c r="H240" s="38"/>
      <c r="I240" s="196"/>
      <c r="J240" s="38"/>
      <c r="K240" s="38"/>
      <c r="L240" s="41"/>
      <c r="M240" s="197"/>
      <c r="N240" s="198"/>
      <c r="O240" s="67"/>
      <c r="P240" s="67"/>
      <c r="Q240" s="67"/>
      <c r="R240" s="67"/>
      <c r="S240" s="67"/>
      <c r="T240" s="68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168</v>
      </c>
      <c r="AU240" s="19" t="s">
        <v>82</v>
      </c>
    </row>
    <row r="241" spans="2:51" s="13" customFormat="1" ht="11.25">
      <c r="B241" s="201"/>
      <c r="C241" s="202"/>
      <c r="D241" s="194" t="s">
        <v>170</v>
      </c>
      <c r="E241" s="203" t="s">
        <v>28</v>
      </c>
      <c r="F241" s="204" t="s">
        <v>1508</v>
      </c>
      <c r="G241" s="202"/>
      <c r="H241" s="203" t="s">
        <v>28</v>
      </c>
      <c r="I241" s="205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170</v>
      </c>
      <c r="AU241" s="210" t="s">
        <v>82</v>
      </c>
      <c r="AV241" s="13" t="s">
        <v>80</v>
      </c>
      <c r="AW241" s="13" t="s">
        <v>34</v>
      </c>
      <c r="AX241" s="13" t="s">
        <v>73</v>
      </c>
      <c r="AY241" s="210" t="s">
        <v>157</v>
      </c>
    </row>
    <row r="242" spans="2:51" s="14" customFormat="1" ht="11.25">
      <c r="B242" s="211"/>
      <c r="C242" s="212"/>
      <c r="D242" s="194" t="s">
        <v>170</v>
      </c>
      <c r="E242" s="213" t="s">
        <v>28</v>
      </c>
      <c r="F242" s="214" t="s">
        <v>1509</v>
      </c>
      <c r="G242" s="212"/>
      <c r="H242" s="215">
        <v>4.936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170</v>
      </c>
      <c r="AU242" s="221" t="s">
        <v>82</v>
      </c>
      <c r="AV242" s="14" t="s">
        <v>82</v>
      </c>
      <c r="AW242" s="14" t="s">
        <v>34</v>
      </c>
      <c r="AX242" s="14" t="s">
        <v>80</v>
      </c>
      <c r="AY242" s="221" t="s">
        <v>157</v>
      </c>
    </row>
    <row r="243" spans="1:65" s="2" customFormat="1" ht="16.5" customHeight="1">
      <c r="A243" s="36"/>
      <c r="B243" s="37"/>
      <c r="C243" s="181" t="s">
        <v>380</v>
      </c>
      <c r="D243" s="181" t="s">
        <v>159</v>
      </c>
      <c r="E243" s="182" t="s">
        <v>1510</v>
      </c>
      <c r="F243" s="183" t="s">
        <v>1511</v>
      </c>
      <c r="G243" s="184" t="s">
        <v>246</v>
      </c>
      <c r="H243" s="185">
        <v>1.172</v>
      </c>
      <c r="I243" s="186"/>
      <c r="J243" s="187">
        <f>ROUND(I243*H243,2)</f>
        <v>0</v>
      </c>
      <c r="K243" s="183" t="s">
        <v>163</v>
      </c>
      <c r="L243" s="41"/>
      <c r="M243" s="188" t="s">
        <v>28</v>
      </c>
      <c r="N243" s="189" t="s">
        <v>46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164</v>
      </c>
      <c r="AT243" s="192" t="s">
        <v>159</v>
      </c>
      <c r="AU243" s="192" t="s">
        <v>82</v>
      </c>
      <c r="AY243" s="19" t="s">
        <v>157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9" t="s">
        <v>164</v>
      </c>
      <c r="BK243" s="193">
        <f>ROUND(I243*H243,2)</f>
        <v>0</v>
      </c>
      <c r="BL243" s="19" t="s">
        <v>164</v>
      </c>
      <c r="BM243" s="192" t="s">
        <v>1512</v>
      </c>
    </row>
    <row r="244" spans="1:47" s="2" customFormat="1" ht="19.5">
      <c r="A244" s="36"/>
      <c r="B244" s="37"/>
      <c r="C244" s="38"/>
      <c r="D244" s="194" t="s">
        <v>166</v>
      </c>
      <c r="E244" s="38"/>
      <c r="F244" s="195" t="s">
        <v>1513</v>
      </c>
      <c r="G244" s="38"/>
      <c r="H244" s="38"/>
      <c r="I244" s="196"/>
      <c r="J244" s="38"/>
      <c r="K244" s="38"/>
      <c r="L244" s="41"/>
      <c r="M244" s="197"/>
      <c r="N244" s="198"/>
      <c r="O244" s="67"/>
      <c r="P244" s="67"/>
      <c r="Q244" s="67"/>
      <c r="R244" s="67"/>
      <c r="S244" s="67"/>
      <c r="T244" s="68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166</v>
      </c>
      <c r="AU244" s="19" t="s">
        <v>82</v>
      </c>
    </row>
    <row r="245" spans="1:47" s="2" customFormat="1" ht="11.25">
      <c r="A245" s="36"/>
      <c r="B245" s="37"/>
      <c r="C245" s="38"/>
      <c r="D245" s="199" t="s">
        <v>168</v>
      </c>
      <c r="E245" s="38"/>
      <c r="F245" s="200" t="s">
        <v>1514</v>
      </c>
      <c r="G245" s="38"/>
      <c r="H245" s="38"/>
      <c r="I245" s="196"/>
      <c r="J245" s="38"/>
      <c r="K245" s="38"/>
      <c r="L245" s="41"/>
      <c r="M245" s="197"/>
      <c r="N245" s="198"/>
      <c r="O245" s="67"/>
      <c r="P245" s="67"/>
      <c r="Q245" s="67"/>
      <c r="R245" s="67"/>
      <c r="S245" s="67"/>
      <c r="T245" s="68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168</v>
      </c>
      <c r="AU245" s="19" t="s">
        <v>82</v>
      </c>
    </row>
    <row r="246" spans="2:51" s="13" customFormat="1" ht="11.25">
      <c r="B246" s="201"/>
      <c r="C246" s="202"/>
      <c r="D246" s="194" t="s">
        <v>170</v>
      </c>
      <c r="E246" s="203" t="s">
        <v>28</v>
      </c>
      <c r="F246" s="204" t="s">
        <v>1515</v>
      </c>
      <c r="G246" s="202"/>
      <c r="H246" s="203" t="s">
        <v>28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170</v>
      </c>
      <c r="AU246" s="210" t="s">
        <v>82</v>
      </c>
      <c r="AV246" s="13" t="s">
        <v>80</v>
      </c>
      <c r="AW246" s="13" t="s">
        <v>34</v>
      </c>
      <c r="AX246" s="13" t="s">
        <v>73</v>
      </c>
      <c r="AY246" s="210" t="s">
        <v>157</v>
      </c>
    </row>
    <row r="247" spans="2:51" s="14" customFormat="1" ht="11.25">
      <c r="B247" s="211"/>
      <c r="C247" s="212"/>
      <c r="D247" s="194" t="s">
        <v>170</v>
      </c>
      <c r="E247" s="213" t="s">
        <v>28</v>
      </c>
      <c r="F247" s="214" t="s">
        <v>1516</v>
      </c>
      <c r="G247" s="212"/>
      <c r="H247" s="215">
        <v>1.172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170</v>
      </c>
      <c r="AU247" s="221" t="s">
        <v>82</v>
      </c>
      <c r="AV247" s="14" t="s">
        <v>82</v>
      </c>
      <c r="AW247" s="14" t="s">
        <v>34</v>
      </c>
      <c r="AX247" s="14" t="s">
        <v>80</v>
      </c>
      <c r="AY247" s="221" t="s">
        <v>157</v>
      </c>
    </row>
    <row r="248" spans="1:65" s="2" customFormat="1" ht="16.5" customHeight="1">
      <c r="A248" s="36"/>
      <c r="B248" s="37"/>
      <c r="C248" s="181" t="s">
        <v>394</v>
      </c>
      <c r="D248" s="181" t="s">
        <v>159</v>
      </c>
      <c r="E248" s="182" t="s">
        <v>1517</v>
      </c>
      <c r="F248" s="183" t="s">
        <v>1518</v>
      </c>
      <c r="G248" s="184" t="s">
        <v>162</v>
      </c>
      <c r="H248" s="185">
        <v>42.595</v>
      </c>
      <c r="I248" s="186"/>
      <c r="J248" s="187">
        <f>ROUND(I248*H248,2)</f>
        <v>0</v>
      </c>
      <c r="K248" s="183" t="s">
        <v>163</v>
      </c>
      <c r="L248" s="41"/>
      <c r="M248" s="188" t="s">
        <v>28</v>
      </c>
      <c r="N248" s="189" t="s">
        <v>46</v>
      </c>
      <c r="O248" s="67"/>
      <c r="P248" s="190">
        <f>O248*H248</f>
        <v>0</v>
      </c>
      <c r="Q248" s="190">
        <v>0.00232</v>
      </c>
      <c r="R248" s="190">
        <f>Q248*H248</f>
        <v>0.0988204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164</v>
      </c>
      <c r="AT248" s="192" t="s">
        <v>159</v>
      </c>
      <c r="AU248" s="192" t="s">
        <v>82</v>
      </c>
      <c r="AY248" s="19" t="s">
        <v>157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164</v>
      </c>
      <c r="BK248" s="193">
        <f>ROUND(I248*H248,2)</f>
        <v>0</v>
      </c>
      <c r="BL248" s="19" t="s">
        <v>164</v>
      </c>
      <c r="BM248" s="192" t="s">
        <v>1519</v>
      </c>
    </row>
    <row r="249" spans="1:47" s="2" customFormat="1" ht="11.25">
      <c r="A249" s="36"/>
      <c r="B249" s="37"/>
      <c r="C249" s="38"/>
      <c r="D249" s="194" t="s">
        <v>166</v>
      </c>
      <c r="E249" s="38"/>
      <c r="F249" s="195" t="s">
        <v>1520</v>
      </c>
      <c r="G249" s="38"/>
      <c r="H249" s="38"/>
      <c r="I249" s="196"/>
      <c r="J249" s="38"/>
      <c r="K249" s="38"/>
      <c r="L249" s="41"/>
      <c r="M249" s="197"/>
      <c r="N249" s="198"/>
      <c r="O249" s="67"/>
      <c r="P249" s="67"/>
      <c r="Q249" s="67"/>
      <c r="R249" s="67"/>
      <c r="S249" s="67"/>
      <c r="T249" s="68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166</v>
      </c>
      <c r="AU249" s="19" t="s">
        <v>82</v>
      </c>
    </row>
    <row r="250" spans="1:47" s="2" customFormat="1" ht="11.25">
      <c r="A250" s="36"/>
      <c r="B250" s="37"/>
      <c r="C250" s="38"/>
      <c r="D250" s="199" t="s">
        <v>168</v>
      </c>
      <c r="E250" s="38"/>
      <c r="F250" s="200" t="s">
        <v>1521</v>
      </c>
      <c r="G250" s="38"/>
      <c r="H250" s="38"/>
      <c r="I250" s="196"/>
      <c r="J250" s="38"/>
      <c r="K250" s="38"/>
      <c r="L250" s="41"/>
      <c r="M250" s="197"/>
      <c r="N250" s="198"/>
      <c r="O250" s="67"/>
      <c r="P250" s="67"/>
      <c r="Q250" s="67"/>
      <c r="R250" s="67"/>
      <c r="S250" s="67"/>
      <c r="T250" s="68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168</v>
      </c>
      <c r="AU250" s="19" t="s">
        <v>82</v>
      </c>
    </row>
    <row r="251" spans="2:51" s="13" customFormat="1" ht="11.25">
      <c r="B251" s="201"/>
      <c r="C251" s="202"/>
      <c r="D251" s="194" t="s">
        <v>170</v>
      </c>
      <c r="E251" s="203" t="s">
        <v>28</v>
      </c>
      <c r="F251" s="204" t="s">
        <v>1416</v>
      </c>
      <c r="G251" s="202"/>
      <c r="H251" s="203" t="s">
        <v>28</v>
      </c>
      <c r="I251" s="205"/>
      <c r="J251" s="202"/>
      <c r="K251" s="202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170</v>
      </c>
      <c r="AU251" s="210" t="s">
        <v>82</v>
      </c>
      <c r="AV251" s="13" t="s">
        <v>80</v>
      </c>
      <c r="AW251" s="13" t="s">
        <v>34</v>
      </c>
      <c r="AX251" s="13" t="s">
        <v>73</v>
      </c>
      <c r="AY251" s="210" t="s">
        <v>157</v>
      </c>
    </row>
    <row r="252" spans="2:51" s="13" customFormat="1" ht="11.25">
      <c r="B252" s="201"/>
      <c r="C252" s="202"/>
      <c r="D252" s="194" t="s">
        <v>170</v>
      </c>
      <c r="E252" s="203" t="s">
        <v>28</v>
      </c>
      <c r="F252" s="204" t="s">
        <v>1522</v>
      </c>
      <c r="G252" s="202"/>
      <c r="H252" s="203" t="s">
        <v>28</v>
      </c>
      <c r="I252" s="205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170</v>
      </c>
      <c r="AU252" s="210" t="s">
        <v>82</v>
      </c>
      <c r="AV252" s="13" t="s">
        <v>80</v>
      </c>
      <c r="AW252" s="13" t="s">
        <v>34</v>
      </c>
      <c r="AX252" s="13" t="s">
        <v>73</v>
      </c>
      <c r="AY252" s="210" t="s">
        <v>157</v>
      </c>
    </row>
    <row r="253" spans="2:51" s="14" customFormat="1" ht="11.25">
      <c r="B253" s="211"/>
      <c r="C253" s="212"/>
      <c r="D253" s="194" t="s">
        <v>170</v>
      </c>
      <c r="E253" s="213" t="s">
        <v>28</v>
      </c>
      <c r="F253" s="214" t="s">
        <v>1523</v>
      </c>
      <c r="G253" s="212"/>
      <c r="H253" s="215">
        <v>24.915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170</v>
      </c>
      <c r="AU253" s="221" t="s">
        <v>82</v>
      </c>
      <c r="AV253" s="14" t="s">
        <v>82</v>
      </c>
      <c r="AW253" s="14" t="s">
        <v>34</v>
      </c>
      <c r="AX253" s="14" t="s">
        <v>73</v>
      </c>
      <c r="AY253" s="221" t="s">
        <v>157</v>
      </c>
    </row>
    <row r="254" spans="2:51" s="14" customFormat="1" ht="11.25">
      <c r="B254" s="211"/>
      <c r="C254" s="212"/>
      <c r="D254" s="194" t="s">
        <v>170</v>
      </c>
      <c r="E254" s="213" t="s">
        <v>28</v>
      </c>
      <c r="F254" s="214" t="s">
        <v>1524</v>
      </c>
      <c r="G254" s="212"/>
      <c r="H254" s="215">
        <v>16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170</v>
      </c>
      <c r="AU254" s="221" t="s">
        <v>82</v>
      </c>
      <c r="AV254" s="14" t="s">
        <v>82</v>
      </c>
      <c r="AW254" s="14" t="s">
        <v>34</v>
      </c>
      <c r="AX254" s="14" t="s">
        <v>73</v>
      </c>
      <c r="AY254" s="221" t="s">
        <v>157</v>
      </c>
    </row>
    <row r="255" spans="2:51" s="13" customFormat="1" ht="11.25">
      <c r="B255" s="201"/>
      <c r="C255" s="202"/>
      <c r="D255" s="194" t="s">
        <v>170</v>
      </c>
      <c r="E255" s="203" t="s">
        <v>28</v>
      </c>
      <c r="F255" s="204" t="s">
        <v>1525</v>
      </c>
      <c r="G255" s="202"/>
      <c r="H255" s="203" t="s">
        <v>28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170</v>
      </c>
      <c r="AU255" s="210" t="s">
        <v>82</v>
      </c>
      <c r="AV255" s="13" t="s">
        <v>80</v>
      </c>
      <c r="AW255" s="13" t="s">
        <v>34</v>
      </c>
      <c r="AX255" s="13" t="s">
        <v>73</v>
      </c>
      <c r="AY255" s="210" t="s">
        <v>157</v>
      </c>
    </row>
    <row r="256" spans="2:51" s="14" customFormat="1" ht="11.25">
      <c r="B256" s="211"/>
      <c r="C256" s="212"/>
      <c r="D256" s="194" t="s">
        <v>170</v>
      </c>
      <c r="E256" s="213" t="s">
        <v>28</v>
      </c>
      <c r="F256" s="214" t="s">
        <v>1526</v>
      </c>
      <c r="G256" s="212"/>
      <c r="H256" s="215">
        <v>0.55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170</v>
      </c>
      <c r="AU256" s="221" t="s">
        <v>82</v>
      </c>
      <c r="AV256" s="14" t="s">
        <v>82</v>
      </c>
      <c r="AW256" s="14" t="s">
        <v>34</v>
      </c>
      <c r="AX256" s="14" t="s">
        <v>73</v>
      </c>
      <c r="AY256" s="221" t="s">
        <v>157</v>
      </c>
    </row>
    <row r="257" spans="2:51" s="13" customFormat="1" ht="11.25">
      <c r="B257" s="201"/>
      <c r="C257" s="202"/>
      <c r="D257" s="194" t="s">
        <v>170</v>
      </c>
      <c r="E257" s="203" t="s">
        <v>28</v>
      </c>
      <c r="F257" s="204" t="s">
        <v>1527</v>
      </c>
      <c r="G257" s="202"/>
      <c r="H257" s="203" t="s">
        <v>28</v>
      </c>
      <c r="I257" s="205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170</v>
      </c>
      <c r="AU257" s="210" t="s">
        <v>82</v>
      </c>
      <c r="AV257" s="13" t="s">
        <v>80</v>
      </c>
      <c r="AW257" s="13" t="s">
        <v>34</v>
      </c>
      <c r="AX257" s="13" t="s">
        <v>73</v>
      </c>
      <c r="AY257" s="210" t="s">
        <v>157</v>
      </c>
    </row>
    <row r="258" spans="2:51" s="14" customFormat="1" ht="11.25">
      <c r="B258" s="211"/>
      <c r="C258" s="212"/>
      <c r="D258" s="194" t="s">
        <v>170</v>
      </c>
      <c r="E258" s="213" t="s">
        <v>28</v>
      </c>
      <c r="F258" s="214" t="s">
        <v>1528</v>
      </c>
      <c r="G258" s="212"/>
      <c r="H258" s="215">
        <v>1.13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170</v>
      </c>
      <c r="AU258" s="221" t="s">
        <v>82</v>
      </c>
      <c r="AV258" s="14" t="s">
        <v>82</v>
      </c>
      <c r="AW258" s="14" t="s">
        <v>34</v>
      </c>
      <c r="AX258" s="14" t="s">
        <v>73</v>
      </c>
      <c r="AY258" s="221" t="s">
        <v>157</v>
      </c>
    </row>
    <row r="259" spans="2:51" s="15" customFormat="1" ht="11.25">
      <c r="B259" s="222"/>
      <c r="C259" s="223"/>
      <c r="D259" s="194" t="s">
        <v>170</v>
      </c>
      <c r="E259" s="224" t="s">
        <v>28</v>
      </c>
      <c r="F259" s="225" t="s">
        <v>182</v>
      </c>
      <c r="G259" s="223"/>
      <c r="H259" s="226">
        <v>42.595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170</v>
      </c>
      <c r="AU259" s="232" t="s">
        <v>82</v>
      </c>
      <c r="AV259" s="15" t="s">
        <v>164</v>
      </c>
      <c r="AW259" s="15" t="s">
        <v>34</v>
      </c>
      <c r="AX259" s="15" t="s">
        <v>80</v>
      </c>
      <c r="AY259" s="232" t="s">
        <v>157</v>
      </c>
    </row>
    <row r="260" spans="1:65" s="2" customFormat="1" ht="16.5" customHeight="1">
      <c r="A260" s="36"/>
      <c r="B260" s="37"/>
      <c r="C260" s="181" t="s">
        <v>402</v>
      </c>
      <c r="D260" s="181" t="s">
        <v>159</v>
      </c>
      <c r="E260" s="182" t="s">
        <v>1529</v>
      </c>
      <c r="F260" s="183" t="s">
        <v>1530</v>
      </c>
      <c r="G260" s="184" t="s">
        <v>162</v>
      </c>
      <c r="H260" s="185">
        <v>5.08</v>
      </c>
      <c r="I260" s="186"/>
      <c r="J260" s="187">
        <f>ROUND(I260*H260,2)</f>
        <v>0</v>
      </c>
      <c r="K260" s="183" t="s">
        <v>163</v>
      </c>
      <c r="L260" s="41"/>
      <c r="M260" s="188" t="s">
        <v>28</v>
      </c>
      <c r="N260" s="189" t="s">
        <v>46</v>
      </c>
      <c r="O260" s="67"/>
      <c r="P260" s="190">
        <f>O260*H260</f>
        <v>0</v>
      </c>
      <c r="Q260" s="190">
        <v>0.00396</v>
      </c>
      <c r="R260" s="190">
        <f>Q260*H260</f>
        <v>0.0201168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164</v>
      </c>
      <c r="AT260" s="192" t="s">
        <v>159</v>
      </c>
      <c r="AU260" s="192" t="s">
        <v>82</v>
      </c>
      <c r="AY260" s="19" t="s">
        <v>157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9" t="s">
        <v>164</v>
      </c>
      <c r="BK260" s="193">
        <f>ROUND(I260*H260,2)</f>
        <v>0</v>
      </c>
      <c r="BL260" s="19" t="s">
        <v>164</v>
      </c>
      <c r="BM260" s="192" t="s">
        <v>1531</v>
      </c>
    </row>
    <row r="261" spans="1:47" s="2" customFormat="1" ht="11.25">
      <c r="A261" s="36"/>
      <c r="B261" s="37"/>
      <c r="C261" s="38"/>
      <c r="D261" s="194" t="s">
        <v>166</v>
      </c>
      <c r="E261" s="38"/>
      <c r="F261" s="195" t="s">
        <v>1532</v>
      </c>
      <c r="G261" s="38"/>
      <c r="H261" s="38"/>
      <c r="I261" s="196"/>
      <c r="J261" s="38"/>
      <c r="K261" s="38"/>
      <c r="L261" s="41"/>
      <c r="M261" s="197"/>
      <c r="N261" s="198"/>
      <c r="O261" s="67"/>
      <c r="P261" s="67"/>
      <c r="Q261" s="67"/>
      <c r="R261" s="67"/>
      <c r="S261" s="67"/>
      <c r="T261" s="68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166</v>
      </c>
      <c r="AU261" s="19" t="s">
        <v>82</v>
      </c>
    </row>
    <row r="262" spans="1:47" s="2" customFormat="1" ht="11.25">
      <c r="A262" s="36"/>
      <c r="B262" s="37"/>
      <c r="C262" s="38"/>
      <c r="D262" s="199" t="s">
        <v>168</v>
      </c>
      <c r="E262" s="38"/>
      <c r="F262" s="200" t="s">
        <v>1533</v>
      </c>
      <c r="G262" s="38"/>
      <c r="H262" s="38"/>
      <c r="I262" s="196"/>
      <c r="J262" s="38"/>
      <c r="K262" s="38"/>
      <c r="L262" s="41"/>
      <c r="M262" s="197"/>
      <c r="N262" s="198"/>
      <c r="O262" s="67"/>
      <c r="P262" s="67"/>
      <c r="Q262" s="67"/>
      <c r="R262" s="67"/>
      <c r="S262" s="67"/>
      <c r="T262" s="68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168</v>
      </c>
      <c r="AU262" s="19" t="s">
        <v>82</v>
      </c>
    </row>
    <row r="263" spans="2:51" s="13" customFormat="1" ht="11.25">
      <c r="B263" s="201"/>
      <c r="C263" s="202"/>
      <c r="D263" s="194" t="s">
        <v>170</v>
      </c>
      <c r="E263" s="203" t="s">
        <v>28</v>
      </c>
      <c r="F263" s="204" t="s">
        <v>1534</v>
      </c>
      <c r="G263" s="202"/>
      <c r="H263" s="203" t="s">
        <v>28</v>
      </c>
      <c r="I263" s="205"/>
      <c r="J263" s="202"/>
      <c r="K263" s="202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170</v>
      </c>
      <c r="AU263" s="210" t="s">
        <v>82</v>
      </c>
      <c r="AV263" s="13" t="s">
        <v>80</v>
      </c>
      <c r="AW263" s="13" t="s">
        <v>34</v>
      </c>
      <c r="AX263" s="13" t="s">
        <v>73</v>
      </c>
      <c r="AY263" s="210" t="s">
        <v>157</v>
      </c>
    </row>
    <row r="264" spans="2:51" s="14" customFormat="1" ht="11.25">
      <c r="B264" s="211"/>
      <c r="C264" s="212"/>
      <c r="D264" s="194" t="s">
        <v>170</v>
      </c>
      <c r="E264" s="213" t="s">
        <v>28</v>
      </c>
      <c r="F264" s="214" t="s">
        <v>1535</v>
      </c>
      <c r="G264" s="212"/>
      <c r="H264" s="215">
        <v>4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170</v>
      </c>
      <c r="AU264" s="221" t="s">
        <v>82</v>
      </c>
      <c r="AV264" s="14" t="s">
        <v>82</v>
      </c>
      <c r="AW264" s="14" t="s">
        <v>34</v>
      </c>
      <c r="AX264" s="14" t="s">
        <v>73</v>
      </c>
      <c r="AY264" s="221" t="s">
        <v>157</v>
      </c>
    </row>
    <row r="265" spans="2:51" s="14" customFormat="1" ht="11.25">
      <c r="B265" s="211"/>
      <c r="C265" s="212"/>
      <c r="D265" s="194" t="s">
        <v>170</v>
      </c>
      <c r="E265" s="213" t="s">
        <v>28</v>
      </c>
      <c r="F265" s="214" t="s">
        <v>1536</v>
      </c>
      <c r="G265" s="212"/>
      <c r="H265" s="215">
        <v>0.48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170</v>
      </c>
      <c r="AU265" s="221" t="s">
        <v>82</v>
      </c>
      <c r="AV265" s="14" t="s">
        <v>82</v>
      </c>
      <c r="AW265" s="14" t="s">
        <v>34</v>
      </c>
      <c r="AX265" s="14" t="s">
        <v>73</v>
      </c>
      <c r="AY265" s="221" t="s">
        <v>157</v>
      </c>
    </row>
    <row r="266" spans="2:51" s="14" customFormat="1" ht="11.25">
      <c r="B266" s="211"/>
      <c r="C266" s="212"/>
      <c r="D266" s="194" t="s">
        <v>170</v>
      </c>
      <c r="E266" s="213" t="s">
        <v>28</v>
      </c>
      <c r="F266" s="214" t="s">
        <v>1537</v>
      </c>
      <c r="G266" s="212"/>
      <c r="H266" s="215">
        <v>0.6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170</v>
      </c>
      <c r="AU266" s="221" t="s">
        <v>82</v>
      </c>
      <c r="AV266" s="14" t="s">
        <v>82</v>
      </c>
      <c r="AW266" s="14" t="s">
        <v>34</v>
      </c>
      <c r="AX266" s="14" t="s">
        <v>73</v>
      </c>
      <c r="AY266" s="221" t="s">
        <v>157</v>
      </c>
    </row>
    <row r="267" spans="2:51" s="15" customFormat="1" ht="11.25">
      <c r="B267" s="222"/>
      <c r="C267" s="223"/>
      <c r="D267" s="194" t="s">
        <v>170</v>
      </c>
      <c r="E267" s="224" t="s">
        <v>28</v>
      </c>
      <c r="F267" s="225" t="s">
        <v>182</v>
      </c>
      <c r="G267" s="223"/>
      <c r="H267" s="226">
        <v>5.08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170</v>
      </c>
      <c r="AU267" s="232" t="s">
        <v>82</v>
      </c>
      <c r="AV267" s="15" t="s">
        <v>164</v>
      </c>
      <c r="AW267" s="15" t="s">
        <v>34</v>
      </c>
      <c r="AX267" s="15" t="s">
        <v>80</v>
      </c>
      <c r="AY267" s="232" t="s">
        <v>157</v>
      </c>
    </row>
    <row r="268" spans="1:65" s="2" customFormat="1" ht="16.5" customHeight="1">
      <c r="A268" s="36"/>
      <c r="B268" s="37"/>
      <c r="C268" s="181" t="s">
        <v>409</v>
      </c>
      <c r="D268" s="181" t="s">
        <v>159</v>
      </c>
      <c r="E268" s="182" t="s">
        <v>1538</v>
      </c>
      <c r="F268" s="183" t="s">
        <v>1539</v>
      </c>
      <c r="G268" s="184" t="s">
        <v>486</v>
      </c>
      <c r="H268" s="185">
        <v>0.007</v>
      </c>
      <c r="I268" s="186"/>
      <c r="J268" s="187">
        <f>ROUND(I268*H268,2)</f>
        <v>0</v>
      </c>
      <c r="K268" s="183" t="s">
        <v>163</v>
      </c>
      <c r="L268" s="41"/>
      <c r="M268" s="188" t="s">
        <v>28</v>
      </c>
      <c r="N268" s="189" t="s">
        <v>46</v>
      </c>
      <c r="O268" s="67"/>
      <c r="P268" s="190">
        <f>O268*H268</f>
        <v>0</v>
      </c>
      <c r="Q268" s="190">
        <v>1.03732</v>
      </c>
      <c r="R268" s="190">
        <f>Q268*H268</f>
        <v>0.00726124</v>
      </c>
      <c r="S268" s="190">
        <v>0</v>
      </c>
      <c r="T268" s="19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2" t="s">
        <v>164</v>
      </c>
      <c r="AT268" s="192" t="s">
        <v>159</v>
      </c>
      <c r="AU268" s="192" t="s">
        <v>82</v>
      </c>
      <c r="AY268" s="19" t="s">
        <v>157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9" t="s">
        <v>164</v>
      </c>
      <c r="BK268" s="193">
        <f>ROUND(I268*H268,2)</f>
        <v>0</v>
      </c>
      <c r="BL268" s="19" t="s">
        <v>164</v>
      </c>
      <c r="BM268" s="192" t="s">
        <v>1540</v>
      </c>
    </row>
    <row r="269" spans="1:47" s="2" customFormat="1" ht="11.25">
      <c r="A269" s="36"/>
      <c r="B269" s="37"/>
      <c r="C269" s="38"/>
      <c r="D269" s="194" t="s">
        <v>166</v>
      </c>
      <c r="E269" s="38"/>
      <c r="F269" s="195" t="s">
        <v>1539</v>
      </c>
      <c r="G269" s="38"/>
      <c r="H269" s="38"/>
      <c r="I269" s="196"/>
      <c r="J269" s="38"/>
      <c r="K269" s="38"/>
      <c r="L269" s="41"/>
      <c r="M269" s="197"/>
      <c r="N269" s="198"/>
      <c r="O269" s="67"/>
      <c r="P269" s="67"/>
      <c r="Q269" s="67"/>
      <c r="R269" s="67"/>
      <c r="S269" s="67"/>
      <c r="T269" s="68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166</v>
      </c>
      <c r="AU269" s="19" t="s">
        <v>82</v>
      </c>
    </row>
    <row r="270" spans="1:47" s="2" customFormat="1" ht="11.25">
      <c r="A270" s="36"/>
      <c r="B270" s="37"/>
      <c r="C270" s="38"/>
      <c r="D270" s="199" t="s">
        <v>168</v>
      </c>
      <c r="E270" s="38"/>
      <c r="F270" s="200" t="s">
        <v>1541</v>
      </c>
      <c r="G270" s="38"/>
      <c r="H270" s="38"/>
      <c r="I270" s="196"/>
      <c r="J270" s="38"/>
      <c r="K270" s="38"/>
      <c r="L270" s="41"/>
      <c r="M270" s="197"/>
      <c r="N270" s="198"/>
      <c r="O270" s="67"/>
      <c r="P270" s="67"/>
      <c r="Q270" s="67"/>
      <c r="R270" s="67"/>
      <c r="S270" s="67"/>
      <c r="T270" s="68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168</v>
      </c>
      <c r="AU270" s="19" t="s">
        <v>82</v>
      </c>
    </row>
    <row r="271" spans="2:51" s="13" customFormat="1" ht="11.25">
      <c r="B271" s="201"/>
      <c r="C271" s="202"/>
      <c r="D271" s="194" t="s">
        <v>170</v>
      </c>
      <c r="E271" s="203" t="s">
        <v>28</v>
      </c>
      <c r="F271" s="204" t="s">
        <v>1542</v>
      </c>
      <c r="G271" s="202"/>
      <c r="H271" s="203" t="s">
        <v>28</v>
      </c>
      <c r="I271" s="205"/>
      <c r="J271" s="202"/>
      <c r="K271" s="202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170</v>
      </c>
      <c r="AU271" s="210" t="s">
        <v>82</v>
      </c>
      <c r="AV271" s="13" t="s">
        <v>80</v>
      </c>
      <c r="AW271" s="13" t="s">
        <v>34</v>
      </c>
      <c r="AX271" s="13" t="s">
        <v>73</v>
      </c>
      <c r="AY271" s="210" t="s">
        <v>157</v>
      </c>
    </row>
    <row r="272" spans="2:51" s="13" customFormat="1" ht="11.25">
      <c r="B272" s="201"/>
      <c r="C272" s="202"/>
      <c r="D272" s="194" t="s">
        <v>170</v>
      </c>
      <c r="E272" s="203" t="s">
        <v>28</v>
      </c>
      <c r="F272" s="204" t="s">
        <v>1543</v>
      </c>
      <c r="G272" s="202"/>
      <c r="H272" s="203" t="s">
        <v>28</v>
      </c>
      <c r="I272" s="205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170</v>
      </c>
      <c r="AU272" s="210" t="s">
        <v>82</v>
      </c>
      <c r="AV272" s="13" t="s">
        <v>80</v>
      </c>
      <c r="AW272" s="13" t="s">
        <v>34</v>
      </c>
      <c r="AX272" s="13" t="s">
        <v>73</v>
      </c>
      <c r="AY272" s="210" t="s">
        <v>157</v>
      </c>
    </row>
    <row r="273" spans="2:51" s="14" customFormat="1" ht="11.25">
      <c r="B273" s="211"/>
      <c r="C273" s="212"/>
      <c r="D273" s="194" t="s">
        <v>170</v>
      </c>
      <c r="E273" s="213" t="s">
        <v>28</v>
      </c>
      <c r="F273" s="214" t="s">
        <v>1544</v>
      </c>
      <c r="G273" s="212"/>
      <c r="H273" s="215">
        <v>0.007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170</v>
      </c>
      <c r="AU273" s="221" t="s">
        <v>82</v>
      </c>
      <c r="AV273" s="14" t="s">
        <v>82</v>
      </c>
      <c r="AW273" s="14" t="s">
        <v>34</v>
      </c>
      <c r="AX273" s="14" t="s">
        <v>80</v>
      </c>
      <c r="AY273" s="221" t="s">
        <v>157</v>
      </c>
    </row>
    <row r="274" spans="1:65" s="2" customFormat="1" ht="16.5" customHeight="1">
      <c r="A274" s="36"/>
      <c r="B274" s="37"/>
      <c r="C274" s="181" t="s">
        <v>418</v>
      </c>
      <c r="D274" s="181" t="s">
        <v>159</v>
      </c>
      <c r="E274" s="182" t="s">
        <v>1545</v>
      </c>
      <c r="F274" s="183" t="s">
        <v>1546</v>
      </c>
      <c r="G274" s="184" t="s">
        <v>486</v>
      </c>
      <c r="H274" s="185">
        <v>0.169</v>
      </c>
      <c r="I274" s="186"/>
      <c r="J274" s="187">
        <f>ROUND(I274*H274,2)</f>
        <v>0</v>
      </c>
      <c r="K274" s="183" t="s">
        <v>163</v>
      </c>
      <c r="L274" s="41"/>
      <c r="M274" s="188" t="s">
        <v>28</v>
      </c>
      <c r="N274" s="189" t="s">
        <v>46</v>
      </c>
      <c r="O274" s="67"/>
      <c r="P274" s="190">
        <f>O274*H274</f>
        <v>0</v>
      </c>
      <c r="Q274" s="190">
        <v>1.04232</v>
      </c>
      <c r="R274" s="190">
        <f>Q274*H274</f>
        <v>0.17615208</v>
      </c>
      <c r="S274" s="190">
        <v>0</v>
      </c>
      <c r="T274" s="19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164</v>
      </c>
      <c r="AT274" s="192" t="s">
        <v>159</v>
      </c>
      <c r="AU274" s="192" t="s">
        <v>82</v>
      </c>
      <c r="AY274" s="19" t="s">
        <v>157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9" t="s">
        <v>164</v>
      </c>
      <c r="BK274" s="193">
        <f>ROUND(I274*H274,2)</f>
        <v>0</v>
      </c>
      <c r="BL274" s="19" t="s">
        <v>164</v>
      </c>
      <c r="BM274" s="192" t="s">
        <v>1547</v>
      </c>
    </row>
    <row r="275" spans="1:47" s="2" customFormat="1" ht="11.25">
      <c r="A275" s="36"/>
      <c r="B275" s="37"/>
      <c r="C275" s="38"/>
      <c r="D275" s="194" t="s">
        <v>166</v>
      </c>
      <c r="E275" s="38"/>
      <c r="F275" s="195" t="s">
        <v>1548</v>
      </c>
      <c r="G275" s="38"/>
      <c r="H275" s="38"/>
      <c r="I275" s="196"/>
      <c r="J275" s="38"/>
      <c r="K275" s="38"/>
      <c r="L275" s="41"/>
      <c r="M275" s="197"/>
      <c r="N275" s="198"/>
      <c r="O275" s="67"/>
      <c r="P275" s="67"/>
      <c r="Q275" s="67"/>
      <c r="R275" s="67"/>
      <c r="S275" s="67"/>
      <c r="T275" s="68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166</v>
      </c>
      <c r="AU275" s="19" t="s">
        <v>82</v>
      </c>
    </row>
    <row r="276" spans="1:47" s="2" customFormat="1" ht="11.25">
      <c r="A276" s="36"/>
      <c r="B276" s="37"/>
      <c r="C276" s="38"/>
      <c r="D276" s="199" t="s">
        <v>168</v>
      </c>
      <c r="E276" s="38"/>
      <c r="F276" s="200" t="s">
        <v>1549</v>
      </c>
      <c r="G276" s="38"/>
      <c r="H276" s="38"/>
      <c r="I276" s="196"/>
      <c r="J276" s="38"/>
      <c r="K276" s="38"/>
      <c r="L276" s="41"/>
      <c r="M276" s="197"/>
      <c r="N276" s="198"/>
      <c r="O276" s="67"/>
      <c r="P276" s="67"/>
      <c r="Q276" s="67"/>
      <c r="R276" s="67"/>
      <c r="S276" s="67"/>
      <c r="T276" s="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168</v>
      </c>
      <c r="AU276" s="19" t="s">
        <v>82</v>
      </c>
    </row>
    <row r="277" spans="2:51" s="13" customFormat="1" ht="11.25">
      <c r="B277" s="201"/>
      <c r="C277" s="202"/>
      <c r="D277" s="194" t="s">
        <v>170</v>
      </c>
      <c r="E277" s="203" t="s">
        <v>28</v>
      </c>
      <c r="F277" s="204" t="s">
        <v>1542</v>
      </c>
      <c r="G277" s="202"/>
      <c r="H277" s="203" t="s">
        <v>28</v>
      </c>
      <c r="I277" s="205"/>
      <c r="J277" s="202"/>
      <c r="K277" s="202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170</v>
      </c>
      <c r="AU277" s="210" t="s">
        <v>82</v>
      </c>
      <c r="AV277" s="13" t="s">
        <v>80</v>
      </c>
      <c r="AW277" s="13" t="s">
        <v>34</v>
      </c>
      <c r="AX277" s="13" t="s">
        <v>73</v>
      </c>
      <c r="AY277" s="210" t="s">
        <v>157</v>
      </c>
    </row>
    <row r="278" spans="2:51" s="13" customFormat="1" ht="11.25">
      <c r="B278" s="201"/>
      <c r="C278" s="202"/>
      <c r="D278" s="194" t="s">
        <v>170</v>
      </c>
      <c r="E278" s="203" t="s">
        <v>28</v>
      </c>
      <c r="F278" s="204" t="s">
        <v>1550</v>
      </c>
      <c r="G278" s="202"/>
      <c r="H278" s="203" t="s">
        <v>28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170</v>
      </c>
      <c r="AU278" s="210" t="s">
        <v>82</v>
      </c>
      <c r="AV278" s="13" t="s">
        <v>80</v>
      </c>
      <c r="AW278" s="13" t="s">
        <v>34</v>
      </c>
      <c r="AX278" s="13" t="s">
        <v>73</v>
      </c>
      <c r="AY278" s="210" t="s">
        <v>157</v>
      </c>
    </row>
    <row r="279" spans="2:51" s="14" customFormat="1" ht="11.25">
      <c r="B279" s="211"/>
      <c r="C279" s="212"/>
      <c r="D279" s="194" t="s">
        <v>170</v>
      </c>
      <c r="E279" s="213" t="s">
        <v>28</v>
      </c>
      <c r="F279" s="214" t="s">
        <v>1551</v>
      </c>
      <c r="G279" s="212"/>
      <c r="H279" s="215">
        <v>0.169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170</v>
      </c>
      <c r="AU279" s="221" t="s">
        <v>82</v>
      </c>
      <c r="AV279" s="14" t="s">
        <v>82</v>
      </c>
      <c r="AW279" s="14" t="s">
        <v>34</v>
      </c>
      <c r="AX279" s="14" t="s">
        <v>80</v>
      </c>
      <c r="AY279" s="221" t="s">
        <v>157</v>
      </c>
    </row>
    <row r="280" spans="1:65" s="2" customFormat="1" ht="16.5" customHeight="1">
      <c r="A280" s="36"/>
      <c r="B280" s="37"/>
      <c r="C280" s="181" t="s">
        <v>428</v>
      </c>
      <c r="D280" s="181" t="s">
        <v>159</v>
      </c>
      <c r="E280" s="182" t="s">
        <v>1552</v>
      </c>
      <c r="F280" s="183" t="s">
        <v>1553</v>
      </c>
      <c r="G280" s="184" t="s">
        <v>486</v>
      </c>
      <c r="H280" s="185">
        <v>0.466</v>
      </c>
      <c r="I280" s="186"/>
      <c r="J280" s="187">
        <f>ROUND(I280*H280,2)</f>
        <v>0</v>
      </c>
      <c r="K280" s="183" t="s">
        <v>163</v>
      </c>
      <c r="L280" s="41"/>
      <c r="M280" s="188" t="s">
        <v>28</v>
      </c>
      <c r="N280" s="189" t="s">
        <v>46</v>
      </c>
      <c r="O280" s="67"/>
      <c r="P280" s="190">
        <f>O280*H280</f>
        <v>0</v>
      </c>
      <c r="Q280" s="190">
        <v>0.99735</v>
      </c>
      <c r="R280" s="190">
        <f>Q280*H280</f>
        <v>0.4647651</v>
      </c>
      <c r="S280" s="190">
        <v>0</v>
      </c>
      <c r="T280" s="19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2" t="s">
        <v>164</v>
      </c>
      <c r="AT280" s="192" t="s">
        <v>159</v>
      </c>
      <c r="AU280" s="192" t="s">
        <v>82</v>
      </c>
      <c r="AY280" s="19" t="s">
        <v>157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9" t="s">
        <v>164</v>
      </c>
      <c r="BK280" s="193">
        <f>ROUND(I280*H280,2)</f>
        <v>0</v>
      </c>
      <c r="BL280" s="19" t="s">
        <v>164</v>
      </c>
      <c r="BM280" s="192" t="s">
        <v>1554</v>
      </c>
    </row>
    <row r="281" spans="1:47" s="2" customFormat="1" ht="11.25">
      <c r="A281" s="36"/>
      <c r="B281" s="37"/>
      <c r="C281" s="38"/>
      <c r="D281" s="194" t="s">
        <v>166</v>
      </c>
      <c r="E281" s="38"/>
      <c r="F281" s="195" t="s">
        <v>1553</v>
      </c>
      <c r="G281" s="38"/>
      <c r="H281" s="38"/>
      <c r="I281" s="196"/>
      <c r="J281" s="38"/>
      <c r="K281" s="38"/>
      <c r="L281" s="41"/>
      <c r="M281" s="197"/>
      <c r="N281" s="198"/>
      <c r="O281" s="67"/>
      <c r="P281" s="67"/>
      <c r="Q281" s="67"/>
      <c r="R281" s="67"/>
      <c r="S281" s="67"/>
      <c r="T281" s="6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166</v>
      </c>
      <c r="AU281" s="19" t="s">
        <v>82</v>
      </c>
    </row>
    <row r="282" spans="1:47" s="2" customFormat="1" ht="11.25">
      <c r="A282" s="36"/>
      <c r="B282" s="37"/>
      <c r="C282" s="38"/>
      <c r="D282" s="199" t="s">
        <v>168</v>
      </c>
      <c r="E282" s="38"/>
      <c r="F282" s="200" t="s">
        <v>1555</v>
      </c>
      <c r="G282" s="38"/>
      <c r="H282" s="38"/>
      <c r="I282" s="196"/>
      <c r="J282" s="38"/>
      <c r="K282" s="38"/>
      <c r="L282" s="41"/>
      <c r="M282" s="197"/>
      <c r="N282" s="198"/>
      <c r="O282" s="67"/>
      <c r="P282" s="67"/>
      <c r="Q282" s="67"/>
      <c r="R282" s="67"/>
      <c r="S282" s="67"/>
      <c r="T282" s="68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168</v>
      </c>
      <c r="AU282" s="19" t="s">
        <v>82</v>
      </c>
    </row>
    <row r="283" spans="2:51" s="13" customFormat="1" ht="11.25">
      <c r="B283" s="201"/>
      <c r="C283" s="202"/>
      <c r="D283" s="194" t="s">
        <v>170</v>
      </c>
      <c r="E283" s="203" t="s">
        <v>28</v>
      </c>
      <c r="F283" s="204" t="s">
        <v>1542</v>
      </c>
      <c r="G283" s="202"/>
      <c r="H283" s="203" t="s">
        <v>28</v>
      </c>
      <c r="I283" s="205"/>
      <c r="J283" s="202"/>
      <c r="K283" s="202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170</v>
      </c>
      <c r="AU283" s="210" t="s">
        <v>82</v>
      </c>
      <c r="AV283" s="13" t="s">
        <v>80</v>
      </c>
      <c r="AW283" s="13" t="s">
        <v>34</v>
      </c>
      <c r="AX283" s="13" t="s">
        <v>73</v>
      </c>
      <c r="AY283" s="210" t="s">
        <v>157</v>
      </c>
    </row>
    <row r="284" spans="2:51" s="13" customFormat="1" ht="11.25">
      <c r="B284" s="201"/>
      <c r="C284" s="202"/>
      <c r="D284" s="194" t="s">
        <v>170</v>
      </c>
      <c r="E284" s="203" t="s">
        <v>28</v>
      </c>
      <c r="F284" s="204" t="s">
        <v>1556</v>
      </c>
      <c r="G284" s="202"/>
      <c r="H284" s="203" t="s">
        <v>28</v>
      </c>
      <c r="I284" s="205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170</v>
      </c>
      <c r="AU284" s="210" t="s">
        <v>82</v>
      </c>
      <c r="AV284" s="13" t="s">
        <v>80</v>
      </c>
      <c r="AW284" s="13" t="s">
        <v>34</v>
      </c>
      <c r="AX284" s="13" t="s">
        <v>73</v>
      </c>
      <c r="AY284" s="210" t="s">
        <v>157</v>
      </c>
    </row>
    <row r="285" spans="2:51" s="13" customFormat="1" ht="11.25">
      <c r="B285" s="201"/>
      <c r="C285" s="202"/>
      <c r="D285" s="194" t="s">
        <v>170</v>
      </c>
      <c r="E285" s="203" t="s">
        <v>28</v>
      </c>
      <c r="F285" s="204" t="s">
        <v>1557</v>
      </c>
      <c r="G285" s="202"/>
      <c r="H285" s="203" t="s">
        <v>28</v>
      </c>
      <c r="I285" s="205"/>
      <c r="J285" s="202"/>
      <c r="K285" s="202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170</v>
      </c>
      <c r="AU285" s="210" t="s">
        <v>82</v>
      </c>
      <c r="AV285" s="13" t="s">
        <v>80</v>
      </c>
      <c r="AW285" s="13" t="s">
        <v>34</v>
      </c>
      <c r="AX285" s="13" t="s">
        <v>73</v>
      </c>
      <c r="AY285" s="210" t="s">
        <v>157</v>
      </c>
    </row>
    <row r="286" spans="2:51" s="14" customFormat="1" ht="11.25">
      <c r="B286" s="211"/>
      <c r="C286" s="212"/>
      <c r="D286" s="194" t="s">
        <v>170</v>
      </c>
      <c r="E286" s="213" t="s">
        <v>28</v>
      </c>
      <c r="F286" s="214" t="s">
        <v>1558</v>
      </c>
      <c r="G286" s="212"/>
      <c r="H286" s="215">
        <v>0.107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170</v>
      </c>
      <c r="AU286" s="221" t="s">
        <v>82</v>
      </c>
      <c r="AV286" s="14" t="s">
        <v>82</v>
      </c>
      <c r="AW286" s="14" t="s">
        <v>34</v>
      </c>
      <c r="AX286" s="14" t="s">
        <v>73</v>
      </c>
      <c r="AY286" s="221" t="s">
        <v>157</v>
      </c>
    </row>
    <row r="287" spans="2:51" s="13" customFormat="1" ht="11.25">
      <c r="B287" s="201"/>
      <c r="C287" s="202"/>
      <c r="D287" s="194" t="s">
        <v>170</v>
      </c>
      <c r="E287" s="203" t="s">
        <v>28</v>
      </c>
      <c r="F287" s="204" t="s">
        <v>1559</v>
      </c>
      <c r="G287" s="202"/>
      <c r="H287" s="203" t="s">
        <v>28</v>
      </c>
      <c r="I287" s="205"/>
      <c r="J287" s="202"/>
      <c r="K287" s="202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170</v>
      </c>
      <c r="AU287" s="210" t="s">
        <v>82</v>
      </c>
      <c r="AV287" s="13" t="s">
        <v>80</v>
      </c>
      <c r="AW287" s="13" t="s">
        <v>34</v>
      </c>
      <c r="AX287" s="13" t="s">
        <v>73</v>
      </c>
      <c r="AY287" s="210" t="s">
        <v>157</v>
      </c>
    </row>
    <row r="288" spans="2:51" s="14" customFormat="1" ht="11.25">
      <c r="B288" s="211"/>
      <c r="C288" s="212"/>
      <c r="D288" s="194" t="s">
        <v>170</v>
      </c>
      <c r="E288" s="213" t="s">
        <v>28</v>
      </c>
      <c r="F288" s="214" t="s">
        <v>1560</v>
      </c>
      <c r="G288" s="212"/>
      <c r="H288" s="215">
        <v>0.165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170</v>
      </c>
      <c r="AU288" s="221" t="s">
        <v>82</v>
      </c>
      <c r="AV288" s="14" t="s">
        <v>82</v>
      </c>
      <c r="AW288" s="14" t="s">
        <v>34</v>
      </c>
      <c r="AX288" s="14" t="s">
        <v>73</v>
      </c>
      <c r="AY288" s="221" t="s">
        <v>157</v>
      </c>
    </row>
    <row r="289" spans="2:51" s="14" customFormat="1" ht="11.25">
      <c r="B289" s="211"/>
      <c r="C289" s="212"/>
      <c r="D289" s="194" t="s">
        <v>170</v>
      </c>
      <c r="E289" s="213" t="s">
        <v>28</v>
      </c>
      <c r="F289" s="214" t="s">
        <v>1561</v>
      </c>
      <c r="G289" s="212"/>
      <c r="H289" s="215">
        <v>0.141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170</v>
      </c>
      <c r="AU289" s="221" t="s">
        <v>82</v>
      </c>
      <c r="AV289" s="14" t="s">
        <v>82</v>
      </c>
      <c r="AW289" s="14" t="s">
        <v>34</v>
      </c>
      <c r="AX289" s="14" t="s">
        <v>73</v>
      </c>
      <c r="AY289" s="221" t="s">
        <v>157</v>
      </c>
    </row>
    <row r="290" spans="2:51" s="13" customFormat="1" ht="11.25">
      <c r="B290" s="201"/>
      <c r="C290" s="202"/>
      <c r="D290" s="194" t="s">
        <v>170</v>
      </c>
      <c r="E290" s="203" t="s">
        <v>28</v>
      </c>
      <c r="F290" s="204" t="s">
        <v>1562</v>
      </c>
      <c r="G290" s="202"/>
      <c r="H290" s="203" t="s">
        <v>28</v>
      </c>
      <c r="I290" s="205"/>
      <c r="J290" s="202"/>
      <c r="K290" s="202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170</v>
      </c>
      <c r="AU290" s="210" t="s">
        <v>82</v>
      </c>
      <c r="AV290" s="13" t="s">
        <v>80</v>
      </c>
      <c r="AW290" s="13" t="s">
        <v>34</v>
      </c>
      <c r="AX290" s="13" t="s">
        <v>73</v>
      </c>
      <c r="AY290" s="210" t="s">
        <v>157</v>
      </c>
    </row>
    <row r="291" spans="2:51" s="14" customFormat="1" ht="11.25">
      <c r="B291" s="211"/>
      <c r="C291" s="212"/>
      <c r="D291" s="194" t="s">
        <v>170</v>
      </c>
      <c r="E291" s="213" t="s">
        <v>28</v>
      </c>
      <c r="F291" s="214" t="s">
        <v>1563</v>
      </c>
      <c r="G291" s="212"/>
      <c r="H291" s="215">
        <v>0.053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170</v>
      </c>
      <c r="AU291" s="221" t="s">
        <v>82</v>
      </c>
      <c r="AV291" s="14" t="s">
        <v>82</v>
      </c>
      <c r="AW291" s="14" t="s">
        <v>34</v>
      </c>
      <c r="AX291" s="14" t="s">
        <v>73</v>
      </c>
      <c r="AY291" s="221" t="s">
        <v>157</v>
      </c>
    </row>
    <row r="292" spans="2:51" s="15" customFormat="1" ht="11.25">
      <c r="B292" s="222"/>
      <c r="C292" s="223"/>
      <c r="D292" s="194" t="s">
        <v>170</v>
      </c>
      <c r="E292" s="224" t="s">
        <v>28</v>
      </c>
      <c r="F292" s="225" t="s">
        <v>182</v>
      </c>
      <c r="G292" s="223"/>
      <c r="H292" s="226">
        <v>0.466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170</v>
      </c>
      <c r="AU292" s="232" t="s">
        <v>82</v>
      </c>
      <c r="AV292" s="15" t="s">
        <v>164</v>
      </c>
      <c r="AW292" s="15" t="s">
        <v>34</v>
      </c>
      <c r="AX292" s="15" t="s">
        <v>80</v>
      </c>
      <c r="AY292" s="232" t="s">
        <v>157</v>
      </c>
    </row>
    <row r="293" spans="1:65" s="2" customFormat="1" ht="16.5" customHeight="1">
      <c r="A293" s="36"/>
      <c r="B293" s="37"/>
      <c r="C293" s="181" t="s">
        <v>437</v>
      </c>
      <c r="D293" s="181" t="s">
        <v>159</v>
      </c>
      <c r="E293" s="182" t="s">
        <v>1564</v>
      </c>
      <c r="F293" s="183" t="s">
        <v>1565</v>
      </c>
      <c r="G293" s="184" t="s">
        <v>175</v>
      </c>
      <c r="H293" s="185">
        <v>1</v>
      </c>
      <c r="I293" s="186"/>
      <c r="J293" s="187">
        <f>ROUND(I293*H293,2)</f>
        <v>0</v>
      </c>
      <c r="K293" s="183" t="s">
        <v>28</v>
      </c>
      <c r="L293" s="41"/>
      <c r="M293" s="188" t="s">
        <v>28</v>
      </c>
      <c r="N293" s="189" t="s">
        <v>46</v>
      </c>
      <c r="O293" s="67"/>
      <c r="P293" s="190">
        <f>O293*H293</f>
        <v>0</v>
      </c>
      <c r="Q293" s="190">
        <v>0.02</v>
      </c>
      <c r="R293" s="190">
        <f>Q293*H293</f>
        <v>0.02</v>
      </c>
      <c r="S293" s="190">
        <v>0</v>
      </c>
      <c r="T293" s="191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92" t="s">
        <v>164</v>
      </c>
      <c r="AT293" s="192" t="s">
        <v>159</v>
      </c>
      <c r="AU293" s="192" t="s">
        <v>82</v>
      </c>
      <c r="AY293" s="19" t="s">
        <v>157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9" t="s">
        <v>164</v>
      </c>
      <c r="BK293" s="193">
        <f>ROUND(I293*H293,2)</f>
        <v>0</v>
      </c>
      <c r="BL293" s="19" t="s">
        <v>164</v>
      </c>
      <c r="BM293" s="192" t="s">
        <v>1566</v>
      </c>
    </row>
    <row r="294" spans="1:47" s="2" customFormat="1" ht="11.25">
      <c r="A294" s="36"/>
      <c r="B294" s="37"/>
      <c r="C294" s="38"/>
      <c r="D294" s="194" t="s">
        <v>166</v>
      </c>
      <c r="E294" s="38"/>
      <c r="F294" s="195" t="s">
        <v>1565</v>
      </c>
      <c r="G294" s="38"/>
      <c r="H294" s="38"/>
      <c r="I294" s="196"/>
      <c r="J294" s="38"/>
      <c r="K294" s="38"/>
      <c r="L294" s="41"/>
      <c r="M294" s="197"/>
      <c r="N294" s="198"/>
      <c r="O294" s="67"/>
      <c r="P294" s="67"/>
      <c r="Q294" s="67"/>
      <c r="R294" s="67"/>
      <c r="S294" s="67"/>
      <c r="T294" s="68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166</v>
      </c>
      <c r="AU294" s="19" t="s">
        <v>82</v>
      </c>
    </row>
    <row r="295" spans="2:51" s="13" customFormat="1" ht="11.25">
      <c r="B295" s="201"/>
      <c r="C295" s="202"/>
      <c r="D295" s="194" t="s">
        <v>170</v>
      </c>
      <c r="E295" s="203" t="s">
        <v>28</v>
      </c>
      <c r="F295" s="204" t="s">
        <v>1567</v>
      </c>
      <c r="G295" s="202"/>
      <c r="H295" s="203" t="s">
        <v>28</v>
      </c>
      <c r="I295" s="205"/>
      <c r="J295" s="202"/>
      <c r="K295" s="202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170</v>
      </c>
      <c r="AU295" s="210" t="s">
        <v>82</v>
      </c>
      <c r="AV295" s="13" t="s">
        <v>80</v>
      </c>
      <c r="AW295" s="13" t="s">
        <v>34</v>
      </c>
      <c r="AX295" s="13" t="s">
        <v>73</v>
      </c>
      <c r="AY295" s="210" t="s">
        <v>157</v>
      </c>
    </row>
    <row r="296" spans="2:51" s="13" customFormat="1" ht="11.25">
      <c r="B296" s="201"/>
      <c r="C296" s="202"/>
      <c r="D296" s="194" t="s">
        <v>170</v>
      </c>
      <c r="E296" s="203" t="s">
        <v>28</v>
      </c>
      <c r="F296" s="204" t="s">
        <v>972</v>
      </c>
      <c r="G296" s="202"/>
      <c r="H296" s="203" t="s">
        <v>28</v>
      </c>
      <c r="I296" s="205"/>
      <c r="J296" s="202"/>
      <c r="K296" s="202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170</v>
      </c>
      <c r="AU296" s="210" t="s">
        <v>82</v>
      </c>
      <c r="AV296" s="13" t="s">
        <v>80</v>
      </c>
      <c r="AW296" s="13" t="s">
        <v>34</v>
      </c>
      <c r="AX296" s="13" t="s">
        <v>73</v>
      </c>
      <c r="AY296" s="210" t="s">
        <v>157</v>
      </c>
    </row>
    <row r="297" spans="2:51" s="14" customFormat="1" ht="11.25">
      <c r="B297" s="211"/>
      <c r="C297" s="212"/>
      <c r="D297" s="194" t="s">
        <v>170</v>
      </c>
      <c r="E297" s="213" t="s">
        <v>28</v>
      </c>
      <c r="F297" s="214" t="s">
        <v>80</v>
      </c>
      <c r="G297" s="212"/>
      <c r="H297" s="215">
        <v>1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170</v>
      </c>
      <c r="AU297" s="221" t="s">
        <v>82</v>
      </c>
      <c r="AV297" s="14" t="s">
        <v>82</v>
      </c>
      <c r="AW297" s="14" t="s">
        <v>34</v>
      </c>
      <c r="AX297" s="14" t="s">
        <v>80</v>
      </c>
      <c r="AY297" s="221" t="s">
        <v>157</v>
      </c>
    </row>
    <row r="298" spans="1:65" s="2" customFormat="1" ht="16.5" customHeight="1">
      <c r="A298" s="36"/>
      <c r="B298" s="37"/>
      <c r="C298" s="181" t="s">
        <v>452</v>
      </c>
      <c r="D298" s="181" t="s">
        <v>159</v>
      </c>
      <c r="E298" s="182" t="s">
        <v>1568</v>
      </c>
      <c r="F298" s="183" t="s">
        <v>1569</v>
      </c>
      <c r="G298" s="184" t="s">
        <v>175</v>
      </c>
      <c r="H298" s="185">
        <v>1</v>
      </c>
      <c r="I298" s="186"/>
      <c r="J298" s="187">
        <f>ROUND(I298*H298,2)</f>
        <v>0</v>
      </c>
      <c r="K298" s="183" t="s">
        <v>28</v>
      </c>
      <c r="L298" s="41"/>
      <c r="M298" s="188" t="s">
        <v>28</v>
      </c>
      <c r="N298" s="189" t="s">
        <v>46</v>
      </c>
      <c r="O298" s="67"/>
      <c r="P298" s="190">
        <f>O298*H298</f>
        <v>0</v>
      </c>
      <c r="Q298" s="190">
        <v>0.03</v>
      </c>
      <c r="R298" s="190">
        <f>Q298*H298</f>
        <v>0.03</v>
      </c>
      <c r="S298" s="190">
        <v>0</v>
      </c>
      <c r="T298" s="19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164</v>
      </c>
      <c r="AT298" s="192" t="s">
        <v>159</v>
      </c>
      <c r="AU298" s="192" t="s">
        <v>82</v>
      </c>
      <c r="AY298" s="19" t="s">
        <v>157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9" t="s">
        <v>164</v>
      </c>
      <c r="BK298" s="193">
        <f>ROUND(I298*H298,2)</f>
        <v>0</v>
      </c>
      <c r="BL298" s="19" t="s">
        <v>164</v>
      </c>
      <c r="BM298" s="192" t="s">
        <v>1570</v>
      </c>
    </row>
    <row r="299" spans="1:47" s="2" customFormat="1" ht="11.25">
      <c r="A299" s="36"/>
      <c r="B299" s="37"/>
      <c r="C299" s="38"/>
      <c r="D299" s="194" t="s">
        <v>166</v>
      </c>
      <c r="E299" s="38"/>
      <c r="F299" s="195" t="s">
        <v>1569</v>
      </c>
      <c r="G299" s="38"/>
      <c r="H299" s="38"/>
      <c r="I299" s="196"/>
      <c r="J299" s="38"/>
      <c r="K299" s="38"/>
      <c r="L299" s="41"/>
      <c r="M299" s="197"/>
      <c r="N299" s="198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166</v>
      </c>
      <c r="AU299" s="19" t="s">
        <v>82</v>
      </c>
    </row>
    <row r="300" spans="2:51" s="13" customFormat="1" ht="11.25">
      <c r="B300" s="201"/>
      <c r="C300" s="202"/>
      <c r="D300" s="194" t="s">
        <v>170</v>
      </c>
      <c r="E300" s="203" t="s">
        <v>28</v>
      </c>
      <c r="F300" s="204" t="s">
        <v>1571</v>
      </c>
      <c r="G300" s="202"/>
      <c r="H300" s="203" t="s">
        <v>28</v>
      </c>
      <c r="I300" s="205"/>
      <c r="J300" s="202"/>
      <c r="K300" s="202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170</v>
      </c>
      <c r="AU300" s="210" t="s">
        <v>82</v>
      </c>
      <c r="AV300" s="13" t="s">
        <v>80</v>
      </c>
      <c r="AW300" s="13" t="s">
        <v>34</v>
      </c>
      <c r="AX300" s="13" t="s">
        <v>73</v>
      </c>
      <c r="AY300" s="210" t="s">
        <v>157</v>
      </c>
    </row>
    <row r="301" spans="2:51" s="13" customFormat="1" ht="11.25">
      <c r="B301" s="201"/>
      <c r="C301" s="202"/>
      <c r="D301" s="194" t="s">
        <v>170</v>
      </c>
      <c r="E301" s="203" t="s">
        <v>28</v>
      </c>
      <c r="F301" s="204" t="s">
        <v>972</v>
      </c>
      <c r="G301" s="202"/>
      <c r="H301" s="203" t="s">
        <v>28</v>
      </c>
      <c r="I301" s="205"/>
      <c r="J301" s="202"/>
      <c r="K301" s="202"/>
      <c r="L301" s="206"/>
      <c r="M301" s="207"/>
      <c r="N301" s="208"/>
      <c r="O301" s="208"/>
      <c r="P301" s="208"/>
      <c r="Q301" s="208"/>
      <c r="R301" s="208"/>
      <c r="S301" s="208"/>
      <c r="T301" s="209"/>
      <c r="AT301" s="210" t="s">
        <v>170</v>
      </c>
      <c r="AU301" s="210" t="s">
        <v>82</v>
      </c>
      <c r="AV301" s="13" t="s">
        <v>80</v>
      </c>
      <c r="AW301" s="13" t="s">
        <v>34</v>
      </c>
      <c r="AX301" s="13" t="s">
        <v>73</v>
      </c>
      <c r="AY301" s="210" t="s">
        <v>157</v>
      </c>
    </row>
    <row r="302" spans="2:51" s="14" customFormat="1" ht="11.25">
      <c r="B302" s="211"/>
      <c r="C302" s="212"/>
      <c r="D302" s="194" t="s">
        <v>170</v>
      </c>
      <c r="E302" s="213" t="s">
        <v>28</v>
      </c>
      <c r="F302" s="214" t="s">
        <v>80</v>
      </c>
      <c r="G302" s="212"/>
      <c r="H302" s="215">
        <v>1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170</v>
      </c>
      <c r="AU302" s="221" t="s">
        <v>82</v>
      </c>
      <c r="AV302" s="14" t="s">
        <v>82</v>
      </c>
      <c r="AW302" s="14" t="s">
        <v>34</v>
      </c>
      <c r="AX302" s="14" t="s">
        <v>80</v>
      </c>
      <c r="AY302" s="221" t="s">
        <v>157</v>
      </c>
    </row>
    <row r="303" spans="1:65" s="2" customFormat="1" ht="16.5" customHeight="1">
      <c r="A303" s="36"/>
      <c r="B303" s="37"/>
      <c r="C303" s="181" t="s">
        <v>461</v>
      </c>
      <c r="D303" s="181" t="s">
        <v>159</v>
      </c>
      <c r="E303" s="182" t="s">
        <v>572</v>
      </c>
      <c r="F303" s="183" t="s">
        <v>573</v>
      </c>
      <c r="G303" s="184" t="s">
        <v>246</v>
      </c>
      <c r="H303" s="185">
        <v>0.183</v>
      </c>
      <c r="I303" s="186"/>
      <c r="J303" s="187">
        <f>ROUND(I303*H303,2)</f>
        <v>0</v>
      </c>
      <c r="K303" s="183" t="s">
        <v>163</v>
      </c>
      <c r="L303" s="41"/>
      <c r="M303" s="188" t="s">
        <v>28</v>
      </c>
      <c r="N303" s="189" t="s">
        <v>46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164</v>
      </c>
      <c r="AT303" s="192" t="s">
        <v>159</v>
      </c>
      <c r="AU303" s="192" t="s">
        <v>82</v>
      </c>
      <c r="AY303" s="19" t="s">
        <v>157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9" t="s">
        <v>164</v>
      </c>
      <c r="BK303" s="193">
        <f>ROUND(I303*H303,2)</f>
        <v>0</v>
      </c>
      <c r="BL303" s="19" t="s">
        <v>164</v>
      </c>
      <c r="BM303" s="192" t="s">
        <v>1572</v>
      </c>
    </row>
    <row r="304" spans="1:47" s="2" customFormat="1" ht="11.25">
      <c r="A304" s="36"/>
      <c r="B304" s="37"/>
      <c r="C304" s="38"/>
      <c r="D304" s="194" t="s">
        <v>166</v>
      </c>
      <c r="E304" s="38"/>
      <c r="F304" s="195" t="s">
        <v>575</v>
      </c>
      <c r="G304" s="38"/>
      <c r="H304" s="38"/>
      <c r="I304" s="196"/>
      <c r="J304" s="38"/>
      <c r="K304" s="38"/>
      <c r="L304" s="41"/>
      <c r="M304" s="197"/>
      <c r="N304" s="198"/>
      <c r="O304" s="67"/>
      <c r="P304" s="67"/>
      <c r="Q304" s="67"/>
      <c r="R304" s="67"/>
      <c r="S304" s="67"/>
      <c r="T304" s="68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166</v>
      </c>
      <c r="AU304" s="19" t="s">
        <v>82</v>
      </c>
    </row>
    <row r="305" spans="1:47" s="2" customFormat="1" ht="11.25">
      <c r="A305" s="36"/>
      <c r="B305" s="37"/>
      <c r="C305" s="38"/>
      <c r="D305" s="199" t="s">
        <v>168</v>
      </c>
      <c r="E305" s="38"/>
      <c r="F305" s="200" t="s">
        <v>576</v>
      </c>
      <c r="G305" s="38"/>
      <c r="H305" s="38"/>
      <c r="I305" s="196"/>
      <c r="J305" s="38"/>
      <c r="K305" s="38"/>
      <c r="L305" s="41"/>
      <c r="M305" s="197"/>
      <c r="N305" s="198"/>
      <c r="O305" s="67"/>
      <c r="P305" s="67"/>
      <c r="Q305" s="67"/>
      <c r="R305" s="67"/>
      <c r="S305" s="67"/>
      <c r="T305" s="68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168</v>
      </c>
      <c r="AU305" s="19" t="s">
        <v>82</v>
      </c>
    </row>
    <row r="306" spans="2:51" s="13" customFormat="1" ht="11.25">
      <c r="B306" s="201"/>
      <c r="C306" s="202"/>
      <c r="D306" s="194" t="s">
        <v>170</v>
      </c>
      <c r="E306" s="203" t="s">
        <v>28</v>
      </c>
      <c r="F306" s="204" t="s">
        <v>1573</v>
      </c>
      <c r="G306" s="202"/>
      <c r="H306" s="203" t="s">
        <v>28</v>
      </c>
      <c r="I306" s="205"/>
      <c r="J306" s="202"/>
      <c r="K306" s="202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170</v>
      </c>
      <c r="AU306" s="210" t="s">
        <v>82</v>
      </c>
      <c r="AV306" s="13" t="s">
        <v>80</v>
      </c>
      <c r="AW306" s="13" t="s">
        <v>34</v>
      </c>
      <c r="AX306" s="13" t="s">
        <v>73</v>
      </c>
      <c r="AY306" s="210" t="s">
        <v>157</v>
      </c>
    </row>
    <row r="307" spans="2:51" s="14" customFormat="1" ht="11.25">
      <c r="B307" s="211"/>
      <c r="C307" s="212"/>
      <c r="D307" s="194" t="s">
        <v>170</v>
      </c>
      <c r="E307" s="213" t="s">
        <v>28</v>
      </c>
      <c r="F307" s="214" t="s">
        <v>1574</v>
      </c>
      <c r="G307" s="212"/>
      <c r="H307" s="215">
        <v>0.183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170</v>
      </c>
      <c r="AU307" s="221" t="s">
        <v>82</v>
      </c>
      <c r="AV307" s="14" t="s">
        <v>82</v>
      </c>
      <c r="AW307" s="14" t="s">
        <v>34</v>
      </c>
      <c r="AX307" s="14" t="s">
        <v>80</v>
      </c>
      <c r="AY307" s="221" t="s">
        <v>157</v>
      </c>
    </row>
    <row r="308" spans="1:65" s="2" customFormat="1" ht="16.5" customHeight="1">
      <c r="A308" s="36"/>
      <c r="B308" s="37"/>
      <c r="C308" s="181" t="s">
        <v>472</v>
      </c>
      <c r="D308" s="181" t="s">
        <v>159</v>
      </c>
      <c r="E308" s="182" t="s">
        <v>581</v>
      </c>
      <c r="F308" s="183" t="s">
        <v>582</v>
      </c>
      <c r="G308" s="184" t="s">
        <v>162</v>
      </c>
      <c r="H308" s="185">
        <v>1.105</v>
      </c>
      <c r="I308" s="186"/>
      <c r="J308" s="187">
        <f>ROUND(I308*H308,2)</f>
        <v>0</v>
      </c>
      <c r="K308" s="183" t="s">
        <v>163</v>
      </c>
      <c r="L308" s="41"/>
      <c r="M308" s="188" t="s">
        <v>28</v>
      </c>
      <c r="N308" s="189" t="s">
        <v>46</v>
      </c>
      <c r="O308" s="67"/>
      <c r="P308" s="190">
        <f>O308*H308</f>
        <v>0</v>
      </c>
      <c r="Q308" s="190">
        <v>0.00402</v>
      </c>
      <c r="R308" s="190">
        <f>Q308*H308</f>
        <v>0.0044421</v>
      </c>
      <c r="S308" s="190">
        <v>0</v>
      </c>
      <c r="T308" s="191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2" t="s">
        <v>164</v>
      </c>
      <c r="AT308" s="192" t="s">
        <v>159</v>
      </c>
      <c r="AU308" s="192" t="s">
        <v>82</v>
      </c>
      <c r="AY308" s="19" t="s">
        <v>157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9" t="s">
        <v>164</v>
      </c>
      <c r="BK308" s="193">
        <f>ROUND(I308*H308,2)</f>
        <v>0</v>
      </c>
      <c r="BL308" s="19" t="s">
        <v>164</v>
      </c>
      <c r="BM308" s="192" t="s">
        <v>1575</v>
      </c>
    </row>
    <row r="309" spans="1:47" s="2" customFormat="1" ht="11.25">
      <c r="A309" s="36"/>
      <c r="B309" s="37"/>
      <c r="C309" s="38"/>
      <c r="D309" s="194" t="s">
        <v>166</v>
      </c>
      <c r="E309" s="38"/>
      <c r="F309" s="195" t="s">
        <v>584</v>
      </c>
      <c r="G309" s="38"/>
      <c r="H309" s="38"/>
      <c r="I309" s="196"/>
      <c r="J309" s="38"/>
      <c r="K309" s="38"/>
      <c r="L309" s="41"/>
      <c r="M309" s="197"/>
      <c r="N309" s="198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166</v>
      </c>
      <c r="AU309" s="19" t="s">
        <v>82</v>
      </c>
    </row>
    <row r="310" spans="1:47" s="2" customFormat="1" ht="11.25">
      <c r="A310" s="36"/>
      <c r="B310" s="37"/>
      <c r="C310" s="38"/>
      <c r="D310" s="199" t="s">
        <v>168</v>
      </c>
      <c r="E310" s="38"/>
      <c r="F310" s="200" t="s">
        <v>585</v>
      </c>
      <c r="G310" s="38"/>
      <c r="H310" s="38"/>
      <c r="I310" s="196"/>
      <c r="J310" s="38"/>
      <c r="K310" s="38"/>
      <c r="L310" s="41"/>
      <c r="M310" s="197"/>
      <c r="N310" s="198"/>
      <c r="O310" s="67"/>
      <c r="P310" s="67"/>
      <c r="Q310" s="67"/>
      <c r="R310" s="67"/>
      <c r="S310" s="67"/>
      <c r="T310" s="68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168</v>
      </c>
      <c r="AU310" s="19" t="s">
        <v>82</v>
      </c>
    </row>
    <row r="311" spans="2:51" s="13" customFormat="1" ht="11.25">
      <c r="B311" s="201"/>
      <c r="C311" s="202"/>
      <c r="D311" s="194" t="s">
        <v>170</v>
      </c>
      <c r="E311" s="203" t="s">
        <v>28</v>
      </c>
      <c r="F311" s="204" t="s">
        <v>1576</v>
      </c>
      <c r="G311" s="202"/>
      <c r="H311" s="203" t="s">
        <v>28</v>
      </c>
      <c r="I311" s="205"/>
      <c r="J311" s="202"/>
      <c r="K311" s="202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170</v>
      </c>
      <c r="AU311" s="210" t="s">
        <v>82</v>
      </c>
      <c r="AV311" s="13" t="s">
        <v>80</v>
      </c>
      <c r="AW311" s="13" t="s">
        <v>34</v>
      </c>
      <c r="AX311" s="13" t="s">
        <v>73</v>
      </c>
      <c r="AY311" s="210" t="s">
        <v>157</v>
      </c>
    </row>
    <row r="312" spans="2:51" s="14" customFormat="1" ht="11.25">
      <c r="B312" s="211"/>
      <c r="C312" s="212"/>
      <c r="D312" s="194" t="s">
        <v>170</v>
      </c>
      <c r="E312" s="213" t="s">
        <v>28</v>
      </c>
      <c r="F312" s="214" t="s">
        <v>1577</v>
      </c>
      <c r="G312" s="212"/>
      <c r="H312" s="215">
        <v>1.105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170</v>
      </c>
      <c r="AU312" s="221" t="s">
        <v>82</v>
      </c>
      <c r="AV312" s="14" t="s">
        <v>82</v>
      </c>
      <c r="AW312" s="14" t="s">
        <v>34</v>
      </c>
      <c r="AX312" s="14" t="s">
        <v>80</v>
      </c>
      <c r="AY312" s="221" t="s">
        <v>157</v>
      </c>
    </row>
    <row r="313" spans="1:65" s="2" customFormat="1" ht="16.5" customHeight="1">
      <c r="A313" s="36"/>
      <c r="B313" s="37"/>
      <c r="C313" s="181" t="s">
        <v>482</v>
      </c>
      <c r="D313" s="181" t="s">
        <v>159</v>
      </c>
      <c r="E313" s="182" t="s">
        <v>1578</v>
      </c>
      <c r="F313" s="183" t="s">
        <v>1579</v>
      </c>
      <c r="G313" s="184" t="s">
        <v>455</v>
      </c>
      <c r="H313" s="185">
        <v>0.5</v>
      </c>
      <c r="I313" s="186"/>
      <c r="J313" s="187">
        <f>ROUND(I313*H313,2)</f>
        <v>0</v>
      </c>
      <c r="K313" s="183" t="s">
        <v>163</v>
      </c>
      <c r="L313" s="41"/>
      <c r="M313" s="188" t="s">
        <v>28</v>
      </c>
      <c r="N313" s="189" t="s">
        <v>46</v>
      </c>
      <c r="O313" s="67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2" t="s">
        <v>1054</v>
      </c>
      <c r="AT313" s="192" t="s">
        <v>159</v>
      </c>
      <c r="AU313" s="192" t="s">
        <v>82</v>
      </c>
      <c r="AY313" s="19" t="s">
        <v>157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9" t="s">
        <v>164</v>
      </c>
      <c r="BK313" s="193">
        <f>ROUND(I313*H313,2)</f>
        <v>0</v>
      </c>
      <c r="BL313" s="19" t="s">
        <v>1054</v>
      </c>
      <c r="BM313" s="192" t="s">
        <v>1580</v>
      </c>
    </row>
    <row r="314" spans="1:47" s="2" customFormat="1" ht="11.25">
      <c r="A314" s="36"/>
      <c r="B314" s="37"/>
      <c r="C314" s="38"/>
      <c r="D314" s="194" t="s">
        <v>166</v>
      </c>
      <c r="E314" s="38"/>
      <c r="F314" s="195" t="s">
        <v>1581</v>
      </c>
      <c r="G314" s="38"/>
      <c r="H314" s="38"/>
      <c r="I314" s="196"/>
      <c r="J314" s="38"/>
      <c r="K314" s="38"/>
      <c r="L314" s="41"/>
      <c r="M314" s="197"/>
      <c r="N314" s="198"/>
      <c r="O314" s="67"/>
      <c r="P314" s="67"/>
      <c r="Q314" s="67"/>
      <c r="R314" s="67"/>
      <c r="S314" s="67"/>
      <c r="T314" s="68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166</v>
      </c>
      <c r="AU314" s="19" t="s">
        <v>82</v>
      </c>
    </row>
    <row r="315" spans="1:47" s="2" customFormat="1" ht="11.25">
      <c r="A315" s="36"/>
      <c r="B315" s="37"/>
      <c r="C315" s="38"/>
      <c r="D315" s="199" t="s">
        <v>168</v>
      </c>
      <c r="E315" s="38"/>
      <c r="F315" s="200" t="s">
        <v>1582</v>
      </c>
      <c r="G315" s="38"/>
      <c r="H315" s="38"/>
      <c r="I315" s="196"/>
      <c r="J315" s="38"/>
      <c r="K315" s="38"/>
      <c r="L315" s="41"/>
      <c r="M315" s="197"/>
      <c r="N315" s="198"/>
      <c r="O315" s="67"/>
      <c r="P315" s="67"/>
      <c r="Q315" s="67"/>
      <c r="R315" s="67"/>
      <c r="S315" s="67"/>
      <c r="T315" s="68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168</v>
      </c>
      <c r="AU315" s="19" t="s">
        <v>82</v>
      </c>
    </row>
    <row r="316" spans="2:51" s="13" customFormat="1" ht="11.25">
      <c r="B316" s="201"/>
      <c r="C316" s="202"/>
      <c r="D316" s="194" t="s">
        <v>170</v>
      </c>
      <c r="E316" s="203" t="s">
        <v>28</v>
      </c>
      <c r="F316" s="204" t="s">
        <v>1583</v>
      </c>
      <c r="G316" s="202"/>
      <c r="H316" s="203" t="s">
        <v>28</v>
      </c>
      <c r="I316" s="205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170</v>
      </c>
      <c r="AU316" s="210" t="s">
        <v>82</v>
      </c>
      <c r="AV316" s="13" t="s">
        <v>80</v>
      </c>
      <c r="AW316" s="13" t="s">
        <v>34</v>
      </c>
      <c r="AX316" s="13" t="s">
        <v>73</v>
      </c>
      <c r="AY316" s="210" t="s">
        <v>157</v>
      </c>
    </row>
    <row r="317" spans="2:51" s="14" customFormat="1" ht="11.25">
      <c r="B317" s="211"/>
      <c r="C317" s="212"/>
      <c r="D317" s="194" t="s">
        <v>170</v>
      </c>
      <c r="E317" s="213" t="s">
        <v>28</v>
      </c>
      <c r="F317" s="214" t="s">
        <v>1060</v>
      </c>
      <c r="G317" s="212"/>
      <c r="H317" s="215">
        <v>0.5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170</v>
      </c>
      <c r="AU317" s="221" t="s">
        <v>82</v>
      </c>
      <c r="AV317" s="14" t="s">
        <v>82</v>
      </c>
      <c r="AW317" s="14" t="s">
        <v>34</v>
      </c>
      <c r="AX317" s="14" t="s">
        <v>80</v>
      </c>
      <c r="AY317" s="221" t="s">
        <v>157</v>
      </c>
    </row>
    <row r="318" spans="1:65" s="2" customFormat="1" ht="16.5" customHeight="1">
      <c r="A318" s="36"/>
      <c r="B318" s="37"/>
      <c r="C318" s="244" t="s">
        <v>499</v>
      </c>
      <c r="D318" s="244" t="s">
        <v>483</v>
      </c>
      <c r="E318" s="245" t="s">
        <v>1584</v>
      </c>
      <c r="F318" s="246" t="s">
        <v>1585</v>
      </c>
      <c r="G318" s="247" t="s">
        <v>227</v>
      </c>
      <c r="H318" s="248">
        <v>0.3</v>
      </c>
      <c r="I318" s="249"/>
      <c r="J318" s="250">
        <f>ROUND(I318*H318,2)</f>
        <v>0</v>
      </c>
      <c r="K318" s="246" t="s">
        <v>163</v>
      </c>
      <c r="L318" s="251"/>
      <c r="M318" s="252" t="s">
        <v>28</v>
      </c>
      <c r="N318" s="253" t="s">
        <v>46</v>
      </c>
      <c r="O318" s="67"/>
      <c r="P318" s="190">
        <f>O318*H318</f>
        <v>0</v>
      </c>
      <c r="Q318" s="190">
        <v>0.00184</v>
      </c>
      <c r="R318" s="190">
        <f>Q318*H318</f>
        <v>0.000552</v>
      </c>
      <c r="S318" s="190">
        <v>0</v>
      </c>
      <c r="T318" s="191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217</v>
      </c>
      <c r="AT318" s="192" t="s">
        <v>483</v>
      </c>
      <c r="AU318" s="192" t="s">
        <v>82</v>
      </c>
      <c r="AY318" s="19" t="s">
        <v>157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9" t="s">
        <v>164</v>
      </c>
      <c r="BK318" s="193">
        <f>ROUND(I318*H318,2)</f>
        <v>0</v>
      </c>
      <c r="BL318" s="19" t="s">
        <v>164</v>
      </c>
      <c r="BM318" s="192" t="s">
        <v>1586</v>
      </c>
    </row>
    <row r="319" spans="1:47" s="2" customFormat="1" ht="11.25">
      <c r="A319" s="36"/>
      <c r="B319" s="37"/>
      <c r="C319" s="38"/>
      <c r="D319" s="194" t="s">
        <v>166</v>
      </c>
      <c r="E319" s="38"/>
      <c r="F319" s="195" t="s">
        <v>1585</v>
      </c>
      <c r="G319" s="38"/>
      <c r="H319" s="38"/>
      <c r="I319" s="196"/>
      <c r="J319" s="38"/>
      <c r="K319" s="38"/>
      <c r="L319" s="41"/>
      <c r="M319" s="197"/>
      <c r="N319" s="198"/>
      <c r="O319" s="67"/>
      <c r="P319" s="67"/>
      <c r="Q319" s="67"/>
      <c r="R319" s="67"/>
      <c r="S319" s="67"/>
      <c r="T319" s="68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166</v>
      </c>
      <c r="AU319" s="19" t="s">
        <v>82</v>
      </c>
    </row>
    <row r="320" spans="2:51" s="13" customFormat="1" ht="11.25">
      <c r="B320" s="201"/>
      <c r="C320" s="202"/>
      <c r="D320" s="194" t="s">
        <v>170</v>
      </c>
      <c r="E320" s="203" t="s">
        <v>28</v>
      </c>
      <c r="F320" s="204" t="s">
        <v>1587</v>
      </c>
      <c r="G320" s="202"/>
      <c r="H320" s="203" t="s">
        <v>28</v>
      </c>
      <c r="I320" s="205"/>
      <c r="J320" s="202"/>
      <c r="K320" s="202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170</v>
      </c>
      <c r="AU320" s="210" t="s">
        <v>82</v>
      </c>
      <c r="AV320" s="13" t="s">
        <v>80</v>
      </c>
      <c r="AW320" s="13" t="s">
        <v>34</v>
      </c>
      <c r="AX320" s="13" t="s">
        <v>73</v>
      </c>
      <c r="AY320" s="210" t="s">
        <v>157</v>
      </c>
    </row>
    <row r="321" spans="2:51" s="14" customFormat="1" ht="11.25">
      <c r="B321" s="211"/>
      <c r="C321" s="212"/>
      <c r="D321" s="194" t="s">
        <v>170</v>
      </c>
      <c r="E321" s="213" t="s">
        <v>28</v>
      </c>
      <c r="F321" s="214" t="s">
        <v>1588</v>
      </c>
      <c r="G321" s="212"/>
      <c r="H321" s="215">
        <v>0.3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170</v>
      </c>
      <c r="AU321" s="221" t="s">
        <v>82</v>
      </c>
      <c r="AV321" s="14" t="s">
        <v>82</v>
      </c>
      <c r="AW321" s="14" t="s">
        <v>34</v>
      </c>
      <c r="AX321" s="14" t="s">
        <v>80</v>
      </c>
      <c r="AY321" s="221" t="s">
        <v>157</v>
      </c>
    </row>
    <row r="322" spans="2:63" s="12" customFormat="1" ht="22.9" customHeight="1">
      <c r="B322" s="165"/>
      <c r="C322" s="166"/>
      <c r="D322" s="167" t="s">
        <v>72</v>
      </c>
      <c r="E322" s="179" t="s">
        <v>224</v>
      </c>
      <c r="F322" s="179" t="s">
        <v>588</v>
      </c>
      <c r="G322" s="166"/>
      <c r="H322" s="166"/>
      <c r="I322" s="169"/>
      <c r="J322" s="180">
        <f>BK322</f>
        <v>0</v>
      </c>
      <c r="K322" s="166"/>
      <c r="L322" s="171"/>
      <c r="M322" s="172"/>
      <c r="N322" s="173"/>
      <c r="O322" s="173"/>
      <c r="P322" s="174">
        <f>SUM(P323:P339)</f>
        <v>0</v>
      </c>
      <c r="Q322" s="173"/>
      <c r="R322" s="174">
        <f>SUM(R323:R339)</f>
        <v>0.013393</v>
      </c>
      <c r="S322" s="173"/>
      <c r="T322" s="175">
        <f>SUM(T323:T339)</f>
        <v>0</v>
      </c>
      <c r="AR322" s="176" t="s">
        <v>80</v>
      </c>
      <c r="AT322" s="177" t="s">
        <v>72</v>
      </c>
      <c r="AU322" s="177" t="s">
        <v>80</v>
      </c>
      <c r="AY322" s="176" t="s">
        <v>157</v>
      </c>
      <c r="BK322" s="178">
        <f>SUM(BK323:BK339)</f>
        <v>0</v>
      </c>
    </row>
    <row r="323" spans="1:65" s="2" customFormat="1" ht="16.5" customHeight="1">
      <c r="A323" s="36"/>
      <c r="B323" s="37"/>
      <c r="C323" s="181" t="s">
        <v>507</v>
      </c>
      <c r="D323" s="181" t="s">
        <v>159</v>
      </c>
      <c r="E323" s="182" t="s">
        <v>993</v>
      </c>
      <c r="F323" s="183" t="s">
        <v>994</v>
      </c>
      <c r="G323" s="184" t="s">
        <v>227</v>
      </c>
      <c r="H323" s="185">
        <v>14.4</v>
      </c>
      <c r="I323" s="186"/>
      <c r="J323" s="187">
        <f>ROUND(I323*H323,2)</f>
        <v>0</v>
      </c>
      <c r="K323" s="183" t="s">
        <v>163</v>
      </c>
      <c r="L323" s="41"/>
      <c r="M323" s="188" t="s">
        <v>28</v>
      </c>
      <c r="N323" s="189" t="s">
        <v>46</v>
      </c>
      <c r="O323" s="67"/>
      <c r="P323" s="190">
        <f>O323*H323</f>
        <v>0</v>
      </c>
      <c r="Q323" s="190">
        <v>0.00062</v>
      </c>
      <c r="R323" s="190">
        <f>Q323*H323</f>
        <v>0.008928</v>
      </c>
      <c r="S323" s="190">
        <v>0</v>
      </c>
      <c r="T323" s="19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2" t="s">
        <v>164</v>
      </c>
      <c r="AT323" s="192" t="s">
        <v>159</v>
      </c>
      <c r="AU323" s="192" t="s">
        <v>82</v>
      </c>
      <c r="AY323" s="19" t="s">
        <v>157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9" t="s">
        <v>164</v>
      </c>
      <c r="BK323" s="193">
        <f>ROUND(I323*H323,2)</f>
        <v>0</v>
      </c>
      <c r="BL323" s="19" t="s">
        <v>164</v>
      </c>
      <c r="BM323" s="192" t="s">
        <v>1589</v>
      </c>
    </row>
    <row r="324" spans="1:47" s="2" customFormat="1" ht="11.25">
      <c r="A324" s="36"/>
      <c r="B324" s="37"/>
      <c r="C324" s="38"/>
      <c r="D324" s="194" t="s">
        <v>166</v>
      </c>
      <c r="E324" s="38"/>
      <c r="F324" s="195" t="s">
        <v>996</v>
      </c>
      <c r="G324" s="38"/>
      <c r="H324" s="38"/>
      <c r="I324" s="196"/>
      <c r="J324" s="38"/>
      <c r="K324" s="38"/>
      <c r="L324" s="41"/>
      <c r="M324" s="197"/>
      <c r="N324" s="198"/>
      <c r="O324" s="67"/>
      <c r="P324" s="67"/>
      <c r="Q324" s="67"/>
      <c r="R324" s="67"/>
      <c r="S324" s="67"/>
      <c r="T324" s="68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166</v>
      </c>
      <c r="AU324" s="19" t="s">
        <v>82</v>
      </c>
    </row>
    <row r="325" spans="1:47" s="2" customFormat="1" ht="11.25">
      <c r="A325" s="36"/>
      <c r="B325" s="37"/>
      <c r="C325" s="38"/>
      <c r="D325" s="199" t="s">
        <v>168</v>
      </c>
      <c r="E325" s="38"/>
      <c r="F325" s="200" t="s">
        <v>997</v>
      </c>
      <c r="G325" s="38"/>
      <c r="H325" s="38"/>
      <c r="I325" s="196"/>
      <c r="J325" s="38"/>
      <c r="K325" s="38"/>
      <c r="L325" s="41"/>
      <c r="M325" s="197"/>
      <c r="N325" s="198"/>
      <c r="O325" s="67"/>
      <c r="P325" s="67"/>
      <c r="Q325" s="67"/>
      <c r="R325" s="67"/>
      <c r="S325" s="67"/>
      <c r="T325" s="68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168</v>
      </c>
      <c r="AU325" s="19" t="s">
        <v>82</v>
      </c>
    </row>
    <row r="326" spans="2:51" s="13" customFormat="1" ht="11.25">
      <c r="B326" s="201"/>
      <c r="C326" s="202"/>
      <c r="D326" s="194" t="s">
        <v>170</v>
      </c>
      <c r="E326" s="203" t="s">
        <v>28</v>
      </c>
      <c r="F326" s="204" t="s">
        <v>1590</v>
      </c>
      <c r="G326" s="202"/>
      <c r="H326" s="203" t="s">
        <v>28</v>
      </c>
      <c r="I326" s="205"/>
      <c r="J326" s="202"/>
      <c r="K326" s="202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170</v>
      </c>
      <c r="AU326" s="210" t="s">
        <v>82</v>
      </c>
      <c r="AV326" s="13" t="s">
        <v>80</v>
      </c>
      <c r="AW326" s="13" t="s">
        <v>34</v>
      </c>
      <c r="AX326" s="13" t="s">
        <v>73</v>
      </c>
      <c r="AY326" s="210" t="s">
        <v>157</v>
      </c>
    </row>
    <row r="327" spans="2:51" s="13" customFormat="1" ht="11.25">
      <c r="B327" s="201"/>
      <c r="C327" s="202"/>
      <c r="D327" s="194" t="s">
        <v>170</v>
      </c>
      <c r="E327" s="203" t="s">
        <v>28</v>
      </c>
      <c r="F327" s="204" t="s">
        <v>999</v>
      </c>
      <c r="G327" s="202"/>
      <c r="H327" s="203" t="s">
        <v>28</v>
      </c>
      <c r="I327" s="205"/>
      <c r="J327" s="202"/>
      <c r="K327" s="202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170</v>
      </c>
      <c r="AU327" s="210" t="s">
        <v>82</v>
      </c>
      <c r="AV327" s="13" t="s">
        <v>80</v>
      </c>
      <c r="AW327" s="13" t="s">
        <v>34</v>
      </c>
      <c r="AX327" s="13" t="s">
        <v>73</v>
      </c>
      <c r="AY327" s="210" t="s">
        <v>157</v>
      </c>
    </row>
    <row r="328" spans="2:51" s="13" customFormat="1" ht="11.25">
      <c r="B328" s="201"/>
      <c r="C328" s="202"/>
      <c r="D328" s="194" t="s">
        <v>170</v>
      </c>
      <c r="E328" s="203" t="s">
        <v>28</v>
      </c>
      <c r="F328" s="204" t="s">
        <v>1591</v>
      </c>
      <c r="G328" s="202"/>
      <c r="H328" s="203" t="s">
        <v>28</v>
      </c>
      <c r="I328" s="205"/>
      <c r="J328" s="202"/>
      <c r="K328" s="202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170</v>
      </c>
      <c r="AU328" s="210" t="s">
        <v>82</v>
      </c>
      <c r="AV328" s="13" t="s">
        <v>80</v>
      </c>
      <c r="AW328" s="13" t="s">
        <v>34</v>
      </c>
      <c r="AX328" s="13" t="s">
        <v>73</v>
      </c>
      <c r="AY328" s="210" t="s">
        <v>157</v>
      </c>
    </row>
    <row r="329" spans="2:51" s="14" customFormat="1" ht="11.25">
      <c r="B329" s="211"/>
      <c r="C329" s="212"/>
      <c r="D329" s="194" t="s">
        <v>170</v>
      </c>
      <c r="E329" s="213" t="s">
        <v>28</v>
      </c>
      <c r="F329" s="214" t="s">
        <v>1592</v>
      </c>
      <c r="G329" s="212"/>
      <c r="H329" s="215">
        <v>9.2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170</v>
      </c>
      <c r="AU329" s="221" t="s">
        <v>82</v>
      </c>
      <c r="AV329" s="14" t="s">
        <v>82</v>
      </c>
      <c r="AW329" s="14" t="s">
        <v>34</v>
      </c>
      <c r="AX329" s="14" t="s">
        <v>73</v>
      </c>
      <c r="AY329" s="221" t="s">
        <v>157</v>
      </c>
    </row>
    <row r="330" spans="2:51" s="13" customFormat="1" ht="11.25">
      <c r="B330" s="201"/>
      <c r="C330" s="202"/>
      <c r="D330" s="194" t="s">
        <v>170</v>
      </c>
      <c r="E330" s="203" t="s">
        <v>28</v>
      </c>
      <c r="F330" s="204" t="s">
        <v>1593</v>
      </c>
      <c r="G330" s="202"/>
      <c r="H330" s="203" t="s">
        <v>28</v>
      </c>
      <c r="I330" s="205"/>
      <c r="J330" s="202"/>
      <c r="K330" s="202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170</v>
      </c>
      <c r="AU330" s="210" t="s">
        <v>82</v>
      </c>
      <c r="AV330" s="13" t="s">
        <v>80</v>
      </c>
      <c r="AW330" s="13" t="s">
        <v>34</v>
      </c>
      <c r="AX330" s="13" t="s">
        <v>73</v>
      </c>
      <c r="AY330" s="210" t="s">
        <v>157</v>
      </c>
    </row>
    <row r="331" spans="2:51" s="14" customFormat="1" ht="11.25">
      <c r="B331" s="211"/>
      <c r="C331" s="212"/>
      <c r="D331" s="194" t="s">
        <v>170</v>
      </c>
      <c r="E331" s="213" t="s">
        <v>28</v>
      </c>
      <c r="F331" s="214" t="s">
        <v>1594</v>
      </c>
      <c r="G331" s="212"/>
      <c r="H331" s="215">
        <v>5.2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170</v>
      </c>
      <c r="AU331" s="221" t="s">
        <v>82</v>
      </c>
      <c r="AV331" s="14" t="s">
        <v>82</v>
      </c>
      <c r="AW331" s="14" t="s">
        <v>34</v>
      </c>
      <c r="AX331" s="14" t="s">
        <v>73</v>
      </c>
      <c r="AY331" s="221" t="s">
        <v>157</v>
      </c>
    </row>
    <row r="332" spans="2:51" s="15" customFormat="1" ht="11.25">
      <c r="B332" s="222"/>
      <c r="C332" s="223"/>
      <c r="D332" s="194" t="s">
        <v>170</v>
      </c>
      <c r="E332" s="224" t="s">
        <v>28</v>
      </c>
      <c r="F332" s="225" t="s">
        <v>182</v>
      </c>
      <c r="G332" s="223"/>
      <c r="H332" s="226">
        <v>14.4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170</v>
      </c>
      <c r="AU332" s="232" t="s">
        <v>82</v>
      </c>
      <c r="AV332" s="15" t="s">
        <v>164</v>
      </c>
      <c r="AW332" s="15" t="s">
        <v>34</v>
      </c>
      <c r="AX332" s="15" t="s">
        <v>80</v>
      </c>
      <c r="AY332" s="232" t="s">
        <v>157</v>
      </c>
    </row>
    <row r="333" spans="1:65" s="2" customFormat="1" ht="16.5" customHeight="1">
      <c r="A333" s="36"/>
      <c r="B333" s="37"/>
      <c r="C333" s="181" t="s">
        <v>511</v>
      </c>
      <c r="D333" s="181" t="s">
        <v>159</v>
      </c>
      <c r="E333" s="182" t="s">
        <v>1038</v>
      </c>
      <c r="F333" s="183" t="s">
        <v>1039</v>
      </c>
      <c r="G333" s="184" t="s">
        <v>162</v>
      </c>
      <c r="H333" s="185">
        <v>9.5</v>
      </c>
      <c r="I333" s="186"/>
      <c r="J333" s="187">
        <f>ROUND(I333*H333,2)</f>
        <v>0</v>
      </c>
      <c r="K333" s="183" t="s">
        <v>163</v>
      </c>
      <c r="L333" s="41"/>
      <c r="M333" s="188" t="s">
        <v>28</v>
      </c>
      <c r="N333" s="189" t="s">
        <v>46</v>
      </c>
      <c r="O333" s="67"/>
      <c r="P333" s="190">
        <f>O333*H333</f>
        <v>0</v>
      </c>
      <c r="Q333" s="190">
        <v>0.00047</v>
      </c>
      <c r="R333" s="190">
        <f>Q333*H333</f>
        <v>0.004465</v>
      </c>
      <c r="S333" s="190">
        <v>0</v>
      </c>
      <c r="T333" s="191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2" t="s">
        <v>164</v>
      </c>
      <c r="AT333" s="192" t="s">
        <v>159</v>
      </c>
      <c r="AU333" s="192" t="s">
        <v>82</v>
      </c>
      <c r="AY333" s="19" t="s">
        <v>157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9" t="s">
        <v>164</v>
      </c>
      <c r="BK333" s="193">
        <f>ROUND(I333*H333,2)</f>
        <v>0</v>
      </c>
      <c r="BL333" s="19" t="s">
        <v>164</v>
      </c>
      <c r="BM333" s="192" t="s">
        <v>1595</v>
      </c>
    </row>
    <row r="334" spans="1:47" s="2" customFormat="1" ht="11.25">
      <c r="A334" s="36"/>
      <c r="B334" s="37"/>
      <c r="C334" s="38"/>
      <c r="D334" s="194" t="s">
        <v>166</v>
      </c>
      <c r="E334" s="38"/>
      <c r="F334" s="195" t="s">
        <v>1041</v>
      </c>
      <c r="G334" s="38"/>
      <c r="H334" s="38"/>
      <c r="I334" s="196"/>
      <c r="J334" s="38"/>
      <c r="K334" s="38"/>
      <c r="L334" s="41"/>
      <c r="M334" s="197"/>
      <c r="N334" s="198"/>
      <c r="O334" s="67"/>
      <c r="P334" s="67"/>
      <c r="Q334" s="67"/>
      <c r="R334" s="67"/>
      <c r="S334" s="67"/>
      <c r="T334" s="68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166</v>
      </c>
      <c r="AU334" s="19" t="s">
        <v>82</v>
      </c>
    </row>
    <row r="335" spans="1:47" s="2" customFormat="1" ht="11.25">
      <c r="A335" s="36"/>
      <c r="B335" s="37"/>
      <c r="C335" s="38"/>
      <c r="D335" s="199" t="s">
        <v>168</v>
      </c>
      <c r="E335" s="38"/>
      <c r="F335" s="200" t="s">
        <v>1042</v>
      </c>
      <c r="G335" s="38"/>
      <c r="H335" s="38"/>
      <c r="I335" s="196"/>
      <c r="J335" s="38"/>
      <c r="K335" s="38"/>
      <c r="L335" s="41"/>
      <c r="M335" s="197"/>
      <c r="N335" s="198"/>
      <c r="O335" s="67"/>
      <c r="P335" s="67"/>
      <c r="Q335" s="67"/>
      <c r="R335" s="67"/>
      <c r="S335" s="67"/>
      <c r="T335" s="68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168</v>
      </c>
      <c r="AU335" s="19" t="s">
        <v>82</v>
      </c>
    </row>
    <row r="336" spans="2:51" s="13" customFormat="1" ht="11.25">
      <c r="B336" s="201"/>
      <c r="C336" s="202"/>
      <c r="D336" s="194" t="s">
        <v>170</v>
      </c>
      <c r="E336" s="203" t="s">
        <v>28</v>
      </c>
      <c r="F336" s="204" t="s">
        <v>1596</v>
      </c>
      <c r="G336" s="202"/>
      <c r="H336" s="203" t="s">
        <v>28</v>
      </c>
      <c r="I336" s="205"/>
      <c r="J336" s="202"/>
      <c r="K336" s="202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170</v>
      </c>
      <c r="AU336" s="210" t="s">
        <v>82</v>
      </c>
      <c r="AV336" s="13" t="s">
        <v>80</v>
      </c>
      <c r="AW336" s="13" t="s">
        <v>34</v>
      </c>
      <c r="AX336" s="13" t="s">
        <v>73</v>
      </c>
      <c r="AY336" s="210" t="s">
        <v>157</v>
      </c>
    </row>
    <row r="337" spans="2:51" s="14" customFormat="1" ht="11.25">
      <c r="B337" s="211"/>
      <c r="C337" s="212"/>
      <c r="D337" s="194" t="s">
        <v>170</v>
      </c>
      <c r="E337" s="213" t="s">
        <v>28</v>
      </c>
      <c r="F337" s="214" t="s">
        <v>1597</v>
      </c>
      <c r="G337" s="212"/>
      <c r="H337" s="215">
        <v>3.64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170</v>
      </c>
      <c r="AU337" s="221" t="s">
        <v>82</v>
      </c>
      <c r="AV337" s="14" t="s">
        <v>82</v>
      </c>
      <c r="AW337" s="14" t="s">
        <v>34</v>
      </c>
      <c r="AX337" s="14" t="s">
        <v>73</v>
      </c>
      <c r="AY337" s="221" t="s">
        <v>157</v>
      </c>
    </row>
    <row r="338" spans="2:51" s="14" customFormat="1" ht="11.25">
      <c r="B338" s="211"/>
      <c r="C338" s="212"/>
      <c r="D338" s="194" t="s">
        <v>170</v>
      </c>
      <c r="E338" s="213" t="s">
        <v>28</v>
      </c>
      <c r="F338" s="214" t="s">
        <v>1598</v>
      </c>
      <c r="G338" s="212"/>
      <c r="H338" s="215">
        <v>5.86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170</v>
      </c>
      <c r="AU338" s="221" t="s">
        <v>82</v>
      </c>
      <c r="AV338" s="14" t="s">
        <v>82</v>
      </c>
      <c r="AW338" s="14" t="s">
        <v>34</v>
      </c>
      <c r="AX338" s="14" t="s">
        <v>73</v>
      </c>
      <c r="AY338" s="221" t="s">
        <v>157</v>
      </c>
    </row>
    <row r="339" spans="2:51" s="15" customFormat="1" ht="11.25">
      <c r="B339" s="222"/>
      <c r="C339" s="223"/>
      <c r="D339" s="194" t="s">
        <v>170</v>
      </c>
      <c r="E339" s="224" t="s">
        <v>28</v>
      </c>
      <c r="F339" s="225" t="s">
        <v>182</v>
      </c>
      <c r="G339" s="223"/>
      <c r="H339" s="226">
        <v>9.5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170</v>
      </c>
      <c r="AU339" s="232" t="s">
        <v>82</v>
      </c>
      <c r="AV339" s="15" t="s">
        <v>164</v>
      </c>
      <c r="AW339" s="15" t="s">
        <v>34</v>
      </c>
      <c r="AX339" s="15" t="s">
        <v>80</v>
      </c>
      <c r="AY339" s="232" t="s">
        <v>157</v>
      </c>
    </row>
    <row r="340" spans="2:63" s="12" customFormat="1" ht="22.9" customHeight="1">
      <c r="B340" s="165"/>
      <c r="C340" s="166"/>
      <c r="D340" s="167" t="s">
        <v>72</v>
      </c>
      <c r="E340" s="179" t="s">
        <v>610</v>
      </c>
      <c r="F340" s="179" t="s">
        <v>611</v>
      </c>
      <c r="G340" s="166"/>
      <c r="H340" s="166"/>
      <c r="I340" s="169"/>
      <c r="J340" s="180">
        <f>BK340</f>
        <v>0</v>
      </c>
      <c r="K340" s="166"/>
      <c r="L340" s="171"/>
      <c r="M340" s="172"/>
      <c r="N340" s="173"/>
      <c r="O340" s="173"/>
      <c r="P340" s="174">
        <f>SUM(P341:P352)</f>
        <v>0</v>
      </c>
      <c r="Q340" s="173"/>
      <c r="R340" s="174">
        <f>SUM(R341:R352)</f>
        <v>0</v>
      </c>
      <c r="S340" s="173"/>
      <c r="T340" s="175">
        <f>SUM(T341:T352)</f>
        <v>0</v>
      </c>
      <c r="AR340" s="176" t="s">
        <v>80</v>
      </c>
      <c r="AT340" s="177" t="s">
        <v>72</v>
      </c>
      <c r="AU340" s="177" t="s">
        <v>80</v>
      </c>
      <c r="AY340" s="176" t="s">
        <v>157</v>
      </c>
      <c r="BK340" s="178">
        <f>SUM(BK341:BK352)</f>
        <v>0</v>
      </c>
    </row>
    <row r="341" spans="1:65" s="2" customFormat="1" ht="16.5" customHeight="1">
      <c r="A341" s="36"/>
      <c r="B341" s="37"/>
      <c r="C341" s="181" t="s">
        <v>517</v>
      </c>
      <c r="D341" s="181" t="s">
        <v>159</v>
      </c>
      <c r="E341" s="182" t="s">
        <v>619</v>
      </c>
      <c r="F341" s="183" t="s">
        <v>620</v>
      </c>
      <c r="G341" s="184" t="s">
        <v>486</v>
      </c>
      <c r="H341" s="185">
        <v>2.831</v>
      </c>
      <c r="I341" s="186"/>
      <c r="J341" s="187">
        <f>ROUND(I341*H341,2)</f>
        <v>0</v>
      </c>
      <c r="K341" s="183" t="s">
        <v>28</v>
      </c>
      <c r="L341" s="41"/>
      <c r="M341" s="188" t="s">
        <v>28</v>
      </c>
      <c r="N341" s="189" t="s">
        <v>46</v>
      </c>
      <c r="O341" s="67"/>
      <c r="P341" s="190">
        <f>O341*H341</f>
        <v>0</v>
      </c>
      <c r="Q341" s="190">
        <v>0</v>
      </c>
      <c r="R341" s="190">
        <f>Q341*H341</f>
        <v>0</v>
      </c>
      <c r="S341" s="190">
        <v>0</v>
      </c>
      <c r="T341" s="191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2" t="s">
        <v>164</v>
      </c>
      <c r="AT341" s="192" t="s">
        <v>159</v>
      </c>
      <c r="AU341" s="192" t="s">
        <v>82</v>
      </c>
      <c r="AY341" s="19" t="s">
        <v>157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9" t="s">
        <v>164</v>
      </c>
      <c r="BK341" s="193">
        <f>ROUND(I341*H341,2)</f>
        <v>0</v>
      </c>
      <c r="BL341" s="19" t="s">
        <v>164</v>
      </c>
      <c r="BM341" s="192" t="s">
        <v>1599</v>
      </c>
    </row>
    <row r="342" spans="1:47" s="2" customFormat="1" ht="19.5">
      <c r="A342" s="36"/>
      <c r="B342" s="37"/>
      <c r="C342" s="38"/>
      <c r="D342" s="194" t="s">
        <v>166</v>
      </c>
      <c r="E342" s="38"/>
      <c r="F342" s="195" t="s">
        <v>1600</v>
      </c>
      <c r="G342" s="38"/>
      <c r="H342" s="38"/>
      <c r="I342" s="196"/>
      <c r="J342" s="38"/>
      <c r="K342" s="38"/>
      <c r="L342" s="41"/>
      <c r="M342" s="197"/>
      <c r="N342" s="198"/>
      <c r="O342" s="67"/>
      <c r="P342" s="67"/>
      <c r="Q342" s="67"/>
      <c r="R342" s="67"/>
      <c r="S342" s="67"/>
      <c r="T342" s="68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166</v>
      </c>
      <c r="AU342" s="19" t="s">
        <v>82</v>
      </c>
    </row>
    <row r="343" spans="2:51" s="13" customFormat="1" ht="11.25">
      <c r="B343" s="201"/>
      <c r="C343" s="202"/>
      <c r="D343" s="194" t="s">
        <v>170</v>
      </c>
      <c r="E343" s="203" t="s">
        <v>28</v>
      </c>
      <c r="F343" s="204" t="s">
        <v>1601</v>
      </c>
      <c r="G343" s="202"/>
      <c r="H343" s="203" t="s">
        <v>28</v>
      </c>
      <c r="I343" s="205"/>
      <c r="J343" s="202"/>
      <c r="K343" s="202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170</v>
      </c>
      <c r="AU343" s="210" t="s">
        <v>82</v>
      </c>
      <c r="AV343" s="13" t="s">
        <v>80</v>
      </c>
      <c r="AW343" s="13" t="s">
        <v>34</v>
      </c>
      <c r="AX343" s="13" t="s">
        <v>73</v>
      </c>
      <c r="AY343" s="210" t="s">
        <v>157</v>
      </c>
    </row>
    <row r="344" spans="2:51" s="13" customFormat="1" ht="11.25">
      <c r="B344" s="201"/>
      <c r="C344" s="202"/>
      <c r="D344" s="194" t="s">
        <v>170</v>
      </c>
      <c r="E344" s="203" t="s">
        <v>28</v>
      </c>
      <c r="F344" s="204" t="s">
        <v>1602</v>
      </c>
      <c r="G344" s="202"/>
      <c r="H344" s="203" t="s">
        <v>28</v>
      </c>
      <c r="I344" s="205"/>
      <c r="J344" s="202"/>
      <c r="K344" s="202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170</v>
      </c>
      <c r="AU344" s="210" t="s">
        <v>82</v>
      </c>
      <c r="AV344" s="13" t="s">
        <v>80</v>
      </c>
      <c r="AW344" s="13" t="s">
        <v>34</v>
      </c>
      <c r="AX344" s="13" t="s">
        <v>73</v>
      </c>
      <c r="AY344" s="210" t="s">
        <v>157</v>
      </c>
    </row>
    <row r="345" spans="2:51" s="14" customFormat="1" ht="11.25">
      <c r="B345" s="211"/>
      <c r="C345" s="212"/>
      <c r="D345" s="194" t="s">
        <v>170</v>
      </c>
      <c r="E345" s="213" t="s">
        <v>28</v>
      </c>
      <c r="F345" s="214" t="s">
        <v>1603</v>
      </c>
      <c r="G345" s="212"/>
      <c r="H345" s="215">
        <v>2.486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170</v>
      </c>
      <c r="AU345" s="221" t="s">
        <v>82</v>
      </c>
      <c r="AV345" s="14" t="s">
        <v>82</v>
      </c>
      <c r="AW345" s="14" t="s">
        <v>34</v>
      </c>
      <c r="AX345" s="14" t="s">
        <v>73</v>
      </c>
      <c r="AY345" s="221" t="s">
        <v>157</v>
      </c>
    </row>
    <row r="346" spans="2:51" s="13" customFormat="1" ht="11.25">
      <c r="B346" s="201"/>
      <c r="C346" s="202"/>
      <c r="D346" s="194" t="s">
        <v>170</v>
      </c>
      <c r="E346" s="203" t="s">
        <v>28</v>
      </c>
      <c r="F346" s="204" t="s">
        <v>1604</v>
      </c>
      <c r="G346" s="202"/>
      <c r="H346" s="203" t="s">
        <v>28</v>
      </c>
      <c r="I346" s="205"/>
      <c r="J346" s="202"/>
      <c r="K346" s="202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170</v>
      </c>
      <c r="AU346" s="210" t="s">
        <v>82</v>
      </c>
      <c r="AV346" s="13" t="s">
        <v>80</v>
      </c>
      <c r="AW346" s="13" t="s">
        <v>34</v>
      </c>
      <c r="AX346" s="13" t="s">
        <v>73</v>
      </c>
      <c r="AY346" s="210" t="s">
        <v>157</v>
      </c>
    </row>
    <row r="347" spans="2:51" s="14" customFormat="1" ht="11.25">
      <c r="B347" s="211"/>
      <c r="C347" s="212"/>
      <c r="D347" s="194" t="s">
        <v>170</v>
      </c>
      <c r="E347" s="213" t="s">
        <v>28</v>
      </c>
      <c r="F347" s="214" t="s">
        <v>1605</v>
      </c>
      <c r="G347" s="212"/>
      <c r="H347" s="215">
        <v>0.345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170</v>
      </c>
      <c r="AU347" s="221" t="s">
        <v>82</v>
      </c>
      <c r="AV347" s="14" t="s">
        <v>82</v>
      </c>
      <c r="AW347" s="14" t="s">
        <v>34</v>
      </c>
      <c r="AX347" s="14" t="s">
        <v>73</v>
      </c>
      <c r="AY347" s="221" t="s">
        <v>157</v>
      </c>
    </row>
    <row r="348" spans="2:51" s="15" customFormat="1" ht="11.25">
      <c r="B348" s="222"/>
      <c r="C348" s="223"/>
      <c r="D348" s="194" t="s">
        <v>170</v>
      </c>
      <c r="E348" s="224" t="s">
        <v>28</v>
      </c>
      <c r="F348" s="225" t="s">
        <v>182</v>
      </c>
      <c r="G348" s="223"/>
      <c r="H348" s="226">
        <v>2.831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170</v>
      </c>
      <c r="AU348" s="232" t="s">
        <v>82</v>
      </c>
      <c r="AV348" s="15" t="s">
        <v>164</v>
      </c>
      <c r="AW348" s="15" t="s">
        <v>34</v>
      </c>
      <c r="AX348" s="15" t="s">
        <v>80</v>
      </c>
      <c r="AY348" s="232" t="s">
        <v>157</v>
      </c>
    </row>
    <row r="349" spans="1:65" s="2" customFormat="1" ht="16.5" customHeight="1">
      <c r="A349" s="36"/>
      <c r="B349" s="37"/>
      <c r="C349" s="181" t="s">
        <v>523</v>
      </c>
      <c r="D349" s="181" t="s">
        <v>159</v>
      </c>
      <c r="E349" s="182" t="s">
        <v>639</v>
      </c>
      <c r="F349" s="183" t="s">
        <v>640</v>
      </c>
      <c r="G349" s="184" t="s">
        <v>486</v>
      </c>
      <c r="H349" s="185">
        <v>18.18</v>
      </c>
      <c r="I349" s="186"/>
      <c r="J349" s="187">
        <f>ROUND(I349*H349,2)</f>
        <v>0</v>
      </c>
      <c r="K349" s="183" t="s">
        <v>28</v>
      </c>
      <c r="L349" s="41"/>
      <c r="M349" s="188" t="s">
        <v>28</v>
      </c>
      <c r="N349" s="189" t="s">
        <v>46</v>
      </c>
      <c r="O349" s="67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2" t="s">
        <v>164</v>
      </c>
      <c r="AT349" s="192" t="s">
        <v>159</v>
      </c>
      <c r="AU349" s="192" t="s">
        <v>82</v>
      </c>
      <c r="AY349" s="19" t="s">
        <v>157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9" t="s">
        <v>164</v>
      </c>
      <c r="BK349" s="193">
        <f>ROUND(I349*H349,2)</f>
        <v>0</v>
      </c>
      <c r="BL349" s="19" t="s">
        <v>164</v>
      </c>
      <c r="BM349" s="192" t="s">
        <v>1606</v>
      </c>
    </row>
    <row r="350" spans="1:47" s="2" customFormat="1" ht="11.25">
      <c r="A350" s="36"/>
      <c r="B350" s="37"/>
      <c r="C350" s="38"/>
      <c r="D350" s="194" t="s">
        <v>166</v>
      </c>
      <c r="E350" s="38"/>
      <c r="F350" s="195" t="s">
        <v>642</v>
      </c>
      <c r="G350" s="38"/>
      <c r="H350" s="38"/>
      <c r="I350" s="196"/>
      <c r="J350" s="38"/>
      <c r="K350" s="38"/>
      <c r="L350" s="41"/>
      <c r="M350" s="197"/>
      <c r="N350" s="198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166</v>
      </c>
      <c r="AU350" s="19" t="s">
        <v>82</v>
      </c>
    </row>
    <row r="351" spans="2:51" s="13" customFormat="1" ht="11.25">
      <c r="B351" s="201"/>
      <c r="C351" s="202"/>
      <c r="D351" s="194" t="s">
        <v>170</v>
      </c>
      <c r="E351" s="203" t="s">
        <v>28</v>
      </c>
      <c r="F351" s="204" t="s">
        <v>1607</v>
      </c>
      <c r="G351" s="202"/>
      <c r="H351" s="203" t="s">
        <v>28</v>
      </c>
      <c r="I351" s="205"/>
      <c r="J351" s="202"/>
      <c r="K351" s="202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170</v>
      </c>
      <c r="AU351" s="210" t="s">
        <v>82</v>
      </c>
      <c r="AV351" s="13" t="s">
        <v>80</v>
      </c>
      <c r="AW351" s="13" t="s">
        <v>34</v>
      </c>
      <c r="AX351" s="13" t="s">
        <v>73</v>
      </c>
      <c r="AY351" s="210" t="s">
        <v>157</v>
      </c>
    </row>
    <row r="352" spans="2:51" s="14" customFormat="1" ht="11.25">
      <c r="B352" s="211"/>
      <c r="C352" s="212"/>
      <c r="D352" s="194" t="s">
        <v>170</v>
      </c>
      <c r="E352" s="213" t="s">
        <v>28</v>
      </c>
      <c r="F352" s="214" t="s">
        <v>1608</v>
      </c>
      <c r="G352" s="212"/>
      <c r="H352" s="215">
        <v>18.18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170</v>
      </c>
      <c r="AU352" s="221" t="s">
        <v>82</v>
      </c>
      <c r="AV352" s="14" t="s">
        <v>82</v>
      </c>
      <c r="AW352" s="14" t="s">
        <v>34</v>
      </c>
      <c r="AX352" s="14" t="s">
        <v>80</v>
      </c>
      <c r="AY352" s="221" t="s">
        <v>157</v>
      </c>
    </row>
    <row r="353" spans="2:63" s="12" customFormat="1" ht="22.9" customHeight="1">
      <c r="B353" s="165"/>
      <c r="C353" s="166"/>
      <c r="D353" s="167" t="s">
        <v>72</v>
      </c>
      <c r="E353" s="179" t="s">
        <v>652</v>
      </c>
      <c r="F353" s="179" t="s">
        <v>653</v>
      </c>
      <c r="G353" s="166"/>
      <c r="H353" s="166"/>
      <c r="I353" s="169"/>
      <c r="J353" s="180">
        <f>BK353</f>
        <v>0</v>
      </c>
      <c r="K353" s="166"/>
      <c r="L353" s="171"/>
      <c r="M353" s="172"/>
      <c r="N353" s="173"/>
      <c r="O353" s="173"/>
      <c r="P353" s="174">
        <v>0</v>
      </c>
      <c r="Q353" s="173"/>
      <c r="R353" s="174">
        <v>0</v>
      </c>
      <c r="S353" s="173"/>
      <c r="T353" s="175">
        <v>0</v>
      </c>
      <c r="AR353" s="176" t="s">
        <v>80</v>
      </c>
      <c r="AT353" s="177" t="s">
        <v>72</v>
      </c>
      <c r="AU353" s="177" t="s">
        <v>80</v>
      </c>
      <c r="AY353" s="176" t="s">
        <v>157</v>
      </c>
      <c r="BK353" s="178">
        <v>0</v>
      </c>
    </row>
    <row r="354" spans="2:63" s="12" customFormat="1" ht="25.9" customHeight="1">
      <c r="B354" s="165"/>
      <c r="C354" s="166"/>
      <c r="D354" s="167" t="s">
        <v>72</v>
      </c>
      <c r="E354" s="168" t="s">
        <v>660</v>
      </c>
      <c r="F354" s="168" t="s">
        <v>661</v>
      </c>
      <c r="G354" s="166"/>
      <c r="H354" s="166"/>
      <c r="I354" s="169"/>
      <c r="J354" s="170">
        <f>BK354</f>
        <v>0</v>
      </c>
      <c r="K354" s="166"/>
      <c r="L354" s="171"/>
      <c r="M354" s="172"/>
      <c r="N354" s="173"/>
      <c r="O354" s="173"/>
      <c r="P354" s="174">
        <f>P355+P375</f>
        <v>0</v>
      </c>
      <c r="Q354" s="173"/>
      <c r="R354" s="174">
        <f>R355+R375</f>
        <v>0.049604560000000006</v>
      </c>
      <c r="S354" s="173"/>
      <c r="T354" s="175">
        <f>T355+T375</f>
        <v>0</v>
      </c>
      <c r="AR354" s="176" t="s">
        <v>82</v>
      </c>
      <c r="AT354" s="177" t="s">
        <v>72</v>
      </c>
      <c r="AU354" s="177" t="s">
        <v>73</v>
      </c>
      <c r="AY354" s="176" t="s">
        <v>157</v>
      </c>
      <c r="BK354" s="178">
        <f>BK355+BK375</f>
        <v>0</v>
      </c>
    </row>
    <row r="355" spans="2:63" s="12" customFormat="1" ht="22.9" customHeight="1">
      <c r="B355" s="165"/>
      <c r="C355" s="166"/>
      <c r="D355" s="167" t="s">
        <v>72</v>
      </c>
      <c r="E355" s="179" t="s">
        <v>1107</v>
      </c>
      <c r="F355" s="179" t="s">
        <v>1108</v>
      </c>
      <c r="G355" s="166"/>
      <c r="H355" s="166"/>
      <c r="I355" s="169"/>
      <c r="J355" s="180">
        <f>BK355</f>
        <v>0</v>
      </c>
      <c r="K355" s="166"/>
      <c r="L355" s="171"/>
      <c r="M355" s="172"/>
      <c r="N355" s="173"/>
      <c r="O355" s="173"/>
      <c r="P355" s="174">
        <f>SUM(P356:P374)</f>
        <v>0</v>
      </c>
      <c r="Q355" s="173"/>
      <c r="R355" s="174">
        <f>SUM(R356:R374)</f>
        <v>0.042104</v>
      </c>
      <c r="S355" s="173"/>
      <c r="T355" s="175">
        <f>SUM(T356:T374)</f>
        <v>0</v>
      </c>
      <c r="AR355" s="176" t="s">
        <v>82</v>
      </c>
      <c r="AT355" s="177" t="s">
        <v>72</v>
      </c>
      <c r="AU355" s="177" t="s">
        <v>80</v>
      </c>
      <c r="AY355" s="176" t="s">
        <v>157</v>
      </c>
      <c r="BK355" s="178">
        <f>SUM(BK356:BK374)</f>
        <v>0</v>
      </c>
    </row>
    <row r="356" spans="1:65" s="2" customFormat="1" ht="16.5" customHeight="1">
      <c r="A356" s="36"/>
      <c r="B356" s="37"/>
      <c r="C356" s="181" t="s">
        <v>532</v>
      </c>
      <c r="D356" s="181" t="s">
        <v>159</v>
      </c>
      <c r="E356" s="182" t="s">
        <v>1609</v>
      </c>
      <c r="F356" s="183" t="s">
        <v>1610</v>
      </c>
      <c r="G356" s="184" t="s">
        <v>486</v>
      </c>
      <c r="H356" s="185">
        <v>1.17</v>
      </c>
      <c r="I356" s="186"/>
      <c r="J356" s="187">
        <f>ROUND(I356*H356,2)</f>
        <v>0</v>
      </c>
      <c r="K356" s="183" t="s">
        <v>163</v>
      </c>
      <c r="L356" s="41"/>
      <c r="M356" s="188" t="s">
        <v>28</v>
      </c>
      <c r="N356" s="189" t="s">
        <v>46</v>
      </c>
      <c r="O356" s="67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92" t="s">
        <v>164</v>
      </c>
      <c r="AT356" s="192" t="s">
        <v>159</v>
      </c>
      <c r="AU356" s="192" t="s">
        <v>82</v>
      </c>
      <c r="AY356" s="19" t="s">
        <v>157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9" t="s">
        <v>164</v>
      </c>
      <c r="BK356" s="193">
        <f>ROUND(I356*H356,2)</f>
        <v>0</v>
      </c>
      <c r="BL356" s="19" t="s">
        <v>164</v>
      </c>
      <c r="BM356" s="192" t="s">
        <v>1611</v>
      </c>
    </row>
    <row r="357" spans="1:47" s="2" customFormat="1" ht="11.25">
      <c r="A357" s="36"/>
      <c r="B357" s="37"/>
      <c r="C357" s="38"/>
      <c r="D357" s="194" t="s">
        <v>166</v>
      </c>
      <c r="E357" s="38"/>
      <c r="F357" s="195" t="s">
        <v>1612</v>
      </c>
      <c r="G357" s="38"/>
      <c r="H357" s="38"/>
      <c r="I357" s="196"/>
      <c r="J357" s="38"/>
      <c r="K357" s="38"/>
      <c r="L357" s="41"/>
      <c r="M357" s="197"/>
      <c r="N357" s="198"/>
      <c r="O357" s="67"/>
      <c r="P357" s="67"/>
      <c r="Q357" s="67"/>
      <c r="R357" s="67"/>
      <c r="S357" s="67"/>
      <c r="T357" s="68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166</v>
      </c>
      <c r="AU357" s="19" t="s">
        <v>82</v>
      </c>
    </row>
    <row r="358" spans="1:47" s="2" customFormat="1" ht="11.25">
      <c r="A358" s="36"/>
      <c r="B358" s="37"/>
      <c r="C358" s="38"/>
      <c r="D358" s="199" t="s">
        <v>168</v>
      </c>
      <c r="E358" s="38"/>
      <c r="F358" s="200" t="s">
        <v>1613</v>
      </c>
      <c r="G358" s="38"/>
      <c r="H358" s="38"/>
      <c r="I358" s="196"/>
      <c r="J358" s="38"/>
      <c r="K358" s="38"/>
      <c r="L358" s="41"/>
      <c r="M358" s="197"/>
      <c r="N358" s="198"/>
      <c r="O358" s="67"/>
      <c r="P358" s="67"/>
      <c r="Q358" s="67"/>
      <c r="R358" s="67"/>
      <c r="S358" s="67"/>
      <c r="T358" s="68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168</v>
      </c>
      <c r="AU358" s="19" t="s">
        <v>82</v>
      </c>
    </row>
    <row r="359" spans="1:65" s="2" customFormat="1" ht="16.5" customHeight="1">
      <c r="A359" s="36"/>
      <c r="B359" s="37"/>
      <c r="C359" s="181" t="s">
        <v>540</v>
      </c>
      <c r="D359" s="181" t="s">
        <v>159</v>
      </c>
      <c r="E359" s="182" t="s">
        <v>1109</v>
      </c>
      <c r="F359" s="183" t="s">
        <v>1110</v>
      </c>
      <c r="G359" s="184" t="s">
        <v>162</v>
      </c>
      <c r="H359" s="185">
        <v>21.275</v>
      </c>
      <c r="I359" s="186"/>
      <c r="J359" s="187">
        <f>ROUND(I359*H359,2)</f>
        <v>0</v>
      </c>
      <c r="K359" s="183" t="s">
        <v>163</v>
      </c>
      <c r="L359" s="41"/>
      <c r="M359" s="188" t="s">
        <v>28</v>
      </c>
      <c r="N359" s="189" t="s">
        <v>46</v>
      </c>
      <c r="O359" s="67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2" t="s">
        <v>307</v>
      </c>
      <c r="AT359" s="192" t="s">
        <v>159</v>
      </c>
      <c r="AU359" s="192" t="s">
        <v>82</v>
      </c>
      <c r="AY359" s="19" t="s">
        <v>157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9" t="s">
        <v>164</v>
      </c>
      <c r="BK359" s="193">
        <f>ROUND(I359*H359,2)</f>
        <v>0</v>
      </c>
      <c r="BL359" s="19" t="s">
        <v>307</v>
      </c>
      <c r="BM359" s="192" t="s">
        <v>1614</v>
      </c>
    </row>
    <row r="360" spans="1:47" s="2" customFormat="1" ht="11.25">
      <c r="A360" s="36"/>
      <c r="B360" s="37"/>
      <c r="C360" s="38"/>
      <c r="D360" s="194" t="s">
        <v>166</v>
      </c>
      <c r="E360" s="38"/>
      <c r="F360" s="195" t="s">
        <v>1112</v>
      </c>
      <c r="G360" s="38"/>
      <c r="H360" s="38"/>
      <c r="I360" s="196"/>
      <c r="J360" s="38"/>
      <c r="K360" s="38"/>
      <c r="L360" s="41"/>
      <c r="M360" s="197"/>
      <c r="N360" s="198"/>
      <c r="O360" s="67"/>
      <c r="P360" s="67"/>
      <c r="Q360" s="67"/>
      <c r="R360" s="67"/>
      <c r="S360" s="67"/>
      <c r="T360" s="68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166</v>
      </c>
      <c r="AU360" s="19" t="s">
        <v>82</v>
      </c>
    </row>
    <row r="361" spans="1:47" s="2" customFormat="1" ht="11.25">
      <c r="A361" s="36"/>
      <c r="B361" s="37"/>
      <c r="C361" s="38"/>
      <c r="D361" s="199" t="s">
        <v>168</v>
      </c>
      <c r="E361" s="38"/>
      <c r="F361" s="200" t="s">
        <v>1113</v>
      </c>
      <c r="G361" s="38"/>
      <c r="H361" s="38"/>
      <c r="I361" s="196"/>
      <c r="J361" s="38"/>
      <c r="K361" s="38"/>
      <c r="L361" s="41"/>
      <c r="M361" s="197"/>
      <c r="N361" s="198"/>
      <c r="O361" s="67"/>
      <c r="P361" s="67"/>
      <c r="Q361" s="67"/>
      <c r="R361" s="67"/>
      <c r="S361" s="67"/>
      <c r="T361" s="68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168</v>
      </c>
      <c r="AU361" s="19" t="s">
        <v>82</v>
      </c>
    </row>
    <row r="362" spans="2:51" s="13" customFormat="1" ht="11.25">
      <c r="B362" s="201"/>
      <c r="C362" s="202"/>
      <c r="D362" s="194" t="s">
        <v>170</v>
      </c>
      <c r="E362" s="203" t="s">
        <v>28</v>
      </c>
      <c r="F362" s="204" t="s">
        <v>1615</v>
      </c>
      <c r="G362" s="202"/>
      <c r="H362" s="203" t="s">
        <v>28</v>
      </c>
      <c r="I362" s="205"/>
      <c r="J362" s="202"/>
      <c r="K362" s="202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170</v>
      </c>
      <c r="AU362" s="210" t="s">
        <v>82</v>
      </c>
      <c r="AV362" s="13" t="s">
        <v>80</v>
      </c>
      <c r="AW362" s="13" t="s">
        <v>34</v>
      </c>
      <c r="AX362" s="13" t="s">
        <v>73</v>
      </c>
      <c r="AY362" s="210" t="s">
        <v>157</v>
      </c>
    </row>
    <row r="363" spans="2:51" s="14" customFormat="1" ht="11.25">
      <c r="B363" s="211"/>
      <c r="C363" s="212"/>
      <c r="D363" s="194" t="s">
        <v>170</v>
      </c>
      <c r="E363" s="213" t="s">
        <v>28</v>
      </c>
      <c r="F363" s="214" t="s">
        <v>1616</v>
      </c>
      <c r="G363" s="212"/>
      <c r="H363" s="215">
        <v>21.275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170</v>
      </c>
      <c r="AU363" s="221" t="s">
        <v>82</v>
      </c>
      <c r="AV363" s="14" t="s">
        <v>82</v>
      </c>
      <c r="AW363" s="14" t="s">
        <v>34</v>
      </c>
      <c r="AX363" s="14" t="s">
        <v>80</v>
      </c>
      <c r="AY363" s="221" t="s">
        <v>157</v>
      </c>
    </row>
    <row r="364" spans="1:65" s="2" customFormat="1" ht="16.5" customHeight="1">
      <c r="A364" s="36"/>
      <c r="B364" s="37"/>
      <c r="C364" s="244" t="s">
        <v>547</v>
      </c>
      <c r="D364" s="244" t="s">
        <v>483</v>
      </c>
      <c r="E364" s="245" t="s">
        <v>1120</v>
      </c>
      <c r="F364" s="246" t="s">
        <v>1121</v>
      </c>
      <c r="G364" s="247" t="s">
        <v>486</v>
      </c>
      <c r="H364" s="248">
        <v>0.007</v>
      </c>
      <c r="I364" s="249"/>
      <c r="J364" s="250">
        <f>ROUND(I364*H364,2)</f>
        <v>0</v>
      </c>
      <c r="K364" s="246" t="s">
        <v>163</v>
      </c>
      <c r="L364" s="251"/>
      <c r="M364" s="252" t="s">
        <v>28</v>
      </c>
      <c r="N364" s="253" t="s">
        <v>46</v>
      </c>
      <c r="O364" s="67"/>
      <c r="P364" s="190">
        <f>O364*H364</f>
        <v>0</v>
      </c>
      <c r="Q364" s="190">
        <v>1</v>
      </c>
      <c r="R364" s="190">
        <f>Q364*H364</f>
        <v>0.007</v>
      </c>
      <c r="S364" s="190">
        <v>0</v>
      </c>
      <c r="T364" s="191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92" t="s">
        <v>437</v>
      </c>
      <c r="AT364" s="192" t="s">
        <v>483</v>
      </c>
      <c r="AU364" s="192" t="s">
        <v>82</v>
      </c>
      <c r="AY364" s="19" t="s">
        <v>157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9" t="s">
        <v>164</v>
      </c>
      <c r="BK364" s="193">
        <f>ROUND(I364*H364,2)</f>
        <v>0</v>
      </c>
      <c r="BL364" s="19" t="s">
        <v>307</v>
      </c>
      <c r="BM364" s="192" t="s">
        <v>1617</v>
      </c>
    </row>
    <row r="365" spans="1:47" s="2" customFormat="1" ht="11.25">
      <c r="A365" s="36"/>
      <c r="B365" s="37"/>
      <c r="C365" s="38"/>
      <c r="D365" s="194" t="s">
        <v>166</v>
      </c>
      <c r="E365" s="38"/>
      <c r="F365" s="195" t="s">
        <v>1121</v>
      </c>
      <c r="G365" s="38"/>
      <c r="H365" s="38"/>
      <c r="I365" s="196"/>
      <c r="J365" s="38"/>
      <c r="K365" s="38"/>
      <c r="L365" s="41"/>
      <c r="M365" s="197"/>
      <c r="N365" s="198"/>
      <c r="O365" s="67"/>
      <c r="P365" s="67"/>
      <c r="Q365" s="67"/>
      <c r="R365" s="67"/>
      <c r="S365" s="67"/>
      <c r="T365" s="68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166</v>
      </c>
      <c r="AU365" s="19" t="s">
        <v>82</v>
      </c>
    </row>
    <row r="366" spans="2:51" s="14" customFormat="1" ht="11.25">
      <c r="B366" s="211"/>
      <c r="C366" s="212"/>
      <c r="D366" s="194" t="s">
        <v>170</v>
      </c>
      <c r="E366" s="212"/>
      <c r="F366" s="214" t="s">
        <v>1618</v>
      </c>
      <c r="G366" s="212"/>
      <c r="H366" s="215">
        <v>0.007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170</v>
      </c>
      <c r="AU366" s="221" t="s">
        <v>82</v>
      </c>
      <c r="AV366" s="14" t="s">
        <v>82</v>
      </c>
      <c r="AW366" s="14" t="s">
        <v>4</v>
      </c>
      <c r="AX366" s="14" t="s">
        <v>80</v>
      </c>
      <c r="AY366" s="221" t="s">
        <v>157</v>
      </c>
    </row>
    <row r="367" spans="1:65" s="2" customFormat="1" ht="16.5" customHeight="1">
      <c r="A367" s="36"/>
      <c r="B367" s="37"/>
      <c r="C367" s="181" t="s">
        <v>556</v>
      </c>
      <c r="D367" s="181" t="s">
        <v>159</v>
      </c>
      <c r="E367" s="182" t="s">
        <v>1124</v>
      </c>
      <c r="F367" s="183" t="s">
        <v>1125</v>
      </c>
      <c r="G367" s="184" t="s">
        <v>162</v>
      </c>
      <c r="H367" s="185">
        <v>21.275</v>
      </c>
      <c r="I367" s="186"/>
      <c r="J367" s="187">
        <f>ROUND(I367*H367,2)</f>
        <v>0</v>
      </c>
      <c r="K367" s="183" t="s">
        <v>163</v>
      </c>
      <c r="L367" s="41"/>
      <c r="M367" s="188" t="s">
        <v>28</v>
      </c>
      <c r="N367" s="189" t="s">
        <v>46</v>
      </c>
      <c r="O367" s="67"/>
      <c r="P367" s="190">
        <f>O367*H367</f>
        <v>0</v>
      </c>
      <c r="Q367" s="190">
        <v>0</v>
      </c>
      <c r="R367" s="190">
        <f>Q367*H367</f>
        <v>0</v>
      </c>
      <c r="S367" s="190">
        <v>0</v>
      </c>
      <c r="T367" s="191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2" t="s">
        <v>307</v>
      </c>
      <c r="AT367" s="192" t="s">
        <v>159</v>
      </c>
      <c r="AU367" s="192" t="s">
        <v>82</v>
      </c>
      <c r="AY367" s="19" t="s">
        <v>157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19" t="s">
        <v>164</v>
      </c>
      <c r="BK367" s="193">
        <f>ROUND(I367*H367,2)</f>
        <v>0</v>
      </c>
      <c r="BL367" s="19" t="s">
        <v>307</v>
      </c>
      <c r="BM367" s="192" t="s">
        <v>1619</v>
      </c>
    </row>
    <row r="368" spans="1:47" s="2" customFormat="1" ht="11.25">
      <c r="A368" s="36"/>
      <c r="B368" s="37"/>
      <c r="C368" s="38"/>
      <c r="D368" s="194" t="s">
        <v>166</v>
      </c>
      <c r="E368" s="38"/>
      <c r="F368" s="195" t="s">
        <v>1127</v>
      </c>
      <c r="G368" s="38"/>
      <c r="H368" s="38"/>
      <c r="I368" s="196"/>
      <c r="J368" s="38"/>
      <c r="K368" s="38"/>
      <c r="L368" s="41"/>
      <c r="M368" s="197"/>
      <c r="N368" s="198"/>
      <c r="O368" s="67"/>
      <c r="P368" s="67"/>
      <c r="Q368" s="67"/>
      <c r="R368" s="67"/>
      <c r="S368" s="67"/>
      <c r="T368" s="68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166</v>
      </c>
      <c r="AU368" s="19" t="s">
        <v>82</v>
      </c>
    </row>
    <row r="369" spans="1:47" s="2" customFormat="1" ht="11.25">
      <c r="A369" s="36"/>
      <c r="B369" s="37"/>
      <c r="C369" s="38"/>
      <c r="D369" s="199" t="s">
        <v>168</v>
      </c>
      <c r="E369" s="38"/>
      <c r="F369" s="200" t="s">
        <v>1128</v>
      </c>
      <c r="G369" s="38"/>
      <c r="H369" s="38"/>
      <c r="I369" s="196"/>
      <c r="J369" s="38"/>
      <c r="K369" s="38"/>
      <c r="L369" s="41"/>
      <c r="M369" s="197"/>
      <c r="N369" s="198"/>
      <c r="O369" s="67"/>
      <c r="P369" s="67"/>
      <c r="Q369" s="67"/>
      <c r="R369" s="67"/>
      <c r="S369" s="67"/>
      <c r="T369" s="68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168</v>
      </c>
      <c r="AU369" s="19" t="s">
        <v>82</v>
      </c>
    </row>
    <row r="370" spans="2:51" s="13" customFormat="1" ht="11.25">
      <c r="B370" s="201"/>
      <c r="C370" s="202"/>
      <c r="D370" s="194" t="s">
        <v>170</v>
      </c>
      <c r="E370" s="203" t="s">
        <v>28</v>
      </c>
      <c r="F370" s="204" t="s">
        <v>1620</v>
      </c>
      <c r="G370" s="202"/>
      <c r="H370" s="203" t="s">
        <v>28</v>
      </c>
      <c r="I370" s="205"/>
      <c r="J370" s="202"/>
      <c r="K370" s="202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170</v>
      </c>
      <c r="AU370" s="210" t="s">
        <v>82</v>
      </c>
      <c r="AV370" s="13" t="s">
        <v>80</v>
      </c>
      <c r="AW370" s="13" t="s">
        <v>34</v>
      </c>
      <c r="AX370" s="13" t="s">
        <v>73</v>
      </c>
      <c r="AY370" s="210" t="s">
        <v>157</v>
      </c>
    </row>
    <row r="371" spans="2:51" s="14" customFormat="1" ht="11.25">
      <c r="B371" s="211"/>
      <c r="C371" s="212"/>
      <c r="D371" s="194" t="s">
        <v>170</v>
      </c>
      <c r="E371" s="213" t="s">
        <v>28</v>
      </c>
      <c r="F371" s="214" t="s">
        <v>1616</v>
      </c>
      <c r="G371" s="212"/>
      <c r="H371" s="215">
        <v>21.275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170</v>
      </c>
      <c r="AU371" s="221" t="s">
        <v>82</v>
      </c>
      <c r="AV371" s="14" t="s">
        <v>82</v>
      </c>
      <c r="AW371" s="14" t="s">
        <v>34</v>
      </c>
      <c r="AX371" s="14" t="s">
        <v>80</v>
      </c>
      <c r="AY371" s="221" t="s">
        <v>157</v>
      </c>
    </row>
    <row r="372" spans="1:65" s="2" customFormat="1" ht="16.5" customHeight="1">
      <c r="A372" s="36"/>
      <c r="B372" s="37"/>
      <c r="C372" s="244" t="s">
        <v>563</v>
      </c>
      <c r="D372" s="244" t="s">
        <v>483</v>
      </c>
      <c r="E372" s="245" t="s">
        <v>1130</v>
      </c>
      <c r="F372" s="246" t="s">
        <v>1131</v>
      </c>
      <c r="G372" s="247" t="s">
        <v>667</v>
      </c>
      <c r="H372" s="248">
        <v>35.104</v>
      </c>
      <c r="I372" s="249"/>
      <c r="J372" s="250">
        <f>ROUND(I372*H372,2)</f>
        <v>0</v>
      </c>
      <c r="K372" s="246" t="s">
        <v>163</v>
      </c>
      <c r="L372" s="251"/>
      <c r="M372" s="252" t="s">
        <v>28</v>
      </c>
      <c r="N372" s="253" t="s">
        <v>46</v>
      </c>
      <c r="O372" s="67"/>
      <c r="P372" s="190">
        <f>O372*H372</f>
        <v>0</v>
      </c>
      <c r="Q372" s="190">
        <v>0.001</v>
      </c>
      <c r="R372" s="190">
        <f>Q372*H372</f>
        <v>0.035104</v>
      </c>
      <c r="S372" s="190">
        <v>0</v>
      </c>
      <c r="T372" s="191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2" t="s">
        <v>437</v>
      </c>
      <c r="AT372" s="192" t="s">
        <v>483</v>
      </c>
      <c r="AU372" s="192" t="s">
        <v>82</v>
      </c>
      <c r="AY372" s="19" t="s">
        <v>157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19" t="s">
        <v>164</v>
      </c>
      <c r="BK372" s="193">
        <f>ROUND(I372*H372,2)</f>
        <v>0</v>
      </c>
      <c r="BL372" s="19" t="s">
        <v>307</v>
      </c>
      <c r="BM372" s="192" t="s">
        <v>1621</v>
      </c>
    </row>
    <row r="373" spans="1:47" s="2" customFormat="1" ht="11.25">
      <c r="A373" s="36"/>
      <c r="B373" s="37"/>
      <c r="C373" s="38"/>
      <c r="D373" s="194" t="s">
        <v>166</v>
      </c>
      <c r="E373" s="38"/>
      <c r="F373" s="195" t="s">
        <v>1131</v>
      </c>
      <c r="G373" s="38"/>
      <c r="H373" s="38"/>
      <c r="I373" s="196"/>
      <c r="J373" s="38"/>
      <c r="K373" s="38"/>
      <c r="L373" s="41"/>
      <c r="M373" s="197"/>
      <c r="N373" s="198"/>
      <c r="O373" s="67"/>
      <c r="P373" s="67"/>
      <c r="Q373" s="67"/>
      <c r="R373" s="67"/>
      <c r="S373" s="67"/>
      <c r="T373" s="68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166</v>
      </c>
      <c r="AU373" s="19" t="s">
        <v>82</v>
      </c>
    </row>
    <row r="374" spans="2:51" s="14" customFormat="1" ht="11.25">
      <c r="B374" s="211"/>
      <c r="C374" s="212"/>
      <c r="D374" s="194" t="s">
        <v>170</v>
      </c>
      <c r="E374" s="212"/>
      <c r="F374" s="214" t="s">
        <v>1622</v>
      </c>
      <c r="G374" s="212"/>
      <c r="H374" s="215">
        <v>35.104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170</v>
      </c>
      <c r="AU374" s="221" t="s">
        <v>82</v>
      </c>
      <c r="AV374" s="14" t="s">
        <v>82</v>
      </c>
      <c r="AW374" s="14" t="s">
        <v>4</v>
      </c>
      <c r="AX374" s="14" t="s">
        <v>80</v>
      </c>
      <c r="AY374" s="221" t="s">
        <v>157</v>
      </c>
    </row>
    <row r="375" spans="2:63" s="12" customFormat="1" ht="22.9" customHeight="1">
      <c r="B375" s="165"/>
      <c r="C375" s="166"/>
      <c r="D375" s="167" t="s">
        <v>72</v>
      </c>
      <c r="E375" s="179" t="s">
        <v>662</v>
      </c>
      <c r="F375" s="179" t="s">
        <v>663</v>
      </c>
      <c r="G375" s="166"/>
      <c r="H375" s="166"/>
      <c r="I375" s="169"/>
      <c r="J375" s="180">
        <f>BK375</f>
        <v>0</v>
      </c>
      <c r="K375" s="166"/>
      <c r="L375" s="171"/>
      <c r="M375" s="172"/>
      <c r="N375" s="173"/>
      <c r="O375" s="173"/>
      <c r="P375" s="174">
        <f>SUM(P376:P387)</f>
        <v>0</v>
      </c>
      <c r="Q375" s="173"/>
      <c r="R375" s="174">
        <f>SUM(R376:R387)</f>
        <v>0.00750056</v>
      </c>
      <c r="S375" s="173"/>
      <c r="T375" s="175">
        <f>SUM(T376:T387)</f>
        <v>0</v>
      </c>
      <c r="AR375" s="176" t="s">
        <v>82</v>
      </c>
      <c r="AT375" s="177" t="s">
        <v>72</v>
      </c>
      <c r="AU375" s="177" t="s">
        <v>80</v>
      </c>
      <c r="AY375" s="176" t="s">
        <v>157</v>
      </c>
      <c r="BK375" s="178">
        <f>SUM(BK376:BK387)</f>
        <v>0</v>
      </c>
    </row>
    <row r="376" spans="1:65" s="2" customFormat="1" ht="16.5" customHeight="1">
      <c r="A376" s="36"/>
      <c r="B376" s="37"/>
      <c r="C376" s="181" t="s">
        <v>571</v>
      </c>
      <c r="D376" s="181" t="s">
        <v>159</v>
      </c>
      <c r="E376" s="182" t="s">
        <v>665</v>
      </c>
      <c r="F376" s="183" t="s">
        <v>666</v>
      </c>
      <c r="G376" s="184" t="s">
        <v>667</v>
      </c>
      <c r="H376" s="185">
        <v>0.008</v>
      </c>
      <c r="I376" s="186"/>
      <c r="J376" s="187">
        <f>ROUND(I376*H376,2)</f>
        <v>0</v>
      </c>
      <c r="K376" s="183" t="s">
        <v>163</v>
      </c>
      <c r="L376" s="41"/>
      <c r="M376" s="188" t="s">
        <v>28</v>
      </c>
      <c r="N376" s="189" t="s">
        <v>46</v>
      </c>
      <c r="O376" s="67"/>
      <c r="P376" s="190">
        <f>O376*H376</f>
        <v>0</v>
      </c>
      <c r="Q376" s="190">
        <v>7E-05</v>
      </c>
      <c r="R376" s="190">
        <f>Q376*H376</f>
        <v>5.599999999999999E-07</v>
      </c>
      <c r="S376" s="190">
        <v>0</v>
      </c>
      <c r="T376" s="191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2" t="s">
        <v>307</v>
      </c>
      <c r="AT376" s="192" t="s">
        <v>159</v>
      </c>
      <c r="AU376" s="192" t="s">
        <v>82</v>
      </c>
      <c r="AY376" s="19" t="s">
        <v>157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9" t="s">
        <v>164</v>
      </c>
      <c r="BK376" s="193">
        <f>ROUND(I376*H376,2)</f>
        <v>0</v>
      </c>
      <c r="BL376" s="19" t="s">
        <v>307</v>
      </c>
      <c r="BM376" s="192" t="s">
        <v>1623</v>
      </c>
    </row>
    <row r="377" spans="1:47" s="2" customFormat="1" ht="11.25">
      <c r="A377" s="36"/>
      <c r="B377" s="37"/>
      <c r="C377" s="38"/>
      <c r="D377" s="194" t="s">
        <v>166</v>
      </c>
      <c r="E377" s="38"/>
      <c r="F377" s="195" t="s">
        <v>669</v>
      </c>
      <c r="G377" s="38"/>
      <c r="H377" s="38"/>
      <c r="I377" s="196"/>
      <c r="J377" s="38"/>
      <c r="K377" s="38"/>
      <c r="L377" s="41"/>
      <c r="M377" s="197"/>
      <c r="N377" s="198"/>
      <c r="O377" s="67"/>
      <c r="P377" s="67"/>
      <c r="Q377" s="67"/>
      <c r="R377" s="67"/>
      <c r="S377" s="67"/>
      <c r="T377" s="68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166</v>
      </c>
      <c r="AU377" s="19" t="s">
        <v>82</v>
      </c>
    </row>
    <row r="378" spans="1:47" s="2" customFormat="1" ht="11.25">
      <c r="A378" s="36"/>
      <c r="B378" s="37"/>
      <c r="C378" s="38"/>
      <c r="D378" s="199" t="s">
        <v>168</v>
      </c>
      <c r="E378" s="38"/>
      <c r="F378" s="200" t="s">
        <v>670</v>
      </c>
      <c r="G378" s="38"/>
      <c r="H378" s="38"/>
      <c r="I378" s="196"/>
      <c r="J378" s="38"/>
      <c r="K378" s="38"/>
      <c r="L378" s="41"/>
      <c r="M378" s="197"/>
      <c r="N378" s="198"/>
      <c r="O378" s="67"/>
      <c r="P378" s="67"/>
      <c r="Q378" s="67"/>
      <c r="R378" s="67"/>
      <c r="S378" s="67"/>
      <c r="T378" s="68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168</v>
      </c>
      <c r="AU378" s="19" t="s">
        <v>82</v>
      </c>
    </row>
    <row r="379" spans="2:51" s="13" customFormat="1" ht="11.25">
      <c r="B379" s="201"/>
      <c r="C379" s="202"/>
      <c r="D379" s="194" t="s">
        <v>170</v>
      </c>
      <c r="E379" s="203" t="s">
        <v>28</v>
      </c>
      <c r="F379" s="204" t="s">
        <v>1624</v>
      </c>
      <c r="G379" s="202"/>
      <c r="H379" s="203" t="s">
        <v>28</v>
      </c>
      <c r="I379" s="205"/>
      <c r="J379" s="202"/>
      <c r="K379" s="202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170</v>
      </c>
      <c r="AU379" s="210" t="s">
        <v>82</v>
      </c>
      <c r="AV379" s="13" t="s">
        <v>80</v>
      </c>
      <c r="AW379" s="13" t="s">
        <v>34</v>
      </c>
      <c r="AX379" s="13" t="s">
        <v>73</v>
      </c>
      <c r="AY379" s="210" t="s">
        <v>157</v>
      </c>
    </row>
    <row r="380" spans="2:51" s="14" customFormat="1" ht="11.25">
      <c r="B380" s="211"/>
      <c r="C380" s="212"/>
      <c r="D380" s="194" t="s">
        <v>170</v>
      </c>
      <c r="E380" s="213" t="s">
        <v>28</v>
      </c>
      <c r="F380" s="214" t="s">
        <v>1625</v>
      </c>
      <c r="G380" s="212"/>
      <c r="H380" s="215">
        <v>0.008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170</v>
      </c>
      <c r="AU380" s="221" t="s">
        <v>82</v>
      </c>
      <c r="AV380" s="14" t="s">
        <v>82</v>
      </c>
      <c r="AW380" s="14" t="s">
        <v>34</v>
      </c>
      <c r="AX380" s="14" t="s">
        <v>80</v>
      </c>
      <c r="AY380" s="221" t="s">
        <v>157</v>
      </c>
    </row>
    <row r="381" spans="1:65" s="2" customFormat="1" ht="16.5" customHeight="1">
      <c r="A381" s="36"/>
      <c r="B381" s="37"/>
      <c r="C381" s="244" t="s">
        <v>580</v>
      </c>
      <c r="D381" s="244" t="s">
        <v>483</v>
      </c>
      <c r="E381" s="245" t="s">
        <v>1626</v>
      </c>
      <c r="F381" s="246" t="s">
        <v>1627</v>
      </c>
      <c r="G381" s="247" t="s">
        <v>175</v>
      </c>
      <c r="H381" s="248">
        <v>6</v>
      </c>
      <c r="I381" s="249"/>
      <c r="J381" s="250">
        <f>ROUND(I381*H381,2)</f>
        <v>0</v>
      </c>
      <c r="K381" s="246" t="s">
        <v>163</v>
      </c>
      <c r="L381" s="251"/>
      <c r="M381" s="252" t="s">
        <v>28</v>
      </c>
      <c r="N381" s="253" t="s">
        <v>46</v>
      </c>
      <c r="O381" s="67"/>
      <c r="P381" s="190">
        <f>O381*H381</f>
        <v>0</v>
      </c>
      <c r="Q381" s="190">
        <v>0.00125</v>
      </c>
      <c r="R381" s="190">
        <f>Q381*H381</f>
        <v>0.0075</v>
      </c>
      <c r="S381" s="190">
        <v>0</v>
      </c>
      <c r="T381" s="191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2" t="s">
        <v>437</v>
      </c>
      <c r="AT381" s="192" t="s">
        <v>483</v>
      </c>
      <c r="AU381" s="192" t="s">
        <v>82</v>
      </c>
      <c r="AY381" s="19" t="s">
        <v>157</v>
      </c>
      <c r="BE381" s="193">
        <f>IF(N381="základní",J381,0)</f>
        <v>0</v>
      </c>
      <c r="BF381" s="193">
        <f>IF(N381="snížená",J381,0)</f>
        <v>0</v>
      </c>
      <c r="BG381" s="193">
        <f>IF(N381="zákl. přenesená",J381,0)</f>
        <v>0</v>
      </c>
      <c r="BH381" s="193">
        <f>IF(N381="sníž. přenesená",J381,0)</f>
        <v>0</v>
      </c>
      <c r="BI381" s="193">
        <f>IF(N381="nulová",J381,0)</f>
        <v>0</v>
      </c>
      <c r="BJ381" s="19" t="s">
        <v>164</v>
      </c>
      <c r="BK381" s="193">
        <f>ROUND(I381*H381,2)</f>
        <v>0</v>
      </c>
      <c r="BL381" s="19" t="s">
        <v>307</v>
      </c>
      <c r="BM381" s="192" t="s">
        <v>1628</v>
      </c>
    </row>
    <row r="382" spans="1:47" s="2" customFormat="1" ht="11.25">
      <c r="A382" s="36"/>
      <c r="B382" s="37"/>
      <c r="C382" s="38"/>
      <c r="D382" s="194" t="s">
        <v>166</v>
      </c>
      <c r="E382" s="38"/>
      <c r="F382" s="195" t="s">
        <v>1627</v>
      </c>
      <c r="G382" s="38"/>
      <c r="H382" s="38"/>
      <c r="I382" s="196"/>
      <c r="J382" s="38"/>
      <c r="K382" s="38"/>
      <c r="L382" s="41"/>
      <c r="M382" s="197"/>
      <c r="N382" s="198"/>
      <c r="O382" s="67"/>
      <c r="P382" s="67"/>
      <c r="Q382" s="67"/>
      <c r="R382" s="67"/>
      <c r="S382" s="67"/>
      <c r="T382" s="68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166</v>
      </c>
      <c r="AU382" s="19" t="s">
        <v>82</v>
      </c>
    </row>
    <row r="383" spans="2:51" s="13" customFormat="1" ht="11.25">
      <c r="B383" s="201"/>
      <c r="C383" s="202"/>
      <c r="D383" s="194" t="s">
        <v>170</v>
      </c>
      <c r="E383" s="203" t="s">
        <v>28</v>
      </c>
      <c r="F383" s="204" t="s">
        <v>1629</v>
      </c>
      <c r="G383" s="202"/>
      <c r="H383" s="203" t="s">
        <v>28</v>
      </c>
      <c r="I383" s="205"/>
      <c r="J383" s="202"/>
      <c r="K383" s="202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170</v>
      </c>
      <c r="AU383" s="210" t="s">
        <v>82</v>
      </c>
      <c r="AV383" s="13" t="s">
        <v>80</v>
      </c>
      <c r="AW383" s="13" t="s">
        <v>34</v>
      </c>
      <c r="AX383" s="13" t="s">
        <v>73</v>
      </c>
      <c r="AY383" s="210" t="s">
        <v>157</v>
      </c>
    </row>
    <row r="384" spans="2:51" s="14" customFormat="1" ht="11.25">
      <c r="B384" s="211"/>
      <c r="C384" s="212"/>
      <c r="D384" s="194" t="s">
        <v>170</v>
      </c>
      <c r="E384" s="213" t="s">
        <v>28</v>
      </c>
      <c r="F384" s="214" t="s">
        <v>202</v>
      </c>
      <c r="G384" s="212"/>
      <c r="H384" s="215">
        <v>6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170</v>
      </c>
      <c r="AU384" s="221" t="s">
        <v>82</v>
      </c>
      <c r="AV384" s="14" t="s">
        <v>82</v>
      </c>
      <c r="AW384" s="14" t="s">
        <v>34</v>
      </c>
      <c r="AX384" s="14" t="s">
        <v>80</v>
      </c>
      <c r="AY384" s="221" t="s">
        <v>157</v>
      </c>
    </row>
    <row r="385" spans="1:65" s="2" customFormat="1" ht="16.5" customHeight="1">
      <c r="A385" s="36"/>
      <c r="B385" s="37"/>
      <c r="C385" s="181" t="s">
        <v>589</v>
      </c>
      <c r="D385" s="181" t="s">
        <v>159</v>
      </c>
      <c r="E385" s="182" t="s">
        <v>764</v>
      </c>
      <c r="F385" s="183" t="s">
        <v>765</v>
      </c>
      <c r="G385" s="184" t="s">
        <v>486</v>
      </c>
      <c r="H385" s="185">
        <v>0.008</v>
      </c>
      <c r="I385" s="186"/>
      <c r="J385" s="187">
        <f>ROUND(I385*H385,2)</f>
        <v>0</v>
      </c>
      <c r="K385" s="183" t="s">
        <v>163</v>
      </c>
      <c r="L385" s="41"/>
      <c r="M385" s="188" t="s">
        <v>28</v>
      </c>
      <c r="N385" s="189" t="s">
        <v>46</v>
      </c>
      <c r="O385" s="67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2" t="s">
        <v>307</v>
      </c>
      <c r="AT385" s="192" t="s">
        <v>159</v>
      </c>
      <c r="AU385" s="192" t="s">
        <v>82</v>
      </c>
      <c r="AY385" s="19" t="s">
        <v>157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9" t="s">
        <v>164</v>
      </c>
      <c r="BK385" s="193">
        <f>ROUND(I385*H385,2)</f>
        <v>0</v>
      </c>
      <c r="BL385" s="19" t="s">
        <v>307</v>
      </c>
      <c r="BM385" s="192" t="s">
        <v>1630</v>
      </c>
    </row>
    <row r="386" spans="1:47" s="2" customFormat="1" ht="19.5">
      <c r="A386" s="36"/>
      <c r="B386" s="37"/>
      <c r="C386" s="38"/>
      <c r="D386" s="194" t="s">
        <v>166</v>
      </c>
      <c r="E386" s="38"/>
      <c r="F386" s="195" t="s">
        <v>767</v>
      </c>
      <c r="G386" s="38"/>
      <c r="H386" s="38"/>
      <c r="I386" s="196"/>
      <c r="J386" s="38"/>
      <c r="K386" s="38"/>
      <c r="L386" s="41"/>
      <c r="M386" s="197"/>
      <c r="N386" s="198"/>
      <c r="O386" s="67"/>
      <c r="P386" s="67"/>
      <c r="Q386" s="67"/>
      <c r="R386" s="67"/>
      <c r="S386" s="67"/>
      <c r="T386" s="68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166</v>
      </c>
      <c r="AU386" s="19" t="s">
        <v>82</v>
      </c>
    </row>
    <row r="387" spans="1:47" s="2" customFormat="1" ht="11.25">
      <c r="A387" s="36"/>
      <c r="B387" s="37"/>
      <c r="C387" s="38"/>
      <c r="D387" s="199" t="s">
        <v>168</v>
      </c>
      <c r="E387" s="38"/>
      <c r="F387" s="200" t="s">
        <v>768</v>
      </c>
      <c r="G387" s="38"/>
      <c r="H387" s="38"/>
      <c r="I387" s="196"/>
      <c r="J387" s="38"/>
      <c r="K387" s="38"/>
      <c r="L387" s="41"/>
      <c r="M387" s="254"/>
      <c r="N387" s="255"/>
      <c r="O387" s="256"/>
      <c r="P387" s="256"/>
      <c r="Q387" s="256"/>
      <c r="R387" s="256"/>
      <c r="S387" s="256"/>
      <c r="T387" s="257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168</v>
      </c>
      <c r="AU387" s="19" t="s">
        <v>82</v>
      </c>
    </row>
    <row r="388" spans="1:31" s="2" customFormat="1" ht="6.95" customHeight="1">
      <c r="A388" s="36"/>
      <c r="B388" s="50"/>
      <c r="C388" s="51"/>
      <c r="D388" s="51"/>
      <c r="E388" s="51"/>
      <c r="F388" s="51"/>
      <c r="G388" s="51"/>
      <c r="H388" s="51"/>
      <c r="I388" s="51"/>
      <c r="J388" s="51"/>
      <c r="K388" s="51"/>
      <c r="L388" s="41"/>
      <c r="M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</sheetData>
  <sheetProtection algorithmName="SHA-512" hashValue="2oaivWJ1vFM5YrdteY/VnOOPnBP1ZqlBiYxPda457WinIZlIGOZ1fUFqYJx5XqfQln4/wvSYFsxj/YFcI07uHw==" saltValue="nJ+Y65K/+Zz1GMPt29vgyfkY2j2KljTwi0Z+4URjgsIxgDzAu7JjEzljP2qUDUrgyCjgQwLlhH/49ttF8r8GMQ==" spinCount="100000" sheet="1" objects="1" scenarios="1" formatColumns="0" formatRows="0" autoFilter="0"/>
  <autoFilter ref="C95:K387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5" r:id="rId1" display="https://podminky.urs.cz/item/CS_URS_2022_01/121151103"/>
    <hyperlink ref="F110" r:id="rId2" display="https://podminky.urs.cz/item/CS_URS_2022_01/131151102"/>
    <hyperlink ref="F121" r:id="rId3" display="https://podminky.urs.cz/item/CS_URS_2022_01/151101201"/>
    <hyperlink ref="F126" r:id="rId4" display="https://podminky.urs.cz/item/CS_URS_2022_01/151101211"/>
    <hyperlink ref="F129" r:id="rId5" display="https://podminky.urs.cz/item/CS_URS_2022_01/151101301"/>
    <hyperlink ref="F134" r:id="rId6" display="https://podminky.urs.cz/item/CS_URS_2022_01/151101311"/>
    <hyperlink ref="F137" r:id="rId7" display="https://podminky.urs.cz/item/CS_URS_2022_01/162251102"/>
    <hyperlink ref="F146" r:id="rId8" display="https://podminky.urs.cz/item/CS_URS_2022_01/162251102R"/>
    <hyperlink ref="F151" r:id="rId9" display="https://podminky.urs.cz/item/CS_URS_2022_01/167151101"/>
    <hyperlink ref="F156" r:id="rId10" display="https://podminky.urs.cz/item/CS_URS_2022_01/174102101"/>
    <hyperlink ref="F165" r:id="rId11" display="https://podminky.urs.cz/item/CS_URS_2022_01/181351003"/>
    <hyperlink ref="F170" r:id="rId12" display="https://podminky.urs.cz/item/CS_URS_2022_01/181411121"/>
    <hyperlink ref="F175" r:id="rId13" display="https://podminky.urs.cz/item/CS_URS_2022_01/181411122"/>
    <hyperlink ref="F185" r:id="rId14" display="https://podminky.urs.cz/item/CS_URS_2022_01/181951112"/>
    <hyperlink ref="F194" r:id="rId15" display="https://podminky.urs.cz/item/CS_URS_2022_01/182201101"/>
    <hyperlink ref="F199" r:id="rId16" display="https://podminky.urs.cz/item/CS_URS_2022_01/182351023"/>
    <hyperlink ref="F205" r:id="rId17" display="https://podminky.urs.cz/item/CS_URS_2022_01/457311114"/>
    <hyperlink ref="F211" r:id="rId18" display="https://podminky.urs.cz/item/CS_URS_2022_01/358315114"/>
    <hyperlink ref="F221" r:id="rId19" display="https://podminky.urs.cz/item/CS_URS_2022_01/810441111"/>
    <hyperlink ref="F226" r:id="rId20" display="https://podminky.urs.cz/item/CS_URS_2022_01/891442122"/>
    <hyperlink ref="F235" r:id="rId21" display="https://podminky.urs.cz/item/CS_URS_2022_01/894201151"/>
    <hyperlink ref="F240" r:id="rId22" display="https://podminky.urs.cz/item/CS_URS_2022_01/894302152"/>
    <hyperlink ref="F245" r:id="rId23" display="https://podminky.urs.cz/item/CS_URS_2022_01/894302252"/>
    <hyperlink ref="F250" r:id="rId24" display="https://podminky.urs.cz/item/CS_URS_2022_01/894502101"/>
    <hyperlink ref="F262" r:id="rId25" display="https://podminky.urs.cz/item/CS_URS_2022_01/894503111"/>
    <hyperlink ref="F270" r:id="rId26" display="https://podminky.urs.cz/item/CS_URS_2022_01/894601111"/>
    <hyperlink ref="F276" r:id="rId27" display="https://podminky.urs.cz/item/CS_URS_2022_01/894608112"/>
    <hyperlink ref="F282" r:id="rId28" display="https://podminky.urs.cz/item/CS_URS_2022_01/894608211"/>
    <hyperlink ref="F305" r:id="rId29" display="https://podminky.urs.cz/item/CS_URS_2022_01/899623171"/>
    <hyperlink ref="F310" r:id="rId30" display="https://podminky.urs.cz/item/CS_URS_2022_01/899643111"/>
    <hyperlink ref="F315" r:id="rId31" display="https://podminky.urs.cz/item/CS_URS_2022_01/HZS1302"/>
    <hyperlink ref="F325" r:id="rId32" display="https://podminky.urs.cz/item/CS_URS_2022_01/953334212"/>
    <hyperlink ref="F335" r:id="rId33" display="https://podminky.urs.cz/item/CS_URS_2022_01/985324111"/>
    <hyperlink ref="F358" r:id="rId34" display="https://podminky.urs.cz/item/CS_URS_2022_01/998271301"/>
    <hyperlink ref="F361" r:id="rId35" display="https://podminky.urs.cz/item/CS_URS_2022_01/711112001"/>
    <hyperlink ref="F369" r:id="rId36" display="https://podminky.urs.cz/item/CS_URS_2022_01/711112052"/>
    <hyperlink ref="F378" r:id="rId37" display="https://podminky.urs.cz/item/CS_URS_2022_01/767995111"/>
    <hyperlink ref="F387" r:id="rId38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108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1389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1631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ROUND(J96,2)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ROUND((SUM(BE96:BE382)),2)</f>
        <v>0</v>
      </c>
      <c r="G35" s="36"/>
      <c r="H35" s="36"/>
      <c r="I35" s="127">
        <v>0.21</v>
      </c>
      <c r="J35" s="126">
        <f>ROUND(((SUM(BE96:BE382))*I35),2)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ROUND((SUM(BF96:BF382)),2)</f>
        <v>0</v>
      </c>
      <c r="G36" s="36"/>
      <c r="H36" s="36"/>
      <c r="I36" s="127">
        <v>0.15</v>
      </c>
      <c r="J36" s="126">
        <f>ROUND(((SUM(BF96:BF382))*I36),2)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ROUND((SUM(BG96:BG382)),2)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ROUND((SUM(BH96:BH382)),2)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ROUND((SUM(BI96:BI382)),2)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1389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2.2 - SO 02.2 Čerpací a manipulační šachta Š2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J96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J97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J98</f>
        <v>0</v>
      </c>
      <c r="K65" s="100"/>
      <c r="L65" s="153"/>
    </row>
    <row r="66" spans="2:12" s="10" customFormat="1" ht="19.9" customHeight="1">
      <c r="B66" s="149"/>
      <c r="C66" s="100"/>
      <c r="D66" s="150" t="s">
        <v>133</v>
      </c>
      <c r="E66" s="151"/>
      <c r="F66" s="151"/>
      <c r="G66" s="151"/>
      <c r="H66" s="151"/>
      <c r="I66" s="151"/>
      <c r="J66" s="152">
        <f>J211</f>
        <v>0</v>
      </c>
      <c r="K66" s="100"/>
      <c r="L66" s="153"/>
    </row>
    <row r="67" spans="2:12" s="10" customFormat="1" ht="19.9" customHeight="1">
      <c r="B67" s="149"/>
      <c r="C67" s="100"/>
      <c r="D67" s="150" t="s">
        <v>134</v>
      </c>
      <c r="E67" s="151"/>
      <c r="F67" s="151"/>
      <c r="G67" s="151"/>
      <c r="H67" s="151"/>
      <c r="I67" s="151"/>
      <c r="J67" s="152">
        <f>J217</f>
        <v>0</v>
      </c>
      <c r="K67" s="100"/>
      <c r="L67" s="153"/>
    </row>
    <row r="68" spans="2:12" s="10" customFormat="1" ht="19.9" customHeight="1">
      <c r="B68" s="149"/>
      <c r="C68" s="100"/>
      <c r="D68" s="150" t="s">
        <v>136</v>
      </c>
      <c r="E68" s="151"/>
      <c r="F68" s="151"/>
      <c r="G68" s="151"/>
      <c r="H68" s="151"/>
      <c r="I68" s="151"/>
      <c r="J68" s="152">
        <f>J227</f>
        <v>0</v>
      </c>
      <c r="K68" s="100"/>
      <c r="L68" s="153"/>
    </row>
    <row r="69" spans="2:12" s="10" customFormat="1" ht="19.9" customHeight="1">
      <c r="B69" s="149"/>
      <c r="C69" s="100"/>
      <c r="D69" s="150" t="s">
        <v>137</v>
      </c>
      <c r="E69" s="151"/>
      <c r="F69" s="151"/>
      <c r="G69" s="151"/>
      <c r="H69" s="151"/>
      <c r="I69" s="151"/>
      <c r="J69" s="152">
        <f>J312</f>
        <v>0</v>
      </c>
      <c r="K69" s="100"/>
      <c r="L69" s="153"/>
    </row>
    <row r="70" spans="2:12" s="10" customFormat="1" ht="19.9" customHeight="1">
      <c r="B70" s="149"/>
      <c r="C70" s="100"/>
      <c r="D70" s="150" t="s">
        <v>138</v>
      </c>
      <c r="E70" s="151"/>
      <c r="F70" s="151"/>
      <c r="G70" s="151"/>
      <c r="H70" s="151"/>
      <c r="I70" s="151"/>
      <c r="J70" s="152">
        <f>J331</f>
        <v>0</v>
      </c>
      <c r="K70" s="100"/>
      <c r="L70" s="153"/>
    </row>
    <row r="71" spans="2:12" s="10" customFormat="1" ht="19.9" customHeight="1">
      <c r="B71" s="149"/>
      <c r="C71" s="100"/>
      <c r="D71" s="150" t="s">
        <v>139</v>
      </c>
      <c r="E71" s="151"/>
      <c r="F71" s="151"/>
      <c r="G71" s="151"/>
      <c r="H71" s="151"/>
      <c r="I71" s="151"/>
      <c r="J71" s="152">
        <f>J348</f>
        <v>0</v>
      </c>
      <c r="K71" s="100"/>
      <c r="L71" s="153"/>
    </row>
    <row r="72" spans="2:12" s="9" customFormat="1" ht="24.95" customHeight="1">
      <c r="B72" s="143"/>
      <c r="C72" s="144"/>
      <c r="D72" s="145" t="s">
        <v>140</v>
      </c>
      <c r="E72" s="146"/>
      <c r="F72" s="146"/>
      <c r="G72" s="146"/>
      <c r="H72" s="146"/>
      <c r="I72" s="146"/>
      <c r="J72" s="147">
        <f>J352</f>
        <v>0</v>
      </c>
      <c r="K72" s="144"/>
      <c r="L72" s="148"/>
    </row>
    <row r="73" spans="2:12" s="10" customFormat="1" ht="19.9" customHeight="1">
      <c r="B73" s="149"/>
      <c r="C73" s="100"/>
      <c r="D73" s="150" t="s">
        <v>772</v>
      </c>
      <c r="E73" s="151"/>
      <c r="F73" s="151"/>
      <c r="G73" s="151"/>
      <c r="H73" s="151"/>
      <c r="I73" s="151"/>
      <c r="J73" s="152">
        <f>J353</f>
        <v>0</v>
      </c>
      <c r="K73" s="100"/>
      <c r="L73" s="153"/>
    </row>
    <row r="74" spans="2:12" s="10" customFormat="1" ht="19.9" customHeight="1">
      <c r="B74" s="149"/>
      <c r="C74" s="100"/>
      <c r="D74" s="150" t="s">
        <v>141</v>
      </c>
      <c r="E74" s="151"/>
      <c r="F74" s="151"/>
      <c r="G74" s="151"/>
      <c r="H74" s="151"/>
      <c r="I74" s="151"/>
      <c r="J74" s="152">
        <f>J370</f>
        <v>0</v>
      </c>
      <c r="K74" s="100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142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3" t="str">
        <f>E7</f>
        <v>Labe, Račice, protipovodňová ochrana</v>
      </c>
      <c r="F84" s="394"/>
      <c r="G84" s="394"/>
      <c r="H84" s="394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122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93" t="s">
        <v>1389</v>
      </c>
      <c r="F86" s="395"/>
      <c r="G86" s="395"/>
      <c r="H86" s="395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124</v>
      </c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47" t="str">
        <f>E11</f>
        <v>2.2 - SO 02.2 Čerpací a manipulační šachta Š2</v>
      </c>
      <c r="F88" s="395"/>
      <c r="G88" s="395"/>
      <c r="H88" s="395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>Račice u Štětí</v>
      </c>
      <c r="G90" s="38"/>
      <c r="H90" s="38"/>
      <c r="I90" s="31" t="s">
        <v>24</v>
      </c>
      <c r="J90" s="62" t="str">
        <f>IF(J14="","",J14)</f>
        <v>16. 2. 2022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40.15" customHeight="1">
      <c r="A92" s="36"/>
      <c r="B92" s="37"/>
      <c r="C92" s="31" t="s">
        <v>26</v>
      </c>
      <c r="D92" s="38"/>
      <c r="E92" s="38"/>
      <c r="F92" s="29" t="str">
        <f>E17</f>
        <v>Povodí Labe, státní podnik, OIČ, Hradec Králové</v>
      </c>
      <c r="G92" s="38"/>
      <c r="H92" s="38"/>
      <c r="I92" s="31" t="s">
        <v>33</v>
      </c>
      <c r="J92" s="34" t="str">
        <f>E23</f>
        <v>Povodí Labe, státní podnik, OIČ, Hradec Králové</v>
      </c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31</v>
      </c>
      <c r="D93" s="38"/>
      <c r="E93" s="38"/>
      <c r="F93" s="29" t="str">
        <f>IF(E20="","",E20)</f>
        <v>Vyplň údaj</v>
      </c>
      <c r="G93" s="38"/>
      <c r="H93" s="38"/>
      <c r="I93" s="31" t="s">
        <v>35</v>
      </c>
      <c r="J93" s="34" t="str">
        <f>E26</f>
        <v>Ing. Eva Morkesová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4"/>
      <c r="B95" s="155"/>
      <c r="C95" s="156" t="s">
        <v>143</v>
      </c>
      <c r="D95" s="157" t="s">
        <v>58</v>
      </c>
      <c r="E95" s="157" t="s">
        <v>54</v>
      </c>
      <c r="F95" s="157" t="s">
        <v>55</v>
      </c>
      <c r="G95" s="157" t="s">
        <v>144</v>
      </c>
      <c r="H95" s="157" t="s">
        <v>145</v>
      </c>
      <c r="I95" s="157" t="s">
        <v>146</v>
      </c>
      <c r="J95" s="157" t="s">
        <v>129</v>
      </c>
      <c r="K95" s="158" t="s">
        <v>147</v>
      </c>
      <c r="L95" s="159"/>
      <c r="M95" s="71" t="s">
        <v>28</v>
      </c>
      <c r="N95" s="72" t="s">
        <v>43</v>
      </c>
      <c r="O95" s="72" t="s">
        <v>148</v>
      </c>
      <c r="P95" s="72" t="s">
        <v>149</v>
      </c>
      <c r="Q95" s="72" t="s">
        <v>150</v>
      </c>
      <c r="R95" s="72" t="s">
        <v>151</v>
      </c>
      <c r="S95" s="72" t="s">
        <v>152</v>
      </c>
      <c r="T95" s="73" t="s">
        <v>153</v>
      </c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</row>
    <row r="96" spans="1:63" s="2" customFormat="1" ht="22.9" customHeight="1">
      <c r="A96" s="36"/>
      <c r="B96" s="37"/>
      <c r="C96" s="78" t="s">
        <v>154</v>
      </c>
      <c r="D96" s="38"/>
      <c r="E96" s="38"/>
      <c r="F96" s="38"/>
      <c r="G96" s="38"/>
      <c r="H96" s="38"/>
      <c r="I96" s="38"/>
      <c r="J96" s="160">
        <f>BK96</f>
        <v>0</v>
      </c>
      <c r="K96" s="38"/>
      <c r="L96" s="41"/>
      <c r="M96" s="74"/>
      <c r="N96" s="161"/>
      <c r="O96" s="75"/>
      <c r="P96" s="162">
        <f>P97+P352</f>
        <v>0</v>
      </c>
      <c r="Q96" s="75"/>
      <c r="R96" s="162">
        <f>R97+R352</f>
        <v>1.1308728700000001</v>
      </c>
      <c r="S96" s="75"/>
      <c r="T96" s="163">
        <f>T97+T352</f>
        <v>4.6728000000000005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72</v>
      </c>
      <c r="AU96" s="19" t="s">
        <v>130</v>
      </c>
      <c r="BK96" s="164">
        <f>BK97+BK352</f>
        <v>0</v>
      </c>
    </row>
    <row r="97" spans="2:63" s="12" customFormat="1" ht="25.9" customHeight="1">
      <c r="B97" s="165"/>
      <c r="C97" s="166"/>
      <c r="D97" s="167" t="s">
        <v>72</v>
      </c>
      <c r="E97" s="168" t="s">
        <v>155</v>
      </c>
      <c r="F97" s="168" t="s">
        <v>156</v>
      </c>
      <c r="G97" s="166"/>
      <c r="H97" s="166"/>
      <c r="I97" s="169"/>
      <c r="J97" s="170">
        <f>BK97</f>
        <v>0</v>
      </c>
      <c r="K97" s="166"/>
      <c r="L97" s="171"/>
      <c r="M97" s="172"/>
      <c r="N97" s="173"/>
      <c r="O97" s="173"/>
      <c r="P97" s="174">
        <f>P98+P211+P217+P227+P312+P331+P348</f>
        <v>0</v>
      </c>
      <c r="Q97" s="173"/>
      <c r="R97" s="174">
        <f>R98+R211+R217+R227+R312+R331+R348</f>
        <v>1.08823745</v>
      </c>
      <c r="S97" s="173"/>
      <c r="T97" s="175">
        <f>T98+T211+T217+T227+T312+T331+T348</f>
        <v>4.6728000000000005</v>
      </c>
      <c r="AR97" s="176" t="s">
        <v>80</v>
      </c>
      <c r="AT97" s="177" t="s">
        <v>72</v>
      </c>
      <c r="AU97" s="177" t="s">
        <v>73</v>
      </c>
      <c r="AY97" s="176" t="s">
        <v>157</v>
      </c>
      <c r="BK97" s="178">
        <f>BK98+BK211+BK217+BK227+BK312+BK331+BK348</f>
        <v>0</v>
      </c>
    </row>
    <row r="98" spans="2:63" s="12" customFormat="1" ht="22.9" customHeight="1">
      <c r="B98" s="165"/>
      <c r="C98" s="166"/>
      <c r="D98" s="167" t="s">
        <v>72</v>
      </c>
      <c r="E98" s="179" t="s">
        <v>80</v>
      </c>
      <c r="F98" s="179" t="s">
        <v>158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SUM(P99:P210)</f>
        <v>0</v>
      </c>
      <c r="Q98" s="173"/>
      <c r="R98" s="174">
        <f>SUM(R99:R210)</f>
        <v>0.073685</v>
      </c>
      <c r="S98" s="173"/>
      <c r="T98" s="175">
        <f>SUM(T99:T210)</f>
        <v>0</v>
      </c>
      <c r="AR98" s="176" t="s">
        <v>80</v>
      </c>
      <c r="AT98" s="177" t="s">
        <v>72</v>
      </c>
      <c r="AU98" s="177" t="s">
        <v>80</v>
      </c>
      <c r="AY98" s="176" t="s">
        <v>157</v>
      </c>
      <c r="BK98" s="178">
        <f>SUM(BK99:BK210)</f>
        <v>0</v>
      </c>
    </row>
    <row r="99" spans="1:65" s="2" customFormat="1" ht="16.5" customHeight="1">
      <c r="A99" s="36"/>
      <c r="B99" s="37"/>
      <c r="C99" s="181" t="s">
        <v>80</v>
      </c>
      <c r="D99" s="181" t="s">
        <v>159</v>
      </c>
      <c r="E99" s="182" t="s">
        <v>1632</v>
      </c>
      <c r="F99" s="183" t="s">
        <v>1633</v>
      </c>
      <c r="G99" s="184" t="s">
        <v>175</v>
      </c>
      <c r="H99" s="185">
        <v>1</v>
      </c>
      <c r="I99" s="186"/>
      <c r="J99" s="187">
        <f>ROUND(I99*H99,2)</f>
        <v>0</v>
      </c>
      <c r="K99" s="183" t="s">
        <v>163</v>
      </c>
      <c r="L99" s="41"/>
      <c r="M99" s="188" t="s">
        <v>28</v>
      </c>
      <c r="N99" s="189" t="s">
        <v>46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164</v>
      </c>
      <c r="AT99" s="192" t="s">
        <v>159</v>
      </c>
      <c r="AU99" s="192" t="s">
        <v>82</v>
      </c>
      <c r="AY99" s="19" t="s">
        <v>157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9" t="s">
        <v>164</v>
      </c>
      <c r="BK99" s="193">
        <f>ROUND(I99*H99,2)</f>
        <v>0</v>
      </c>
      <c r="BL99" s="19" t="s">
        <v>164</v>
      </c>
      <c r="BM99" s="192" t="s">
        <v>1634</v>
      </c>
    </row>
    <row r="100" spans="1:47" s="2" customFormat="1" ht="11.25">
      <c r="A100" s="36"/>
      <c r="B100" s="37"/>
      <c r="C100" s="38"/>
      <c r="D100" s="194" t="s">
        <v>166</v>
      </c>
      <c r="E100" s="38"/>
      <c r="F100" s="195" t="s">
        <v>1635</v>
      </c>
      <c r="G100" s="38"/>
      <c r="H100" s="38"/>
      <c r="I100" s="196"/>
      <c r="J100" s="38"/>
      <c r="K100" s="38"/>
      <c r="L100" s="41"/>
      <c r="M100" s="197"/>
      <c r="N100" s="198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166</v>
      </c>
      <c r="AU100" s="19" t="s">
        <v>82</v>
      </c>
    </row>
    <row r="101" spans="1:47" s="2" customFormat="1" ht="11.25">
      <c r="A101" s="36"/>
      <c r="B101" s="37"/>
      <c r="C101" s="38"/>
      <c r="D101" s="199" t="s">
        <v>168</v>
      </c>
      <c r="E101" s="38"/>
      <c r="F101" s="200" t="s">
        <v>1636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168</v>
      </c>
      <c r="AU101" s="19" t="s">
        <v>82</v>
      </c>
    </row>
    <row r="102" spans="2:51" s="13" customFormat="1" ht="11.25">
      <c r="B102" s="201"/>
      <c r="C102" s="202"/>
      <c r="D102" s="194" t="s">
        <v>170</v>
      </c>
      <c r="E102" s="203" t="s">
        <v>28</v>
      </c>
      <c r="F102" s="204" t="s">
        <v>1637</v>
      </c>
      <c r="G102" s="202"/>
      <c r="H102" s="203" t="s">
        <v>28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170</v>
      </c>
      <c r="AU102" s="210" t="s">
        <v>82</v>
      </c>
      <c r="AV102" s="13" t="s">
        <v>80</v>
      </c>
      <c r="AW102" s="13" t="s">
        <v>34</v>
      </c>
      <c r="AX102" s="13" t="s">
        <v>73</v>
      </c>
      <c r="AY102" s="210" t="s">
        <v>157</v>
      </c>
    </row>
    <row r="103" spans="2:51" s="14" customFormat="1" ht="11.25">
      <c r="B103" s="211"/>
      <c r="C103" s="212"/>
      <c r="D103" s="194" t="s">
        <v>170</v>
      </c>
      <c r="E103" s="213" t="s">
        <v>28</v>
      </c>
      <c r="F103" s="214" t="s">
        <v>80</v>
      </c>
      <c r="G103" s="212"/>
      <c r="H103" s="215">
        <v>1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170</v>
      </c>
      <c r="AU103" s="221" t="s">
        <v>82</v>
      </c>
      <c r="AV103" s="14" t="s">
        <v>82</v>
      </c>
      <c r="AW103" s="14" t="s">
        <v>34</v>
      </c>
      <c r="AX103" s="14" t="s">
        <v>80</v>
      </c>
      <c r="AY103" s="221" t="s">
        <v>157</v>
      </c>
    </row>
    <row r="104" spans="1:65" s="2" customFormat="1" ht="16.5" customHeight="1">
      <c r="A104" s="36"/>
      <c r="B104" s="37"/>
      <c r="C104" s="181" t="s">
        <v>82</v>
      </c>
      <c r="D104" s="181" t="s">
        <v>159</v>
      </c>
      <c r="E104" s="182" t="s">
        <v>225</v>
      </c>
      <c r="F104" s="183" t="s">
        <v>226</v>
      </c>
      <c r="G104" s="184" t="s">
        <v>227</v>
      </c>
      <c r="H104" s="185">
        <v>3</v>
      </c>
      <c r="I104" s="186"/>
      <c r="J104" s="187">
        <f>ROUND(I104*H104,2)</f>
        <v>0</v>
      </c>
      <c r="K104" s="183" t="s">
        <v>28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0.02193</v>
      </c>
      <c r="R104" s="190">
        <f>Q104*H104</f>
        <v>0.06579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164</v>
      </c>
      <c r="AT104" s="192" t="s">
        <v>159</v>
      </c>
      <c r="AU104" s="192" t="s">
        <v>82</v>
      </c>
      <c r="AY104" s="19" t="s">
        <v>157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164</v>
      </c>
      <c r="BK104" s="193">
        <f>ROUND(I104*H104,2)</f>
        <v>0</v>
      </c>
      <c r="BL104" s="19" t="s">
        <v>164</v>
      </c>
      <c r="BM104" s="192" t="s">
        <v>1391</v>
      </c>
    </row>
    <row r="105" spans="1:47" s="2" customFormat="1" ht="11.25">
      <c r="A105" s="36"/>
      <c r="B105" s="37"/>
      <c r="C105" s="38"/>
      <c r="D105" s="194" t="s">
        <v>166</v>
      </c>
      <c r="E105" s="38"/>
      <c r="F105" s="195" t="s">
        <v>229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166</v>
      </c>
      <c r="AU105" s="19" t="s">
        <v>82</v>
      </c>
    </row>
    <row r="106" spans="2:51" s="13" customFormat="1" ht="11.25">
      <c r="B106" s="201"/>
      <c r="C106" s="202"/>
      <c r="D106" s="194" t="s">
        <v>170</v>
      </c>
      <c r="E106" s="203" t="s">
        <v>28</v>
      </c>
      <c r="F106" s="204" t="s">
        <v>1638</v>
      </c>
      <c r="G106" s="202"/>
      <c r="H106" s="203" t="s">
        <v>28</v>
      </c>
      <c r="I106" s="205"/>
      <c r="J106" s="202"/>
      <c r="K106" s="202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170</v>
      </c>
      <c r="AU106" s="210" t="s">
        <v>82</v>
      </c>
      <c r="AV106" s="13" t="s">
        <v>80</v>
      </c>
      <c r="AW106" s="13" t="s">
        <v>34</v>
      </c>
      <c r="AX106" s="13" t="s">
        <v>73</v>
      </c>
      <c r="AY106" s="210" t="s">
        <v>157</v>
      </c>
    </row>
    <row r="107" spans="2:51" s="14" customFormat="1" ht="11.25">
      <c r="B107" s="211"/>
      <c r="C107" s="212"/>
      <c r="D107" s="194" t="s">
        <v>170</v>
      </c>
      <c r="E107" s="213" t="s">
        <v>28</v>
      </c>
      <c r="F107" s="214" t="s">
        <v>231</v>
      </c>
      <c r="G107" s="212"/>
      <c r="H107" s="215">
        <v>3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170</v>
      </c>
      <c r="AU107" s="221" t="s">
        <v>82</v>
      </c>
      <c r="AV107" s="14" t="s">
        <v>82</v>
      </c>
      <c r="AW107" s="14" t="s">
        <v>34</v>
      </c>
      <c r="AX107" s="14" t="s">
        <v>80</v>
      </c>
      <c r="AY107" s="221" t="s">
        <v>157</v>
      </c>
    </row>
    <row r="108" spans="1:65" s="2" customFormat="1" ht="16.5" customHeight="1">
      <c r="A108" s="36"/>
      <c r="B108" s="37"/>
      <c r="C108" s="181" t="s">
        <v>183</v>
      </c>
      <c r="D108" s="181" t="s">
        <v>159</v>
      </c>
      <c r="E108" s="182" t="s">
        <v>1639</v>
      </c>
      <c r="F108" s="183" t="s">
        <v>1640</v>
      </c>
      <c r="G108" s="184" t="s">
        <v>455</v>
      </c>
      <c r="H108" s="185">
        <v>240</v>
      </c>
      <c r="I108" s="186"/>
      <c r="J108" s="187">
        <f>ROUND(I108*H108,2)</f>
        <v>0</v>
      </c>
      <c r="K108" s="183" t="s">
        <v>163</v>
      </c>
      <c r="L108" s="41"/>
      <c r="M108" s="188" t="s">
        <v>28</v>
      </c>
      <c r="N108" s="189" t="s">
        <v>46</v>
      </c>
      <c r="O108" s="67"/>
      <c r="P108" s="190">
        <f>O108*H108</f>
        <v>0</v>
      </c>
      <c r="Q108" s="190">
        <v>3E-05</v>
      </c>
      <c r="R108" s="190">
        <f>Q108*H108</f>
        <v>0.0072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164</v>
      </c>
      <c r="AT108" s="192" t="s">
        <v>159</v>
      </c>
      <c r="AU108" s="192" t="s">
        <v>82</v>
      </c>
      <c r="AY108" s="19" t="s">
        <v>157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164</v>
      </c>
      <c r="BK108" s="193">
        <f>ROUND(I108*H108,2)</f>
        <v>0</v>
      </c>
      <c r="BL108" s="19" t="s">
        <v>164</v>
      </c>
      <c r="BM108" s="192" t="s">
        <v>1641</v>
      </c>
    </row>
    <row r="109" spans="1:47" s="2" customFormat="1" ht="11.25">
      <c r="A109" s="36"/>
      <c r="B109" s="37"/>
      <c r="C109" s="38"/>
      <c r="D109" s="194" t="s">
        <v>166</v>
      </c>
      <c r="E109" s="38"/>
      <c r="F109" s="195" t="s">
        <v>1642</v>
      </c>
      <c r="G109" s="38"/>
      <c r="H109" s="38"/>
      <c r="I109" s="196"/>
      <c r="J109" s="38"/>
      <c r="K109" s="38"/>
      <c r="L109" s="41"/>
      <c r="M109" s="197"/>
      <c r="N109" s="198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166</v>
      </c>
      <c r="AU109" s="19" t="s">
        <v>82</v>
      </c>
    </row>
    <row r="110" spans="1:47" s="2" customFormat="1" ht="11.25">
      <c r="A110" s="36"/>
      <c r="B110" s="37"/>
      <c r="C110" s="38"/>
      <c r="D110" s="199" t="s">
        <v>168</v>
      </c>
      <c r="E110" s="38"/>
      <c r="F110" s="200" t="s">
        <v>1643</v>
      </c>
      <c r="G110" s="38"/>
      <c r="H110" s="38"/>
      <c r="I110" s="196"/>
      <c r="J110" s="38"/>
      <c r="K110" s="38"/>
      <c r="L110" s="41"/>
      <c r="M110" s="197"/>
      <c r="N110" s="198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168</v>
      </c>
      <c r="AU110" s="19" t="s">
        <v>82</v>
      </c>
    </row>
    <row r="111" spans="2:51" s="13" customFormat="1" ht="11.25">
      <c r="B111" s="201"/>
      <c r="C111" s="202"/>
      <c r="D111" s="194" t="s">
        <v>170</v>
      </c>
      <c r="E111" s="203" t="s">
        <v>28</v>
      </c>
      <c r="F111" s="204" t="s">
        <v>1644</v>
      </c>
      <c r="G111" s="202"/>
      <c r="H111" s="203" t="s">
        <v>28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170</v>
      </c>
      <c r="AU111" s="210" t="s">
        <v>82</v>
      </c>
      <c r="AV111" s="13" t="s">
        <v>80</v>
      </c>
      <c r="AW111" s="13" t="s">
        <v>34</v>
      </c>
      <c r="AX111" s="13" t="s">
        <v>73</v>
      </c>
      <c r="AY111" s="210" t="s">
        <v>157</v>
      </c>
    </row>
    <row r="112" spans="2:51" s="14" customFormat="1" ht="11.25">
      <c r="B112" s="211"/>
      <c r="C112" s="212"/>
      <c r="D112" s="194" t="s">
        <v>170</v>
      </c>
      <c r="E112" s="213" t="s">
        <v>28</v>
      </c>
      <c r="F112" s="214" t="s">
        <v>1645</v>
      </c>
      <c r="G112" s="212"/>
      <c r="H112" s="215">
        <v>240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170</v>
      </c>
      <c r="AU112" s="221" t="s">
        <v>82</v>
      </c>
      <c r="AV112" s="14" t="s">
        <v>82</v>
      </c>
      <c r="AW112" s="14" t="s">
        <v>34</v>
      </c>
      <c r="AX112" s="14" t="s">
        <v>80</v>
      </c>
      <c r="AY112" s="221" t="s">
        <v>157</v>
      </c>
    </row>
    <row r="113" spans="1:65" s="2" customFormat="1" ht="16.5" customHeight="1">
      <c r="A113" s="36"/>
      <c r="B113" s="37"/>
      <c r="C113" s="181" t="s">
        <v>164</v>
      </c>
      <c r="D113" s="181" t="s">
        <v>159</v>
      </c>
      <c r="E113" s="182" t="s">
        <v>1646</v>
      </c>
      <c r="F113" s="183" t="s">
        <v>1647</v>
      </c>
      <c r="G113" s="184" t="s">
        <v>1648</v>
      </c>
      <c r="H113" s="185">
        <v>10</v>
      </c>
      <c r="I113" s="186"/>
      <c r="J113" s="187">
        <f>ROUND(I113*H113,2)</f>
        <v>0</v>
      </c>
      <c r="K113" s="183" t="s">
        <v>163</v>
      </c>
      <c r="L113" s="41"/>
      <c r="M113" s="188" t="s">
        <v>28</v>
      </c>
      <c r="N113" s="189" t="s">
        <v>46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164</v>
      </c>
      <c r="AT113" s="192" t="s">
        <v>159</v>
      </c>
      <c r="AU113" s="192" t="s">
        <v>82</v>
      </c>
      <c r="AY113" s="19" t="s">
        <v>157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9" t="s">
        <v>164</v>
      </c>
      <c r="BK113" s="193">
        <f>ROUND(I113*H113,2)</f>
        <v>0</v>
      </c>
      <c r="BL113" s="19" t="s">
        <v>164</v>
      </c>
      <c r="BM113" s="192" t="s">
        <v>1649</v>
      </c>
    </row>
    <row r="114" spans="1:47" s="2" customFormat="1" ht="11.25">
      <c r="A114" s="36"/>
      <c r="B114" s="37"/>
      <c r="C114" s="38"/>
      <c r="D114" s="194" t="s">
        <v>166</v>
      </c>
      <c r="E114" s="38"/>
      <c r="F114" s="195" t="s">
        <v>1650</v>
      </c>
      <c r="G114" s="38"/>
      <c r="H114" s="38"/>
      <c r="I114" s="196"/>
      <c r="J114" s="38"/>
      <c r="K114" s="38"/>
      <c r="L114" s="41"/>
      <c r="M114" s="197"/>
      <c r="N114" s="198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166</v>
      </c>
      <c r="AU114" s="19" t="s">
        <v>82</v>
      </c>
    </row>
    <row r="115" spans="1:47" s="2" customFormat="1" ht="11.25">
      <c r="A115" s="36"/>
      <c r="B115" s="37"/>
      <c r="C115" s="38"/>
      <c r="D115" s="199" t="s">
        <v>168</v>
      </c>
      <c r="E115" s="38"/>
      <c r="F115" s="200" t="s">
        <v>1651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168</v>
      </c>
      <c r="AU115" s="19" t="s">
        <v>82</v>
      </c>
    </row>
    <row r="116" spans="1:65" s="2" customFormat="1" ht="16.5" customHeight="1">
      <c r="A116" s="36"/>
      <c r="B116" s="37"/>
      <c r="C116" s="181" t="s">
        <v>195</v>
      </c>
      <c r="D116" s="181" t="s">
        <v>159</v>
      </c>
      <c r="E116" s="182" t="s">
        <v>233</v>
      </c>
      <c r="F116" s="183" t="s">
        <v>234</v>
      </c>
      <c r="G116" s="184" t="s">
        <v>162</v>
      </c>
      <c r="H116" s="185">
        <v>22.5</v>
      </c>
      <c r="I116" s="186"/>
      <c r="J116" s="187">
        <f>ROUND(I116*H116,2)</f>
        <v>0</v>
      </c>
      <c r="K116" s="183" t="s">
        <v>163</v>
      </c>
      <c r="L116" s="41"/>
      <c r="M116" s="188" t="s">
        <v>28</v>
      </c>
      <c r="N116" s="189" t="s">
        <v>46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164</v>
      </c>
      <c r="AT116" s="192" t="s">
        <v>159</v>
      </c>
      <c r="AU116" s="192" t="s">
        <v>82</v>
      </c>
      <c r="AY116" s="19" t="s">
        <v>157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164</v>
      </c>
      <c r="BK116" s="193">
        <f>ROUND(I116*H116,2)</f>
        <v>0</v>
      </c>
      <c r="BL116" s="19" t="s">
        <v>164</v>
      </c>
      <c r="BM116" s="192" t="s">
        <v>1394</v>
      </c>
    </row>
    <row r="117" spans="1:47" s="2" customFormat="1" ht="11.25">
      <c r="A117" s="36"/>
      <c r="B117" s="37"/>
      <c r="C117" s="38"/>
      <c r="D117" s="194" t="s">
        <v>166</v>
      </c>
      <c r="E117" s="38"/>
      <c r="F117" s="195" t="s">
        <v>236</v>
      </c>
      <c r="G117" s="38"/>
      <c r="H117" s="38"/>
      <c r="I117" s="196"/>
      <c r="J117" s="38"/>
      <c r="K117" s="38"/>
      <c r="L117" s="41"/>
      <c r="M117" s="197"/>
      <c r="N117" s="198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166</v>
      </c>
      <c r="AU117" s="19" t="s">
        <v>82</v>
      </c>
    </row>
    <row r="118" spans="1:47" s="2" customFormat="1" ht="11.25">
      <c r="A118" s="36"/>
      <c r="B118" s="37"/>
      <c r="C118" s="38"/>
      <c r="D118" s="199" t="s">
        <v>168</v>
      </c>
      <c r="E118" s="38"/>
      <c r="F118" s="200" t="s">
        <v>237</v>
      </c>
      <c r="G118" s="38"/>
      <c r="H118" s="38"/>
      <c r="I118" s="196"/>
      <c r="J118" s="38"/>
      <c r="K118" s="38"/>
      <c r="L118" s="41"/>
      <c r="M118" s="197"/>
      <c r="N118" s="198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168</v>
      </c>
      <c r="AU118" s="19" t="s">
        <v>82</v>
      </c>
    </row>
    <row r="119" spans="2:51" s="13" customFormat="1" ht="11.25">
      <c r="B119" s="201"/>
      <c r="C119" s="202"/>
      <c r="D119" s="194" t="s">
        <v>170</v>
      </c>
      <c r="E119" s="203" t="s">
        <v>28</v>
      </c>
      <c r="F119" s="204" t="s">
        <v>1652</v>
      </c>
      <c r="G119" s="202"/>
      <c r="H119" s="203" t="s">
        <v>28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170</v>
      </c>
      <c r="AU119" s="210" t="s">
        <v>82</v>
      </c>
      <c r="AV119" s="13" t="s">
        <v>80</v>
      </c>
      <c r="AW119" s="13" t="s">
        <v>34</v>
      </c>
      <c r="AX119" s="13" t="s">
        <v>73</v>
      </c>
      <c r="AY119" s="210" t="s">
        <v>157</v>
      </c>
    </row>
    <row r="120" spans="2:51" s="14" customFormat="1" ht="11.25">
      <c r="B120" s="211"/>
      <c r="C120" s="212"/>
      <c r="D120" s="194" t="s">
        <v>170</v>
      </c>
      <c r="E120" s="213" t="s">
        <v>28</v>
      </c>
      <c r="F120" s="214" t="s">
        <v>1653</v>
      </c>
      <c r="G120" s="212"/>
      <c r="H120" s="215">
        <v>22.5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170</v>
      </c>
      <c r="AU120" s="221" t="s">
        <v>82</v>
      </c>
      <c r="AV120" s="14" t="s">
        <v>82</v>
      </c>
      <c r="AW120" s="14" t="s">
        <v>34</v>
      </c>
      <c r="AX120" s="14" t="s">
        <v>80</v>
      </c>
      <c r="AY120" s="221" t="s">
        <v>157</v>
      </c>
    </row>
    <row r="121" spans="1:65" s="2" customFormat="1" ht="21.75" customHeight="1">
      <c r="A121" s="36"/>
      <c r="B121" s="37"/>
      <c r="C121" s="181" t="s">
        <v>202</v>
      </c>
      <c r="D121" s="181" t="s">
        <v>159</v>
      </c>
      <c r="E121" s="182" t="s">
        <v>1397</v>
      </c>
      <c r="F121" s="183" t="s">
        <v>1398</v>
      </c>
      <c r="G121" s="184" t="s">
        <v>246</v>
      </c>
      <c r="H121" s="185">
        <v>21.402</v>
      </c>
      <c r="I121" s="186"/>
      <c r="J121" s="187">
        <f>ROUND(I121*H121,2)</f>
        <v>0</v>
      </c>
      <c r="K121" s="183" t="s">
        <v>163</v>
      </c>
      <c r="L121" s="41"/>
      <c r="M121" s="188" t="s">
        <v>28</v>
      </c>
      <c r="N121" s="189" t="s">
        <v>46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164</v>
      </c>
      <c r="AT121" s="192" t="s">
        <v>159</v>
      </c>
      <c r="AU121" s="192" t="s">
        <v>82</v>
      </c>
      <c r="AY121" s="19" t="s">
        <v>157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164</v>
      </c>
      <c r="BK121" s="193">
        <f>ROUND(I121*H121,2)</f>
        <v>0</v>
      </c>
      <c r="BL121" s="19" t="s">
        <v>164</v>
      </c>
      <c r="BM121" s="192" t="s">
        <v>1399</v>
      </c>
    </row>
    <row r="122" spans="1:47" s="2" customFormat="1" ht="19.5">
      <c r="A122" s="36"/>
      <c r="B122" s="37"/>
      <c r="C122" s="38"/>
      <c r="D122" s="194" t="s">
        <v>166</v>
      </c>
      <c r="E122" s="38"/>
      <c r="F122" s="195" t="s">
        <v>1400</v>
      </c>
      <c r="G122" s="38"/>
      <c r="H122" s="38"/>
      <c r="I122" s="196"/>
      <c r="J122" s="38"/>
      <c r="K122" s="38"/>
      <c r="L122" s="41"/>
      <c r="M122" s="197"/>
      <c r="N122" s="198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166</v>
      </c>
      <c r="AU122" s="19" t="s">
        <v>82</v>
      </c>
    </row>
    <row r="123" spans="1:47" s="2" customFormat="1" ht="11.25">
      <c r="A123" s="36"/>
      <c r="B123" s="37"/>
      <c r="C123" s="38"/>
      <c r="D123" s="199" t="s">
        <v>168</v>
      </c>
      <c r="E123" s="38"/>
      <c r="F123" s="200" t="s">
        <v>1401</v>
      </c>
      <c r="G123" s="38"/>
      <c r="H123" s="38"/>
      <c r="I123" s="196"/>
      <c r="J123" s="38"/>
      <c r="K123" s="38"/>
      <c r="L123" s="41"/>
      <c r="M123" s="197"/>
      <c r="N123" s="198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168</v>
      </c>
      <c r="AU123" s="19" t="s">
        <v>82</v>
      </c>
    </row>
    <row r="124" spans="2:51" s="13" customFormat="1" ht="11.25">
      <c r="B124" s="201"/>
      <c r="C124" s="202"/>
      <c r="D124" s="194" t="s">
        <v>170</v>
      </c>
      <c r="E124" s="203" t="s">
        <v>28</v>
      </c>
      <c r="F124" s="204" t="s">
        <v>1654</v>
      </c>
      <c r="G124" s="202"/>
      <c r="H124" s="203" t="s">
        <v>28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170</v>
      </c>
      <c r="AU124" s="210" t="s">
        <v>82</v>
      </c>
      <c r="AV124" s="13" t="s">
        <v>80</v>
      </c>
      <c r="AW124" s="13" t="s">
        <v>34</v>
      </c>
      <c r="AX124" s="13" t="s">
        <v>73</v>
      </c>
      <c r="AY124" s="210" t="s">
        <v>157</v>
      </c>
    </row>
    <row r="125" spans="2:51" s="13" customFormat="1" ht="11.25">
      <c r="B125" s="201"/>
      <c r="C125" s="202"/>
      <c r="D125" s="194" t="s">
        <v>170</v>
      </c>
      <c r="E125" s="203" t="s">
        <v>28</v>
      </c>
      <c r="F125" s="204" t="s">
        <v>1655</v>
      </c>
      <c r="G125" s="202"/>
      <c r="H125" s="203" t="s">
        <v>28</v>
      </c>
      <c r="I125" s="205"/>
      <c r="J125" s="202"/>
      <c r="K125" s="202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170</v>
      </c>
      <c r="AU125" s="210" t="s">
        <v>82</v>
      </c>
      <c r="AV125" s="13" t="s">
        <v>80</v>
      </c>
      <c r="AW125" s="13" t="s">
        <v>34</v>
      </c>
      <c r="AX125" s="13" t="s">
        <v>73</v>
      </c>
      <c r="AY125" s="210" t="s">
        <v>157</v>
      </c>
    </row>
    <row r="126" spans="2:51" s="14" customFormat="1" ht="11.25">
      <c r="B126" s="211"/>
      <c r="C126" s="212"/>
      <c r="D126" s="194" t="s">
        <v>170</v>
      </c>
      <c r="E126" s="213" t="s">
        <v>28</v>
      </c>
      <c r="F126" s="214" t="s">
        <v>1656</v>
      </c>
      <c r="G126" s="212"/>
      <c r="H126" s="215">
        <v>25.2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170</v>
      </c>
      <c r="AU126" s="221" t="s">
        <v>82</v>
      </c>
      <c r="AV126" s="14" t="s">
        <v>82</v>
      </c>
      <c r="AW126" s="14" t="s">
        <v>34</v>
      </c>
      <c r="AX126" s="14" t="s">
        <v>73</v>
      </c>
      <c r="AY126" s="221" t="s">
        <v>157</v>
      </c>
    </row>
    <row r="127" spans="2:51" s="13" customFormat="1" ht="11.25">
      <c r="B127" s="201"/>
      <c r="C127" s="202"/>
      <c r="D127" s="194" t="s">
        <v>170</v>
      </c>
      <c r="E127" s="203" t="s">
        <v>28</v>
      </c>
      <c r="F127" s="204" t="s">
        <v>1405</v>
      </c>
      <c r="G127" s="202"/>
      <c r="H127" s="203" t="s">
        <v>28</v>
      </c>
      <c r="I127" s="205"/>
      <c r="J127" s="202"/>
      <c r="K127" s="202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170</v>
      </c>
      <c r="AU127" s="210" t="s">
        <v>82</v>
      </c>
      <c r="AV127" s="13" t="s">
        <v>80</v>
      </c>
      <c r="AW127" s="13" t="s">
        <v>34</v>
      </c>
      <c r="AX127" s="13" t="s">
        <v>73</v>
      </c>
      <c r="AY127" s="210" t="s">
        <v>157</v>
      </c>
    </row>
    <row r="128" spans="2:51" s="14" customFormat="1" ht="11.25">
      <c r="B128" s="211"/>
      <c r="C128" s="212"/>
      <c r="D128" s="194" t="s">
        <v>170</v>
      </c>
      <c r="E128" s="213" t="s">
        <v>28</v>
      </c>
      <c r="F128" s="214" t="s">
        <v>1657</v>
      </c>
      <c r="G128" s="212"/>
      <c r="H128" s="215">
        <v>-2.574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170</v>
      </c>
      <c r="AU128" s="221" t="s">
        <v>82</v>
      </c>
      <c r="AV128" s="14" t="s">
        <v>82</v>
      </c>
      <c r="AW128" s="14" t="s">
        <v>34</v>
      </c>
      <c r="AX128" s="14" t="s">
        <v>73</v>
      </c>
      <c r="AY128" s="221" t="s">
        <v>157</v>
      </c>
    </row>
    <row r="129" spans="2:51" s="13" customFormat="1" ht="11.25">
      <c r="B129" s="201"/>
      <c r="C129" s="202"/>
      <c r="D129" s="194" t="s">
        <v>170</v>
      </c>
      <c r="E129" s="203" t="s">
        <v>28</v>
      </c>
      <c r="F129" s="204" t="s">
        <v>1407</v>
      </c>
      <c r="G129" s="202"/>
      <c r="H129" s="203" t="s">
        <v>28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170</v>
      </c>
      <c r="AU129" s="210" t="s">
        <v>82</v>
      </c>
      <c r="AV129" s="13" t="s">
        <v>80</v>
      </c>
      <c r="AW129" s="13" t="s">
        <v>34</v>
      </c>
      <c r="AX129" s="13" t="s">
        <v>73</v>
      </c>
      <c r="AY129" s="210" t="s">
        <v>157</v>
      </c>
    </row>
    <row r="130" spans="2:51" s="14" customFormat="1" ht="11.25">
      <c r="B130" s="211"/>
      <c r="C130" s="212"/>
      <c r="D130" s="194" t="s">
        <v>170</v>
      </c>
      <c r="E130" s="213" t="s">
        <v>28</v>
      </c>
      <c r="F130" s="214" t="s">
        <v>1658</v>
      </c>
      <c r="G130" s="212"/>
      <c r="H130" s="215">
        <v>-1.224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170</v>
      </c>
      <c r="AU130" s="221" t="s">
        <v>82</v>
      </c>
      <c r="AV130" s="14" t="s">
        <v>82</v>
      </c>
      <c r="AW130" s="14" t="s">
        <v>34</v>
      </c>
      <c r="AX130" s="14" t="s">
        <v>73</v>
      </c>
      <c r="AY130" s="221" t="s">
        <v>157</v>
      </c>
    </row>
    <row r="131" spans="2:51" s="15" customFormat="1" ht="11.25">
      <c r="B131" s="222"/>
      <c r="C131" s="223"/>
      <c r="D131" s="194" t="s">
        <v>170</v>
      </c>
      <c r="E131" s="224" t="s">
        <v>28</v>
      </c>
      <c r="F131" s="225" t="s">
        <v>182</v>
      </c>
      <c r="G131" s="223"/>
      <c r="H131" s="226">
        <v>21.402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170</v>
      </c>
      <c r="AU131" s="232" t="s">
        <v>82</v>
      </c>
      <c r="AV131" s="15" t="s">
        <v>164</v>
      </c>
      <c r="AW131" s="15" t="s">
        <v>34</v>
      </c>
      <c r="AX131" s="15" t="s">
        <v>80</v>
      </c>
      <c r="AY131" s="232" t="s">
        <v>157</v>
      </c>
    </row>
    <row r="132" spans="1:65" s="2" customFormat="1" ht="21.75" customHeight="1">
      <c r="A132" s="36"/>
      <c r="B132" s="37"/>
      <c r="C132" s="181" t="s">
        <v>209</v>
      </c>
      <c r="D132" s="181" t="s">
        <v>159</v>
      </c>
      <c r="E132" s="182" t="s">
        <v>1659</v>
      </c>
      <c r="F132" s="183" t="s">
        <v>1660</v>
      </c>
      <c r="G132" s="184" t="s">
        <v>246</v>
      </c>
      <c r="H132" s="185">
        <v>41.789</v>
      </c>
      <c r="I132" s="186"/>
      <c r="J132" s="187">
        <f>ROUND(I132*H132,2)</f>
        <v>0</v>
      </c>
      <c r="K132" s="183" t="s">
        <v>163</v>
      </c>
      <c r="L132" s="41"/>
      <c r="M132" s="188" t="s">
        <v>28</v>
      </c>
      <c r="N132" s="189" t="s">
        <v>46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164</v>
      </c>
      <c r="AT132" s="192" t="s">
        <v>159</v>
      </c>
      <c r="AU132" s="192" t="s">
        <v>82</v>
      </c>
      <c r="AY132" s="19" t="s">
        <v>157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164</v>
      </c>
      <c r="BK132" s="193">
        <f>ROUND(I132*H132,2)</f>
        <v>0</v>
      </c>
      <c r="BL132" s="19" t="s">
        <v>164</v>
      </c>
      <c r="BM132" s="192" t="s">
        <v>1415</v>
      </c>
    </row>
    <row r="133" spans="1:47" s="2" customFormat="1" ht="19.5">
      <c r="A133" s="36"/>
      <c r="B133" s="37"/>
      <c r="C133" s="38"/>
      <c r="D133" s="194" t="s">
        <v>166</v>
      </c>
      <c r="E133" s="38"/>
      <c r="F133" s="195" t="s">
        <v>1661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166</v>
      </c>
      <c r="AU133" s="19" t="s">
        <v>82</v>
      </c>
    </row>
    <row r="134" spans="1:47" s="2" customFormat="1" ht="11.25">
      <c r="A134" s="36"/>
      <c r="B134" s="37"/>
      <c r="C134" s="38"/>
      <c r="D134" s="199" t="s">
        <v>168</v>
      </c>
      <c r="E134" s="38"/>
      <c r="F134" s="200" t="s">
        <v>1662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168</v>
      </c>
      <c r="AU134" s="19" t="s">
        <v>82</v>
      </c>
    </row>
    <row r="135" spans="2:51" s="13" customFormat="1" ht="11.25">
      <c r="B135" s="201"/>
      <c r="C135" s="202"/>
      <c r="D135" s="194" t="s">
        <v>170</v>
      </c>
      <c r="E135" s="203" t="s">
        <v>28</v>
      </c>
      <c r="F135" s="204" t="s">
        <v>1416</v>
      </c>
      <c r="G135" s="202"/>
      <c r="H135" s="203" t="s">
        <v>28</v>
      </c>
      <c r="I135" s="205"/>
      <c r="J135" s="202"/>
      <c r="K135" s="202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170</v>
      </c>
      <c r="AU135" s="210" t="s">
        <v>82</v>
      </c>
      <c r="AV135" s="13" t="s">
        <v>80</v>
      </c>
      <c r="AW135" s="13" t="s">
        <v>34</v>
      </c>
      <c r="AX135" s="13" t="s">
        <v>73</v>
      </c>
      <c r="AY135" s="210" t="s">
        <v>157</v>
      </c>
    </row>
    <row r="136" spans="2:51" s="13" customFormat="1" ht="11.25">
      <c r="B136" s="201"/>
      <c r="C136" s="202"/>
      <c r="D136" s="194" t="s">
        <v>170</v>
      </c>
      <c r="E136" s="203" t="s">
        <v>28</v>
      </c>
      <c r="F136" s="204" t="s">
        <v>780</v>
      </c>
      <c r="G136" s="202"/>
      <c r="H136" s="203" t="s">
        <v>28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170</v>
      </c>
      <c r="AU136" s="210" t="s">
        <v>82</v>
      </c>
      <c r="AV136" s="13" t="s">
        <v>80</v>
      </c>
      <c r="AW136" s="13" t="s">
        <v>34</v>
      </c>
      <c r="AX136" s="13" t="s">
        <v>73</v>
      </c>
      <c r="AY136" s="210" t="s">
        <v>157</v>
      </c>
    </row>
    <row r="137" spans="2:51" s="14" customFormat="1" ht="11.25">
      <c r="B137" s="211"/>
      <c r="C137" s="212"/>
      <c r="D137" s="194" t="s">
        <v>170</v>
      </c>
      <c r="E137" s="213" t="s">
        <v>28</v>
      </c>
      <c r="F137" s="214" t="s">
        <v>1663</v>
      </c>
      <c r="G137" s="212"/>
      <c r="H137" s="215">
        <v>21.402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170</v>
      </c>
      <c r="AU137" s="221" t="s">
        <v>82</v>
      </c>
      <c r="AV137" s="14" t="s">
        <v>82</v>
      </c>
      <c r="AW137" s="14" t="s">
        <v>34</v>
      </c>
      <c r="AX137" s="14" t="s">
        <v>73</v>
      </c>
      <c r="AY137" s="221" t="s">
        <v>157</v>
      </c>
    </row>
    <row r="138" spans="2:51" s="13" customFormat="1" ht="11.25">
      <c r="B138" s="201"/>
      <c r="C138" s="202"/>
      <c r="D138" s="194" t="s">
        <v>170</v>
      </c>
      <c r="E138" s="203" t="s">
        <v>28</v>
      </c>
      <c r="F138" s="204" t="s">
        <v>1418</v>
      </c>
      <c r="G138" s="202"/>
      <c r="H138" s="203" t="s">
        <v>28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170</v>
      </c>
      <c r="AU138" s="210" t="s">
        <v>82</v>
      </c>
      <c r="AV138" s="13" t="s">
        <v>80</v>
      </c>
      <c r="AW138" s="13" t="s">
        <v>34</v>
      </c>
      <c r="AX138" s="13" t="s">
        <v>73</v>
      </c>
      <c r="AY138" s="210" t="s">
        <v>157</v>
      </c>
    </row>
    <row r="139" spans="2:51" s="14" customFormat="1" ht="11.25">
      <c r="B139" s="211"/>
      <c r="C139" s="212"/>
      <c r="D139" s="194" t="s">
        <v>170</v>
      </c>
      <c r="E139" s="213" t="s">
        <v>28</v>
      </c>
      <c r="F139" s="214" t="s">
        <v>1664</v>
      </c>
      <c r="G139" s="212"/>
      <c r="H139" s="215">
        <v>20.387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170</v>
      </c>
      <c r="AU139" s="221" t="s">
        <v>82</v>
      </c>
      <c r="AV139" s="14" t="s">
        <v>82</v>
      </c>
      <c r="AW139" s="14" t="s">
        <v>34</v>
      </c>
      <c r="AX139" s="14" t="s">
        <v>73</v>
      </c>
      <c r="AY139" s="221" t="s">
        <v>157</v>
      </c>
    </row>
    <row r="140" spans="2:51" s="15" customFormat="1" ht="11.25">
      <c r="B140" s="222"/>
      <c r="C140" s="223"/>
      <c r="D140" s="194" t="s">
        <v>170</v>
      </c>
      <c r="E140" s="224" t="s">
        <v>28</v>
      </c>
      <c r="F140" s="225" t="s">
        <v>182</v>
      </c>
      <c r="G140" s="223"/>
      <c r="H140" s="226">
        <v>41.789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170</v>
      </c>
      <c r="AU140" s="232" t="s">
        <v>82</v>
      </c>
      <c r="AV140" s="15" t="s">
        <v>164</v>
      </c>
      <c r="AW140" s="15" t="s">
        <v>34</v>
      </c>
      <c r="AX140" s="15" t="s">
        <v>80</v>
      </c>
      <c r="AY140" s="232" t="s">
        <v>157</v>
      </c>
    </row>
    <row r="141" spans="1:65" s="2" customFormat="1" ht="21.75" customHeight="1">
      <c r="A141" s="36"/>
      <c r="B141" s="37"/>
      <c r="C141" s="181" t="s">
        <v>217</v>
      </c>
      <c r="D141" s="181" t="s">
        <v>159</v>
      </c>
      <c r="E141" s="182" t="s">
        <v>1665</v>
      </c>
      <c r="F141" s="183" t="s">
        <v>1660</v>
      </c>
      <c r="G141" s="184" t="s">
        <v>246</v>
      </c>
      <c r="H141" s="185">
        <v>3.375</v>
      </c>
      <c r="I141" s="186"/>
      <c r="J141" s="187">
        <f>ROUND(I141*H141,2)</f>
        <v>0</v>
      </c>
      <c r="K141" s="183" t="s">
        <v>163</v>
      </c>
      <c r="L141" s="41"/>
      <c r="M141" s="188" t="s">
        <v>28</v>
      </c>
      <c r="N141" s="189" t="s">
        <v>46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164</v>
      </c>
      <c r="AT141" s="192" t="s">
        <v>159</v>
      </c>
      <c r="AU141" s="192" t="s">
        <v>82</v>
      </c>
      <c r="AY141" s="19" t="s">
        <v>157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164</v>
      </c>
      <c r="BK141" s="193">
        <f>ROUND(I141*H141,2)</f>
        <v>0</v>
      </c>
      <c r="BL141" s="19" t="s">
        <v>164</v>
      </c>
      <c r="BM141" s="192" t="s">
        <v>1666</v>
      </c>
    </row>
    <row r="142" spans="1:47" s="2" customFormat="1" ht="19.5">
      <c r="A142" s="36"/>
      <c r="B142" s="37"/>
      <c r="C142" s="38"/>
      <c r="D142" s="194" t="s">
        <v>166</v>
      </c>
      <c r="E142" s="38"/>
      <c r="F142" s="195" t="s">
        <v>1661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166</v>
      </c>
      <c r="AU142" s="19" t="s">
        <v>82</v>
      </c>
    </row>
    <row r="143" spans="1:47" s="2" customFormat="1" ht="11.25">
      <c r="A143" s="36"/>
      <c r="B143" s="37"/>
      <c r="C143" s="38"/>
      <c r="D143" s="199" t="s">
        <v>168</v>
      </c>
      <c r="E143" s="38"/>
      <c r="F143" s="200" t="s">
        <v>1667</v>
      </c>
      <c r="G143" s="38"/>
      <c r="H143" s="38"/>
      <c r="I143" s="196"/>
      <c r="J143" s="38"/>
      <c r="K143" s="38"/>
      <c r="L143" s="41"/>
      <c r="M143" s="197"/>
      <c r="N143" s="198"/>
      <c r="O143" s="67"/>
      <c r="P143" s="67"/>
      <c r="Q143" s="67"/>
      <c r="R143" s="67"/>
      <c r="S143" s="67"/>
      <c r="T143" s="68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168</v>
      </c>
      <c r="AU143" s="19" t="s">
        <v>82</v>
      </c>
    </row>
    <row r="144" spans="2:51" s="13" customFormat="1" ht="11.25">
      <c r="B144" s="201"/>
      <c r="C144" s="202"/>
      <c r="D144" s="194" t="s">
        <v>170</v>
      </c>
      <c r="E144" s="203" t="s">
        <v>28</v>
      </c>
      <c r="F144" s="204" t="s">
        <v>1423</v>
      </c>
      <c r="G144" s="202"/>
      <c r="H144" s="203" t="s">
        <v>28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170</v>
      </c>
      <c r="AU144" s="210" t="s">
        <v>82</v>
      </c>
      <c r="AV144" s="13" t="s">
        <v>80</v>
      </c>
      <c r="AW144" s="13" t="s">
        <v>34</v>
      </c>
      <c r="AX144" s="13" t="s">
        <v>73</v>
      </c>
      <c r="AY144" s="210" t="s">
        <v>157</v>
      </c>
    </row>
    <row r="145" spans="2:51" s="14" customFormat="1" ht="11.25">
      <c r="B145" s="211"/>
      <c r="C145" s="212"/>
      <c r="D145" s="194" t="s">
        <v>170</v>
      </c>
      <c r="E145" s="213" t="s">
        <v>28</v>
      </c>
      <c r="F145" s="214" t="s">
        <v>1668</v>
      </c>
      <c r="G145" s="212"/>
      <c r="H145" s="215">
        <v>3.375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170</v>
      </c>
      <c r="AU145" s="221" t="s">
        <v>82</v>
      </c>
      <c r="AV145" s="14" t="s">
        <v>82</v>
      </c>
      <c r="AW145" s="14" t="s">
        <v>34</v>
      </c>
      <c r="AX145" s="14" t="s">
        <v>80</v>
      </c>
      <c r="AY145" s="221" t="s">
        <v>157</v>
      </c>
    </row>
    <row r="146" spans="1:65" s="2" customFormat="1" ht="16.5" customHeight="1">
      <c r="A146" s="36"/>
      <c r="B146" s="37"/>
      <c r="C146" s="181" t="s">
        <v>224</v>
      </c>
      <c r="D146" s="181" t="s">
        <v>159</v>
      </c>
      <c r="E146" s="182" t="s">
        <v>1425</v>
      </c>
      <c r="F146" s="183" t="s">
        <v>1426</v>
      </c>
      <c r="G146" s="184" t="s">
        <v>246</v>
      </c>
      <c r="H146" s="185">
        <v>21.402</v>
      </c>
      <c r="I146" s="186"/>
      <c r="J146" s="187">
        <f>ROUND(I146*H146,2)</f>
        <v>0</v>
      </c>
      <c r="K146" s="183" t="s">
        <v>163</v>
      </c>
      <c r="L146" s="41"/>
      <c r="M146" s="188" t="s">
        <v>28</v>
      </c>
      <c r="N146" s="189" t="s">
        <v>46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164</v>
      </c>
      <c r="AT146" s="192" t="s">
        <v>159</v>
      </c>
      <c r="AU146" s="192" t="s">
        <v>82</v>
      </c>
      <c r="AY146" s="19" t="s">
        <v>157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164</v>
      </c>
      <c r="BK146" s="193">
        <f>ROUND(I146*H146,2)</f>
        <v>0</v>
      </c>
      <c r="BL146" s="19" t="s">
        <v>164</v>
      </c>
      <c r="BM146" s="192" t="s">
        <v>1427</v>
      </c>
    </row>
    <row r="147" spans="1:47" s="2" customFormat="1" ht="19.5">
      <c r="A147" s="36"/>
      <c r="B147" s="37"/>
      <c r="C147" s="38"/>
      <c r="D147" s="194" t="s">
        <v>166</v>
      </c>
      <c r="E147" s="38"/>
      <c r="F147" s="195" t="s">
        <v>1428</v>
      </c>
      <c r="G147" s="38"/>
      <c r="H147" s="38"/>
      <c r="I147" s="196"/>
      <c r="J147" s="38"/>
      <c r="K147" s="38"/>
      <c r="L147" s="41"/>
      <c r="M147" s="197"/>
      <c r="N147" s="198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166</v>
      </c>
      <c r="AU147" s="19" t="s">
        <v>82</v>
      </c>
    </row>
    <row r="148" spans="1:47" s="2" customFormat="1" ht="11.25">
      <c r="A148" s="36"/>
      <c r="B148" s="37"/>
      <c r="C148" s="38"/>
      <c r="D148" s="199" t="s">
        <v>168</v>
      </c>
      <c r="E148" s="38"/>
      <c r="F148" s="200" t="s">
        <v>1429</v>
      </c>
      <c r="G148" s="38"/>
      <c r="H148" s="38"/>
      <c r="I148" s="196"/>
      <c r="J148" s="38"/>
      <c r="K148" s="38"/>
      <c r="L148" s="41"/>
      <c r="M148" s="197"/>
      <c r="N148" s="198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168</v>
      </c>
      <c r="AU148" s="19" t="s">
        <v>82</v>
      </c>
    </row>
    <row r="149" spans="2:51" s="13" customFormat="1" ht="11.25">
      <c r="B149" s="201"/>
      <c r="C149" s="202"/>
      <c r="D149" s="194" t="s">
        <v>170</v>
      </c>
      <c r="E149" s="203" t="s">
        <v>28</v>
      </c>
      <c r="F149" s="204" t="s">
        <v>1669</v>
      </c>
      <c r="G149" s="202"/>
      <c r="H149" s="203" t="s">
        <v>28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170</v>
      </c>
      <c r="AU149" s="210" t="s">
        <v>82</v>
      </c>
      <c r="AV149" s="13" t="s">
        <v>80</v>
      </c>
      <c r="AW149" s="13" t="s">
        <v>34</v>
      </c>
      <c r="AX149" s="13" t="s">
        <v>73</v>
      </c>
      <c r="AY149" s="210" t="s">
        <v>157</v>
      </c>
    </row>
    <row r="150" spans="2:51" s="14" customFormat="1" ht="11.25">
      <c r="B150" s="211"/>
      <c r="C150" s="212"/>
      <c r="D150" s="194" t="s">
        <v>170</v>
      </c>
      <c r="E150" s="213" t="s">
        <v>28</v>
      </c>
      <c r="F150" s="214" t="s">
        <v>1664</v>
      </c>
      <c r="G150" s="212"/>
      <c r="H150" s="215">
        <v>20.387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170</v>
      </c>
      <c r="AU150" s="221" t="s">
        <v>82</v>
      </c>
      <c r="AV150" s="14" t="s">
        <v>82</v>
      </c>
      <c r="AW150" s="14" t="s">
        <v>34</v>
      </c>
      <c r="AX150" s="14" t="s">
        <v>73</v>
      </c>
      <c r="AY150" s="221" t="s">
        <v>157</v>
      </c>
    </row>
    <row r="151" spans="2:51" s="13" customFormat="1" ht="11.25">
      <c r="B151" s="201"/>
      <c r="C151" s="202"/>
      <c r="D151" s="194" t="s">
        <v>170</v>
      </c>
      <c r="E151" s="203" t="s">
        <v>28</v>
      </c>
      <c r="F151" s="204" t="s">
        <v>1430</v>
      </c>
      <c r="G151" s="202"/>
      <c r="H151" s="203" t="s">
        <v>28</v>
      </c>
      <c r="I151" s="205"/>
      <c r="J151" s="202"/>
      <c r="K151" s="202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170</v>
      </c>
      <c r="AU151" s="210" t="s">
        <v>82</v>
      </c>
      <c r="AV151" s="13" t="s">
        <v>80</v>
      </c>
      <c r="AW151" s="13" t="s">
        <v>34</v>
      </c>
      <c r="AX151" s="13" t="s">
        <v>73</v>
      </c>
      <c r="AY151" s="210" t="s">
        <v>157</v>
      </c>
    </row>
    <row r="152" spans="2:51" s="14" customFormat="1" ht="11.25">
      <c r="B152" s="211"/>
      <c r="C152" s="212"/>
      <c r="D152" s="194" t="s">
        <v>170</v>
      </c>
      <c r="E152" s="213" t="s">
        <v>28</v>
      </c>
      <c r="F152" s="214" t="s">
        <v>1670</v>
      </c>
      <c r="G152" s="212"/>
      <c r="H152" s="215">
        <v>1.015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170</v>
      </c>
      <c r="AU152" s="221" t="s">
        <v>82</v>
      </c>
      <c r="AV152" s="14" t="s">
        <v>82</v>
      </c>
      <c r="AW152" s="14" t="s">
        <v>34</v>
      </c>
      <c r="AX152" s="14" t="s">
        <v>73</v>
      </c>
      <c r="AY152" s="221" t="s">
        <v>157</v>
      </c>
    </row>
    <row r="153" spans="2:51" s="15" customFormat="1" ht="11.25">
      <c r="B153" s="222"/>
      <c r="C153" s="223"/>
      <c r="D153" s="194" t="s">
        <v>170</v>
      </c>
      <c r="E153" s="224" t="s">
        <v>28</v>
      </c>
      <c r="F153" s="225" t="s">
        <v>182</v>
      </c>
      <c r="G153" s="223"/>
      <c r="H153" s="226">
        <v>21.402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170</v>
      </c>
      <c r="AU153" s="232" t="s">
        <v>82</v>
      </c>
      <c r="AV153" s="15" t="s">
        <v>164</v>
      </c>
      <c r="AW153" s="15" t="s">
        <v>34</v>
      </c>
      <c r="AX153" s="15" t="s">
        <v>80</v>
      </c>
      <c r="AY153" s="232" t="s">
        <v>157</v>
      </c>
    </row>
    <row r="154" spans="1:65" s="2" customFormat="1" ht="16.5" customHeight="1">
      <c r="A154" s="36"/>
      <c r="B154" s="37"/>
      <c r="C154" s="181" t="s">
        <v>232</v>
      </c>
      <c r="D154" s="181" t="s">
        <v>159</v>
      </c>
      <c r="E154" s="182" t="s">
        <v>1671</v>
      </c>
      <c r="F154" s="183" t="s">
        <v>1426</v>
      </c>
      <c r="G154" s="184" t="s">
        <v>246</v>
      </c>
      <c r="H154" s="185">
        <v>3.375</v>
      </c>
      <c r="I154" s="186"/>
      <c r="J154" s="187">
        <f>ROUND(I154*H154,2)</f>
        <v>0</v>
      </c>
      <c r="K154" s="183" t="s">
        <v>163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164</v>
      </c>
      <c r="AT154" s="192" t="s">
        <v>159</v>
      </c>
      <c r="AU154" s="192" t="s">
        <v>82</v>
      </c>
      <c r="AY154" s="19" t="s">
        <v>157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164</v>
      </c>
      <c r="BK154" s="193">
        <f>ROUND(I154*H154,2)</f>
        <v>0</v>
      </c>
      <c r="BL154" s="19" t="s">
        <v>164</v>
      </c>
      <c r="BM154" s="192" t="s">
        <v>1672</v>
      </c>
    </row>
    <row r="155" spans="1:47" s="2" customFormat="1" ht="19.5">
      <c r="A155" s="36"/>
      <c r="B155" s="37"/>
      <c r="C155" s="38"/>
      <c r="D155" s="194" t="s">
        <v>166</v>
      </c>
      <c r="E155" s="38"/>
      <c r="F155" s="195" t="s">
        <v>1428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166</v>
      </c>
      <c r="AU155" s="19" t="s">
        <v>82</v>
      </c>
    </row>
    <row r="156" spans="1:47" s="2" customFormat="1" ht="11.25">
      <c r="A156" s="36"/>
      <c r="B156" s="37"/>
      <c r="C156" s="38"/>
      <c r="D156" s="199" t="s">
        <v>168</v>
      </c>
      <c r="E156" s="38"/>
      <c r="F156" s="200" t="s">
        <v>1673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168</v>
      </c>
      <c r="AU156" s="19" t="s">
        <v>82</v>
      </c>
    </row>
    <row r="157" spans="2:51" s="13" customFormat="1" ht="11.25">
      <c r="B157" s="201"/>
      <c r="C157" s="202"/>
      <c r="D157" s="194" t="s">
        <v>170</v>
      </c>
      <c r="E157" s="203" t="s">
        <v>28</v>
      </c>
      <c r="F157" s="204" t="s">
        <v>1674</v>
      </c>
      <c r="G157" s="202"/>
      <c r="H157" s="203" t="s">
        <v>28</v>
      </c>
      <c r="I157" s="205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170</v>
      </c>
      <c r="AU157" s="210" t="s">
        <v>82</v>
      </c>
      <c r="AV157" s="13" t="s">
        <v>80</v>
      </c>
      <c r="AW157" s="13" t="s">
        <v>34</v>
      </c>
      <c r="AX157" s="13" t="s">
        <v>73</v>
      </c>
      <c r="AY157" s="210" t="s">
        <v>157</v>
      </c>
    </row>
    <row r="158" spans="2:51" s="14" customFormat="1" ht="11.25">
      <c r="B158" s="211"/>
      <c r="C158" s="212"/>
      <c r="D158" s="194" t="s">
        <v>170</v>
      </c>
      <c r="E158" s="213" t="s">
        <v>28</v>
      </c>
      <c r="F158" s="214" t="s">
        <v>1668</v>
      </c>
      <c r="G158" s="212"/>
      <c r="H158" s="215">
        <v>3.375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170</v>
      </c>
      <c r="AU158" s="221" t="s">
        <v>82</v>
      </c>
      <c r="AV158" s="14" t="s">
        <v>82</v>
      </c>
      <c r="AW158" s="14" t="s">
        <v>34</v>
      </c>
      <c r="AX158" s="14" t="s">
        <v>80</v>
      </c>
      <c r="AY158" s="221" t="s">
        <v>157</v>
      </c>
    </row>
    <row r="159" spans="1:65" s="2" customFormat="1" ht="16.5" customHeight="1">
      <c r="A159" s="36"/>
      <c r="B159" s="37"/>
      <c r="C159" s="181" t="s">
        <v>243</v>
      </c>
      <c r="D159" s="181" t="s">
        <v>159</v>
      </c>
      <c r="E159" s="182" t="s">
        <v>395</v>
      </c>
      <c r="F159" s="183" t="s">
        <v>396</v>
      </c>
      <c r="G159" s="184" t="s">
        <v>246</v>
      </c>
      <c r="H159" s="185">
        <v>21.402</v>
      </c>
      <c r="I159" s="186"/>
      <c r="J159" s="187">
        <f>ROUND(I159*H159,2)</f>
        <v>0</v>
      </c>
      <c r="K159" s="183" t="s">
        <v>163</v>
      </c>
      <c r="L159" s="41"/>
      <c r="M159" s="188" t="s">
        <v>28</v>
      </c>
      <c r="N159" s="189" t="s">
        <v>46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164</v>
      </c>
      <c r="AT159" s="192" t="s">
        <v>159</v>
      </c>
      <c r="AU159" s="192" t="s">
        <v>82</v>
      </c>
      <c r="AY159" s="19" t="s">
        <v>157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164</v>
      </c>
      <c r="BK159" s="193">
        <f>ROUND(I159*H159,2)</f>
        <v>0</v>
      </c>
      <c r="BL159" s="19" t="s">
        <v>164</v>
      </c>
      <c r="BM159" s="192" t="s">
        <v>1675</v>
      </c>
    </row>
    <row r="160" spans="1:47" s="2" customFormat="1" ht="11.25">
      <c r="A160" s="36"/>
      <c r="B160" s="37"/>
      <c r="C160" s="38"/>
      <c r="D160" s="194" t="s">
        <v>166</v>
      </c>
      <c r="E160" s="38"/>
      <c r="F160" s="195" t="s">
        <v>398</v>
      </c>
      <c r="G160" s="38"/>
      <c r="H160" s="38"/>
      <c r="I160" s="196"/>
      <c r="J160" s="38"/>
      <c r="K160" s="38"/>
      <c r="L160" s="41"/>
      <c r="M160" s="197"/>
      <c r="N160" s="198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166</v>
      </c>
      <c r="AU160" s="19" t="s">
        <v>82</v>
      </c>
    </row>
    <row r="161" spans="1:47" s="2" customFormat="1" ht="11.25">
      <c r="A161" s="36"/>
      <c r="B161" s="37"/>
      <c r="C161" s="38"/>
      <c r="D161" s="199" t="s">
        <v>168</v>
      </c>
      <c r="E161" s="38"/>
      <c r="F161" s="200" t="s">
        <v>399</v>
      </c>
      <c r="G161" s="38"/>
      <c r="H161" s="38"/>
      <c r="I161" s="196"/>
      <c r="J161" s="38"/>
      <c r="K161" s="38"/>
      <c r="L161" s="41"/>
      <c r="M161" s="197"/>
      <c r="N161" s="198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168</v>
      </c>
      <c r="AU161" s="19" t="s">
        <v>82</v>
      </c>
    </row>
    <row r="162" spans="2:51" s="13" customFormat="1" ht="11.25">
      <c r="B162" s="201"/>
      <c r="C162" s="202"/>
      <c r="D162" s="194" t="s">
        <v>170</v>
      </c>
      <c r="E162" s="203" t="s">
        <v>28</v>
      </c>
      <c r="F162" s="204" t="s">
        <v>1676</v>
      </c>
      <c r="G162" s="202"/>
      <c r="H162" s="203" t="s">
        <v>28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170</v>
      </c>
      <c r="AU162" s="210" t="s">
        <v>82</v>
      </c>
      <c r="AV162" s="13" t="s">
        <v>80</v>
      </c>
      <c r="AW162" s="13" t="s">
        <v>34</v>
      </c>
      <c r="AX162" s="13" t="s">
        <v>73</v>
      </c>
      <c r="AY162" s="210" t="s">
        <v>157</v>
      </c>
    </row>
    <row r="163" spans="2:51" s="14" customFormat="1" ht="11.25">
      <c r="B163" s="211"/>
      <c r="C163" s="212"/>
      <c r="D163" s="194" t="s">
        <v>170</v>
      </c>
      <c r="E163" s="213" t="s">
        <v>28</v>
      </c>
      <c r="F163" s="214" t="s">
        <v>1663</v>
      </c>
      <c r="G163" s="212"/>
      <c r="H163" s="215">
        <v>21.402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170</v>
      </c>
      <c r="AU163" s="221" t="s">
        <v>82</v>
      </c>
      <c r="AV163" s="14" t="s">
        <v>82</v>
      </c>
      <c r="AW163" s="14" t="s">
        <v>34</v>
      </c>
      <c r="AX163" s="14" t="s">
        <v>80</v>
      </c>
      <c r="AY163" s="221" t="s">
        <v>157</v>
      </c>
    </row>
    <row r="164" spans="1:65" s="2" customFormat="1" ht="16.5" customHeight="1">
      <c r="A164" s="36"/>
      <c r="B164" s="37"/>
      <c r="C164" s="181" t="s">
        <v>263</v>
      </c>
      <c r="D164" s="181" t="s">
        <v>159</v>
      </c>
      <c r="E164" s="182" t="s">
        <v>1432</v>
      </c>
      <c r="F164" s="183" t="s">
        <v>1433</v>
      </c>
      <c r="G164" s="184" t="s">
        <v>246</v>
      </c>
      <c r="H164" s="185">
        <v>20.387</v>
      </c>
      <c r="I164" s="186"/>
      <c r="J164" s="187">
        <f>ROUND(I164*H164,2)</f>
        <v>0</v>
      </c>
      <c r="K164" s="183" t="s">
        <v>163</v>
      </c>
      <c r="L164" s="41"/>
      <c r="M164" s="188" t="s">
        <v>28</v>
      </c>
      <c r="N164" s="189" t="s">
        <v>46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164</v>
      </c>
      <c r="AT164" s="192" t="s">
        <v>159</v>
      </c>
      <c r="AU164" s="192" t="s">
        <v>82</v>
      </c>
      <c r="AY164" s="19" t="s">
        <v>157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164</v>
      </c>
      <c r="BK164" s="193">
        <f>ROUND(I164*H164,2)</f>
        <v>0</v>
      </c>
      <c r="BL164" s="19" t="s">
        <v>164</v>
      </c>
      <c r="BM164" s="192" t="s">
        <v>1434</v>
      </c>
    </row>
    <row r="165" spans="1:47" s="2" customFormat="1" ht="19.5">
      <c r="A165" s="36"/>
      <c r="B165" s="37"/>
      <c r="C165" s="38"/>
      <c r="D165" s="194" t="s">
        <v>166</v>
      </c>
      <c r="E165" s="38"/>
      <c r="F165" s="195" t="s">
        <v>1435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166</v>
      </c>
      <c r="AU165" s="19" t="s">
        <v>82</v>
      </c>
    </row>
    <row r="166" spans="1:47" s="2" customFormat="1" ht="11.25">
      <c r="A166" s="36"/>
      <c r="B166" s="37"/>
      <c r="C166" s="38"/>
      <c r="D166" s="199" t="s">
        <v>168</v>
      </c>
      <c r="E166" s="38"/>
      <c r="F166" s="200" t="s">
        <v>1436</v>
      </c>
      <c r="G166" s="38"/>
      <c r="H166" s="38"/>
      <c r="I166" s="196"/>
      <c r="J166" s="38"/>
      <c r="K166" s="38"/>
      <c r="L166" s="41"/>
      <c r="M166" s="197"/>
      <c r="N166" s="198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168</v>
      </c>
      <c r="AU166" s="19" t="s">
        <v>82</v>
      </c>
    </row>
    <row r="167" spans="2:51" s="13" customFormat="1" ht="11.25">
      <c r="B167" s="201"/>
      <c r="C167" s="202"/>
      <c r="D167" s="194" t="s">
        <v>170</v>
      </c>
      <c r="E167" s="203" t="s">
        <v>28</v>
      </c>
      <c r="F167" s="204" t="s">
        <v>1677</v>
      </c>
      <c r="G167" s="202"/>
      <c r="H167" s="203" t="s">
        <v>28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170</v>
      </c>
      <c r="AU167" s="210" t="s">
        <v>82</v>
      </c>
      <c r="AV167" s="13" t="s">
        <v>80</v>
      </c>
      <c r="AW167" s="13" t="s">
        <v>34</v>
      </c>
      <c r="AX167" s="13" t="s">
        <v>73</v>
      </c>
      <c r="AY167" s="210" t="s">
        <v>157</v>
      </c>
    </row>
    <row r="168" spans="2:51" s="14" customFormat="1" ht="11.25">
      <c r="B168" s="211"/>
      <c r="C168" s="212"/>
      <c r="D168" s="194" t="s">
        <v>170</v>
      </c>
      <c r="E168" s="213" t="s">
        <v>28</v>
      </c>
      <c r="F168" s="214" t="s">
        <v>1678</v>
      </c>
      <c r="G168" s="212"/>
      <c r="H168" s="215">
        <v>6.762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170</v>
      </c>
      <c r="AU168" s="221" t="s">
        <v>82</v>
      </c>
      <c r="AV168" s="14" t="s">
        <v>82</v>
      </c>
      <c r="AW168" s="14" t="s">
        <v>34</v>
      </c>
      <c r="AX168" s="14" t="s">
        <v>73</v>
      </c>
      <c r="AY168" s="221" t="s">
        <v>157</v>
      </c>
    </row>
    <row r="169" spans="2:51" s="14" customFormat="1" ht="11.25">
      <c r="B169" s="211"/>
      <c r="C169" s="212"/>
      <c r="D169" s="194" t="s">
        <v>170</v>
      </c>
      <c r="E169" s="213" t="s">
        <v>28</v>
      </c>
      <c r="F169" s="214" t="s">
        <v>1679</v>
      </c>
      <c r="G169" s="212"/>
      <c r="H169" s="215">
        <v>7.434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170</v>
      </c>
      <c r="AU169" s="221" t="s">
        <v>82</v>
      </c>
      <c r="AV169" s="14" t="s">
        <v>82</v>
      </c>
      <c r="AW169" s="14" t="s">
        <v>34</v>
      </c>
      <c r="AX169" s="14" t="s">
        <v>73</v>
      </c>
      <c r="AY169" s="221" t="s">
        <v>157</v>
      </c>
    </row>
    <row r="170" spans="2:51" s="14" customFormat="1" ht="11.25">
      <c r="B170" s="211"/>
      <c r="C170" s="212"/>
      <c r="D170" s="194" t="s">
        <v>170</v>
      </c>
      <c r="E170" s="213" t="s">
        <v>28</v>
      </c>
      <c r="F170" s="214" t="s">
        <v>1680</v>
      </c>
      <c r="G170" s="212"/>
      <c r="H170" s="215">
        <v>1.379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170</v>
      </c>
      <c r="AU170" s="221" t="s">
        <v>82</v>
      </c>
      <c r="AV170" s="14" t="s">
        <v>82</v>
      </c>
      <c r="AW170" s="14" t="s">
        <v>34</v>
      </c>
      <c r="AX170" s="14" t="s">
        <v>73</v>
      </c>
      <c r="AY170" s="221" t="s">
        <v>157</v>
      </c>
    </row>
    <row r="171" spans="2:51" s="14" customFormat="1" ht="11.25">
      <c r="B171" s="211"/>
      <c r="C171" s="212"/>
      <c r="D171" s="194" t="s">
        <v>170</v>
      </c>
      <c r="E171" s="213" t="s">
        <v>28</v>
      </c>
      <c r="F171" s="214" t="s">
        <v>1681</v>
      </c>
      <c r="G171" s="212"/>
      <c r="H171" s="215">
        <v>4.812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170</v>
      </c>
      <c r="AU171" s="221" t="s">
        <v>82</v>
      </c>
      <c r="AV171" s="14" t="s">
        <v>82</v>
      </c>
      <c r="AW171" s="14" t="s">
        <v>34</v>
      </c>
      <c r="AX171" s="14" t="s">
        <v>73</v>
      </c>
      <c r="AY171" s="221" t="s">
        <v>157</v>
      </c>
    </row>
    <row r="172" spans="2:51" s="15" customFormat="1" ht="11.25">
      <c r="B172" s="222"/>
      <c r="C172" s="223"/>
      <c r="D172" s="194" t="s">
        <v>170</v>
      </c>
      <c r="E172" s="224" t="s">
        <v>28</v>
      </c>
      <c r="F172" s="225" t="s">
        <v>182</v>
      </c>
      <c r="G172" s="223"/>
      <c r="H172" s="226">
        <v>20.387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170</v>
      </c>
      <c r="AU172" s="232" t="s">
        <v>82</v>
      </c>
      <c r="AV172" s="15" t="s">
        <v>164</v>
      </c>
      <c r="AW172" s="15" t="s">
        <v>34</v>
      </c>
      <c r="AX172" s="15" t="s">
        <v>80</v>
      </c>
      <c r="AY172" s="232" t="s">
        <v>157</v>
      </c>
    </row>
    <row r="173" spans="1:65" s="2" customFormat="1" ht="16.5" customHeight="1">
      <c r="A173" s="36"/>
      <c r="B173" s="37"/>
      <c r="C173" s="181" t="s">
        <v>277</v>
      </c>
      <c r="D173" s="181" t="s">
        <v>159</v>
      </c>
      <c r="E173" s="182" t="s">
        <v>1442</v>
      </c>
      <c r="F173" s="183" t="s">
        <v>1443</v>
      </c>
      <c r="G173" s="184" t="s">
        <v>162</v>
      </c>
      <c r="H173" s="185">
        <v>7.52</v>
      </c>
      <c r="I173" s="186"/>
      <c r="J173" s="187">
        <f>ROUND(I173*H173,2)</f>
        <v>0</v>
      </c>
      <c r="K173" s="183" t="s">
        <v>163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164</v>
      </c>
      <c r="AT173" s="192" t="s">
        <v>159</v>
      </c>
      <c r="AU173" s="192" t="s">
        <v>82</v>
      </c>
      <c r="AY173" s="19" t="s">
        <v>157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164</v>
      </c>
      <c r="BK173" s="193">
        <f>ROUND(I173*H173,2)</f>
        <v>0</v>
      </c>
      <c r="BL173" s="19" t="s">
        <v>164</v>
      </c>
      <c r="BM173" s="192" t="s">
        <v>1444</v>
      </c>
    </row>
    <row r="174" spans="1:47" s="2" customFormat="1" ht="11.25">
      <c r="A174" s="36"/>
      <c r="B174" s="37"/>
      <c r="C174" s="38"/>
      <c r="D174" s="194" t="s">
        <v>166</v>
      </c>
      <c r="E174" s="38"/>
      <c r="F174" s="195" t="s">
        <v>1445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166</v>
      </c>
      <c r="AU174" s="19" t="s">
        <v>82</v>
      </c>
    </row>
    <row r="175" spans="1:47" s="2" customFormat="1" ht="11.25">
      <c r="A175" s="36"/>
      <c r="B175" s="37"/>
      <c r="C175" s="38"/>
      <c r="D175" s="199" t="s">
        <v>168</v>
      </c>
      <c r="E175" s="38"/>
      <c r="F175" s="200" t="s">
        <v>1446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168</v>
      </c>
      <c r="AU175" s="19" t="s">
        <v>82</v>
      </c>
    </row>
    <row r="176" spans="2:51" s="13" customFormat="1" ht="22.5">
      <c r="B176" s="201"/>
      <c r="C176" s="202"/>
      <c r="D176" s="194" t="s">
        <v>170</v>
      </c>
      <c r="E176" s="203" t="s">
        <v>28</v>
      </c>
      <c r="F176" s="204" t="s">
        <v>1682</v>
      </c>
      <c r="G176" s="202"/>
      <c r="H176" s="203" t="s">
        <v>28</v>
      </c>
      <c r="I176" s="205"/>
      <c r="J176" s="202"/>
      <c r="K176" s="202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170</v>
      </c>
      <c r="AU176" s="210" t="s">
        <v>82</v>
      </c>
      <c r="AV176" s="13" t="s">
        <v>80</v>
      </c>
      <c r="AW176" s="13" t="s">
        <v>34</v>
      </c>
      <c r="AX176" s="13" t="s">
        <v>73</v>
      </c>
      <c r="AY176" s="210" t="s">
        <v>157</v>
      </c>
    </row>
    <row r="177" spans="2:51" s="14" customFormat="1" ht="11.25">
      <c r="B177" s="211"/>
      <c r="C177" s="212"/>
      <c r="D177" s="194" t="s">
        <v>170</v>
      </c>
      <c r="E177" s="213" t="s">
        <v>28</v>
      </c>
      <c r="F177" s="214" t="s">
        <v>1683</v>
      </c>
      <c r="G177" s="212"/>
      <c r="H177" s="215">
        <v>7.52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170</v>
      </c>
      <c r="AU177" s="221" t="s">
        <v>82</v>
      </c>
      <c r="AV177" s="14" t="s">
        <v>82</v>
      </c>
      <c r="AW177" s="14" t="s">
        <v>34</v>
      </c>
      <c r="AX177" s="14" t="s">
        <v>80</v>
      </c>
      <c r="AY177" s="221" t="s">
        <v>157</v>
      </c>
    </row>
    <row r="178" spans="1:65" s="2" customFormat="1" ht="16.5" customHeight="1">
      <c r="A178" s="36"/>
      <c r="B178" s="37"/>
      <c r="C178" s="181" t="s">
        <v>285</v>
      </c>
      <c r="D178" s="181" t="s">
        <v>159</v>
      </c>
      <c r="E178" s="182" t="s">
        <v>410</v>
      </c>
      <c r="F178" s="183" t="s">
        <v>411</v>
      </c>
      <c r="G178" s="184" t="s">
        <v>162</v>
      </c>
      <c r="H178" s="185">
        <v>14.98</v>
      </c>
      <c r="I178" s="186"/>
      <c r="J178" s="187">
        <f>ROUND(I178*H178,2)</f>
        <v>0</v>
      </c>
      <c r="K178" s="183" t="s">
        <v>163</v>
      </c>
      <c r="L178" s="41"/>
      <c r="M178" s="188" t="s">
        <v>28</v>
      </c>
      <c r="N178" s="189" t="s">
        <v>46</v>
      </c>
      <c r="O178" s="67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2" t="s">
        <v>164</v>
      </c>
      <c r="AT178" s="192" t="s">
        <v>159</v>
      </c>
      <c r="AU178" s="192" t="s">
        <v>82</v>
      </c>
      <c r="AY178" s="19" t="s">
        <v>157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9" t="s">
        <v>164</v>
      </c>
      <c r="BK178" s="193">
        <f>ROUND(I178*H178,2)</f>
        <v>0</v>
      </c>
      <c r="BL178" s="19" t="s">
        <v>164</v>
      </c>
      <c r="BM178" s="192" t="s">
        <v>1684</v>
      </c>
    </row>
    <row r="179" spans="1:47" s="2" customFormat="1" ht="11.25">
      <c r="A179" s="36"/>
      <c r="B179" s="37"/>
      <c r="C179" s="38"/>
      <c r="D179" s="194" t="s">
        <v>166</v>
      </c>
      <c r="E179" s="38"/>
      <c r="F179" s="195" t="s">
        <v>413</v>
      </c>
      <c r="G179" s="38"/>
      <c r="H179" s="38"/>
      <c r="I179" s="196"/>
      <c r="J179" s="38"/>
      <c r="K179" s="38"/>
      <c r="L179" s="41"/>
      <c r="M179" s="197"/>
      <c r="N179" s="198"/>
      <c r="O179" s="67"/>
      <c r="P179" s="67"/>
      <c r="Q179" s="67"/>
      <c r="R179" s="67"/>
      <c r="S179" s="67"/>
      <c r="T179" s="68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166</v>
      </c>
      <c r="AU179" s="19" t="s">
        <v>82</v>
      </c>
    </row>
    <row r="180" spans="1:47" s="2" customFormat="1" ht="11.25">
      <c r="A180" s="36"/>
      <c r="B180" s="37"/>
      <c r="C180" s="38"/>
      <c r="D180" s="199" t="s">
        <v>168</v>
      </c>
      <c r="E180" s="38"/>
      <c r="F180" s="200" t="s">
        <v>414</v>
      </c>
      <c r="G180" s="38"/>
      <c r="H180" s="38"/>
      <c r="I180" s="196"/>
      <c r="J180" s="38"/>
      <c r="K180" s="38"/>
      <c r="L180" s="41"/>
      <c r="M180" s="197"/>
      <c r="N180" s="198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168</v>
      </c>
      <c r="AU180" s="19" t="s">
        <v>82</v>
      </c>
    </row>
    <row r="181" spans="2:51" s="13" customFormat="1" ht="11.25">
      <c r="B181" s="201"/>
      <c r="C181" s="202"/>
      <c r="D181" s="194" t="s">
        <v>170</v>
      </c>
      <c r="E181" s="203" t="s">
        <v>28</v>
      </c>
      <c r="F181" s="204" t="s">
        <v>1685</v>
      </c>
      <c r="G181" s="202"/>
      <c r="H181" s="203" t="s">
        <v>28</v>
      </c>
      <c r="I181" s="205"/>
      <c r="J181" s="202"/>
      <c r="K181" s="202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170</v>
      </c>
      <c r="AU181" s="210" t="s">
        <v>82</v>
      </c>
      <c r="AV181" s="13" t="s">
        <v>80</v>
      </c>
      <c r="AW181" s="13" t="s">
        <v>34</v>
      </c>
      <c r="AX181" s="13" t="s">
        <v>73</v>
      </c>
      <c r="AY181" s="210" t="s">
        <v>157</v>
      </c>
    </row>
    <row r="182" spans="2:51" s="14" customFormat="1" ht="11.25">
      <c r="B182" s="211"/>
      <c r="C182" s="212"/>
      <c r="D182" s="194" t="s">
        <v>170</v>
      </c>
      <c r="E182" s="213" t="s">
        <v>28</v>
      </c>
      <c r="F182" s="214" t="s">
        <v>1686</v>
      </c>
      <c r="G182" s="212"/>
      <c r="H182" s="215">
        <v>14.98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170</v>
      </c>
      <c r="AU182" s="221" t="s">
        <v>82</v>
      </c>
      <c r="AV182" s="14" t="s">
        <v>82</v>
      </c>
      <c r="AW182" s="14" t="s">
        <v>34</v>
      </c>
      <c r="AX182" s="14" t="s">
        <v>80</v>
      </c>
      <c r="AY182" s="221" t="s">
        <v>157</v>
      </c>
    </row>
    <row r="183" spans="1:65" s="2" customFormat="1" ht="16.5" customHeight="1">
      <c r="A183" s="36"/>
      <c r="B183" s="37"/>
      <c r="C183" s="181" t="s">
        <v>8</v>
      </c>
      <c r="D183" s="181" t="s">
        <v>159</v>
      </c>
      <c r="E183" s="182" t="s">
        <v>1315</v>
      </c>
      <c r="F183" s="183" t="s">
        <v>1316</v>
      </c>
      <c r="G183" s="184" t="s">
        <v>162</v>
      </c>
      <c r="H183" s="185">
        <v>7.52</v>
      </c>
      <c r="I183" s="186"/>
      <c r="J183" s="187">
        <f>ROUND(I183*H183,2)</f>
        <v>0</v>
      </c>
      <c r="K183" s="183" t="s">
        <v>163</v>
      </c>
      <c r="L183" s="41"/>
      <c r="M183" s="188" t="s">
        <v>28</v>
      </c>
      <c r="N183" s="189" t="s">
        <v>46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164</v>
      </c>
      <c r="AT183" s="192" t="s">
        <v>159</v>
      </c>
      <c r="AU183" s="192" t="s">
        <v>82</v>
      </c>
      <c r="AY183" s="19" t="s">
        <v>157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164</v>
      </c>
      <c r="BK183" s="193">
        <f>ROUND(I183*H183,2)</f>
        <v>0</v>
      </c>
      <c r="BL183" s="19" t="s">
        <v>164</v>
      </c>
      <c r="BM183" s="192" t="s">
        <v>1449</v>
      </c>
    </row>
    <row r="184" spans="1:47" s="2" customFormat="1" ht="11.25">
      <c r="A184" s="36"/>
      <c r="B184" s="37"/>
      <c r="C184" s="38"/>
      <c r="D184" s="194" t="s">
        <v>166</v>
      </c>
      <c r="E184" s="38"/>
      <c r="F184" s="195" t="s">
        <v>1318</v>
      </c>
      <c r="G184" s="38"/>
      <c r="H184" s="38"/>
      <c r="I184" s="196"/>
      <c r="J184" s="38"/>
      <c r="K184" s="38"/>
      <c r="L184" s="41"/>
      <c r="M184" s="197"/>
      <c r="N184" s="198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166</v>
      </c>
      <c r="AU184" s="19" t="s">
        <v>82</v>
      </c>
    </row>
    <row r="185" spans="1:47" s="2" customFormat="1" ht="11.25">
      <c r="A185" s="36"/>
      <c r="B185" s="37"/>
      <c r="C185" s="38"/>
      <c r="D185" s="199" t="s">
        <v>168</v>
      </c>
      <c r="E185" s="38"/>
      <c r="F185" s="200" t="s">
        <v>1319</v>
      </c>
      <c r="G185" s="38"/>
      <c r="H185" s="38"/>
      <c r="I185" s="196"/>
      <c r="J185" s="38"/>
      <c r="K185" s="38"/>
      <c r="L185" s="41"/>
      <c r="M185" s="197"/>
      <c r="N185" s="198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168</v>
      </c>
      <c r="AU185" s="19" t="s">
        <v>82</v>
      </c>
    </row>
    <row r="186" spans="2:51" s="13" customFormat="1" ht="11.25">
      <c r="B186" s="201"/>
      <c r="C186" s="202"/>
      <c r="D186" s="194" t="s">
        <v>170</v>
      </c>
      <c r="E186" s="203" t="s">
        <v>28</v>
      </c>
      <c r="F186" s="204" t="s">
        <v>1687</v>
      </c>
      <c r="G186" s="202"/>
      <c r="H186" s="203" t="s">
        <v>28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170</v>
      </c>
      <c r="AU186" s="210" t="s">
        <v>82</v>
      </c>
      <c r="AV186" s="13" t="s">
        <v>80</v>
      </c>
      <c r="AW186" s="13" t="s">
        <v>34</v>
      </c>
      <c r="AX186" s="13" t="s">
        <v>73</v>
      </c>
      <c r="AY186" s="210" t="s">
        <v>157</v>
      </c>
    </row>
    <row r="187" spans="2:51" s="14" customFormat="1" ht="11.25">
      <c r="B187" s="211"/>
      <c r="C187" s="212"/>
      <c r="D187" s="194" t="s">
        <v>170</v>
      </c>
      <c r="E187" s="213" t="s">
        <v>28</v>
      </c>
      <c r="F187" s="214" t="s">
        <v>1688</v>
      </c>
      <c r="G187" s="212"/>
      <c r="H187" s="215">
        <v>7.52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170</v>
      </c>
      <c r="AU187" s="221" t="s">
        <v>82</v>
      </c>
      <c r="AV187" s="14" t="s">
        <v>82</v>
      </c>
      <c r="AW187" s="14" t="s">
        <v>34</v>
      </c>
      <c r="AX187" s="14" t="s">
        <v>80</v>
      </c>
      <c r="AY187" s="221" t="s">
        <v>157</v>
      </c>
    </row>
    <row r="188" spans="1:65" s="2" customFormat="1" ht="16.5" customHeight="1">
      <c r="A188" s="36"/>
      <c r="B188" s="37"/>
      <c r="C188" s="181" t="s">
        <v>307</v>
      </c>
      <c r="D188" s="181" t="s">
        <v>159</v>
      </c>
      <c r="E188" s="182" t="s">
        <v>1322</v>
      </c>
      <c r="F188" s="183" t="s">
        <v>1323</v>
      </c>
      <c r="G188" s="184" t="s">
        <v>162</v>
      </c>
      <c r="H188" s="185">
        <v>14.98</v>
      </c>
      <c r="I188" s="186"/>
      <c r="J188" s="187">
        <f>ROUND(I188*H188,2)</f>
        <v>0</v>
      </c>
      <c r="K188" s="183" t="s">
        <v>163</v>
      </c>
      <c r="L188" s="41"/>
      <c r="M188" s="188" t="s">
        <v>28</v>
      </c>
      <c r="N188" s="189" t="s">
        <v>46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164</v>
      </c>
      <c r="AT188" s="192" t="s">
        <v>159</v>
      </c>
      <c r="AU188" s="192" t="s">
        <v>82</v>
      </c>
      <c r="AY188" s="19" t="s">
        <v>157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164</v>
      </c>
      <c r="BK188" s="193">
        <f>ROUND(I188*H188,2)</f>
        <v>0</v>
      </c>
      <c r="BL188" s="19" t="s">
        <v>164</v>
      </c>
      <c r="BM188" s="192" t="s">
        <v>1451</v>
      </c>
    </row>
    <row r="189" spans="1:47" s="2" customFormat="1" ht="11.25">
      <c r="A189" s="36"/>
      <c r="B189" s="37"/>
      <c r="C189" s="38"/>
      <c r="D189" s="194" t="s">
        <v>166</v>
      </c>
      <c r="E189" s="38"/>
      <c r="F189" s="195" t="s">
        <v>1325</v>
      </c>
      <c r="G189" s="38"/>
      <c r="H189" s="38"/>
      <c r="I189" s="196"/>
      <c r="J189" s="38"/>
      <c r="K189" s="38"/>
      <c r="L189" s="41"/>
      <c r="M189" s="197"/>
      <c r="N189" s="198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166</v>
      </c>
      <c r="AU189" s="19" t="s">
        <v>82</v>
      </c>
    </row>
    <row r="190" spans="1:47" s="2" customFormat="1" ht="11.25">
      <c r="A190" s="36"/>
      <c r="B190" s="37"/>
      <c r="C190" s="38"/>
      <c r="D190" s="199" t="s">
        <v>168</v>
      </c>
      <c r="E190" s="38"/>
      <c r="F190" s="200" t="s">
        <v>1326</v>
      </c>
      <c r="G190" s="38"/>
      <c r="H190" s="38"/>
      <c r="I190" s="196"/>
      <c r="J190" s="38"/>
      <c r="K190" s="38"/>
      <c r="L190" s="41"/>
      <c r="M190" s="197"/>
      <c r="N190" s="198"/>
      <c r="O190" s="67"/>
      <c r="P190" s="67"/>
      <c r="Q190" s="67"/>
      <c r="R190" s="67"/>
      <c r="S190" s="67"/>
      <c r="T190" s="68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168</v>
      </c>
      <c r="AU190" s="19" t="s">
        <v>82</v>
      </c>
    </row>
    <row r="191" spans="2:51" s="13" customFormat="1" ht="11.25">
      <c r="B191" s="201"/>
      <c r="C191" s="202"/>
      <c r="D191" s="194" t="s">
        <v>170</v>
      </c>
      <c r="E191" s="203" t="s">
        <v>28</v>
      </c>
      <c r="F191" s="204" t="s">
        <v>1689</v>
      </c>
      <c r="G191" s="202"/>
      <c r="H191" s="203" t="s">
        <v>28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170</v>
      </c>
      <c r="AU191" s="210" t="s">
        <v>82</v>
      </c>
      <c r="AV191" s="13" t="s">
        <v>80</v>
      </c>
      <c r="AW191" s="13" t="s">
        <v>34</v>
      </c>
      <c r="AX191" s="13" t="s">
        <v>73</v>
      </c>
      <c r="AY191" s="210" t="s">
        <v>157</v>
      </c>
    </row>
    <row r="192" spans="2:51" s="14" customFormat="1" ht="11.25">
      <c r="B192" s="211"/>
      <c r="C192" s="212"/>
      <c r="D192" s="194" t="s">
        <v>170</v>
      </c>
      <c r="E192" s="213" t="s">
        <v>28</v>
      </c>
      <c r="F192" s="214" t="s">
        <v>1686</v>
      </c>
      <c r="G192" s="212"/>
      <c r="H192" s="215">
        <v>14.98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170</v>
      </c>
      <c r="AU192" s="221" t="s">
        <v>82</v>
      </c>
      <c r="AV192" s="14" t="s">
        <v>82</v>
      </c>
      <c r="AW192" s="14" t="s">
        <v>34</v>
      </c>
      <c r="AX192" s="14" t="s">
        <v>80</v>
      </c>
      <c r="AY192" s="221" t="s">
        <v>157</v>
      </c>
    </row>
    <row r="193" spans="1:65" s="2" customFormat="1" ht="16.5" customHeight="1">
      <c r="A193" s="36"/>
      <c r="B193" s="37"/>
      <c r="C193" s="244" t="s">
        <v>313</v>
      </c>
      <c r="D193" s="244" t="s">
        <v>483</v>
      </c>
      <c r="E193" s="245" t="s">
        <v>1329</v>
      </c>
      <c r="F193" s="246" t="s">
        <v>1330</v>
      </c>
      <c r="G193" s="247" t="s">
        <v>667</v>
      </c>
      <c r="H193" s="248">
        <v>0.695</v>
      </c>
      <c r="I193" s="249"/>
      <c r="J193" s="250">
        <f>ROUND(I193*H193,2)</f>
        <v>0</v>
      </c>
      <c r="K193" s="246" t="s">
        <v>163</v>
      </c>
      <c r="L193" s="251"/>
      <c r="M193" s="252" t="s">
        <v>28</v>
      </c>
      <c r="N193" s="253" t="s">
        <v>46</v>
      </c>
      <c r="O193" s="67"/>
      <c r="P193" s="190">
        <f>O193*H193</f>
        <v>0</v>
      </c>
      <c r="Q193" s="190">
        <v>0.001</v>
      </c>
      <c r="R193" s="190">
        <f>Q193*H193</f>
        <v>0.000695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217</v>
      </c>
      <c r="AT193" s="192" t="s">
        <v>483</v>
      </c>
      <c r="AU193" s="192" t="s">
        <v>82</v>
      </c>
      <c r="AY193" s="19" t="s">
        <v>157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164</v>
      </c>
      <c r="BK193" s="193">
        <f>ROUND(I193*H193,2)</f>
        <v>0</v>
      </c>
      <c r="BL193" s="19" t="s">
        <v>164</v>
      </c>
      <c r="BM193" s="192" t="s">
        <v>1454</v>
      </c>
    </row>
    <row r="194" spans="1:47" s="2" customFormat="1" ht="11.25">
      <c r="A194" s="36"/>
      <c r="B194" s="37"/>
      <c r="C194" s="38"/>
      <c r="D194" s="194" t="s">
        <v>166</v>
      </c>
      <c r="E194" s="38"/>
      <c r="F194" s="195" t="s">
        <v>1330</v>
      </c>
      <c r="G194" s="38"/>
      <c r="H194" s="38"/>
      <c r="I194" s="196"/>
      <c r="J194" s="38"/>
      <c r="K194" s="38"/>
      <c r="L194" s="41"/>
      <c r="M194" s="197"/>
      <c r="N194" s="198"/>
      <c r="O194" s="67"/>
      <c r="P194" s="67"/>
      <c r="Q194" s="67"/>
      <c r="R194" s="67"/>
      <c r="S194" s="67"/>
      <c r="T194" s="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166</v>
      </c>
      <c r="AU194" s="19" t="s">
        <v>82</v>
      </c>
    </row>
    <row r="195" spans="2:51" s="13" customFormat="1" ht="11.25">
      <c r="B195" s="201"/>
      <c r="C195" s="202"/>
      <c r="D195" s="194" t="s">
        <v>170</v>
      </c>
      <c r="E195" s="203" t="s">
        <v>28</v>
      </c>
      <c r="F195" s="204" t="s">
        <v>1455</v>
      </c>
      <c r="G195" s="202"/>
      <c r="H195" s="203" t="s">
        <v>28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170</v>
      </c>
      <c r="AU195" s="210" t="s">
        <v>82</v>
      </c>
      <c r="AV195" s="13" t="s">
        <v>80</v>
      </c>
      <c r="AW195" s="13" t="s">
        <v>34</v>
      </c>
      <c r="AX195" s="13" t="s">
        <v>73</v>
      </c>
      <c r="AY195" s="210" t="s">
        <v>157</v>
      </c>
    </row>
    <row r="196" spans="2:51" s="14" customFormat="1" ht="11.25">
      <c r="B196" s="211"/>
      <c r="C196" s="212"/>
      <c r="D196" s="194" t="s">
        <v>170</v>
      </c>
      <c r="E196" s="213" t="s">
        <v>28</v>
      </c>
      <c r="F196" s="214" t="s">
        <v>1690</v>
      </c>
      <c r="G196" s="212"/>
      <c r="H196" s="215">
        <v>0.695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170</v>
      </c>
      <c r="AU196" s="221" t="s">
        <v>82</v>
      </c>
      <c r="AV196" s="14" t="s">
        <v>82</v>
      </c>
      <c r="AW196" s="14" t="s">
        <v>34</v>
      </c>
      <c r="AX196" s="14" t="s">
        <v>80</v>
      </c>
      <c r="AY196" s="221" t="s">
        <v>157</v>
      </c>
    </row>
    <row r="197" spans="1:65" s="2" customFormat="1" ht="16.5" customHeight="1">
      <c r="A197" s="36"/>
      <c r="B197" s="37"/>
      <c r="C197" s="181" t="s">
        <v>321</v>
      </c>
      <c r="D197" s="181" t="s">
        <v>159</v>
      </c>
      <c r="E197" s="182" t="s">
        <v>403</v>
      </c>
      <c r="F197" s="183" t="s">
        <v>404</v>
      </c>
      <c r="G197" s="184" t="s">
        <v>162</v>
      </c>
      <c r="H197" s="185">
        <v>15.93</v>
      </c>
      <c r="I197" s="186"/>
      <c r="J197" s="187">
        <f>ROUND(I197*H197,2)</f>
        <v>0</v>
      </c>
      <c r="K197" s="183" t="s">
        <v>163</v>
      </c>
      <c r="L197" s="41"/>
      <c r="M197" s="188" t="s">
        <v>28</v>
      </c>
      <c r="N197" s="189" t="s">
        <v>46</v>
      </c>
      <c r="O197" s="67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164</v>
      </c>
      <c r="AT197" s="192" t="s">
        <v>159</v>
      </c>
      <c r="AU197" s="192" t="s">
        <v>82</v>
      </c>
      <c r="AY197" s="19" t="s">
        <v>157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9" t="s">
        <v>164</v>
      </c>
      <c r="BK197" s="193">
        <f>ROUND(I197*H197,2)</f>
        <v>0</v>
      </c>
      <c r="BL197" s="19" t="s">
        <v>164</v>
      </c>
      <c r="BM197" s="192" t="s">
        <v>1458</v>
      </c>
    </row>
    <row r="198" spans="1:47" s="2" customFormat="1" ht="11.25">
      <c r="A198" s="36"/>
      <c r="B198" s="37"/>
      <c r="C198" s="38"/>
      <c r="D198" s="194" t="s">
        <v>166</v>
      </c>
      <c r="E198" s="38"/>
      <c r="F198" s="195" t="s">
        <v>406</v>
      </c>
      <c r="G198" s="38"/>
      <c r="H198" s="38"/>
      <c r="I198" s="196"/>
      <c r="J198" s="38"/>
      <c r="K198" s="38"/>
      <c r="L198" s="41"/>
      <c r="M198" s="197"/>
      <c r="N198" s="198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166</v>
      </c>
      <c r="AU198" s="19" t="s">
        <v>82</v>
      </c>
    </row>
    <row r="199" spans="1:47" s="2" customFormat="1" ht="11.25">
      <c r="A199" s="36"/>
      <c r="B199" s="37"/>
      <c r="C199" s="38"/>
      <c r="D199" s="199" t="s">
        <v>168</v>
      </c>
      <c r="E199" s="38"/>
      <c r="F199" s="200" t="s">
        <v>407</v>
      </c>
      <c r="G199" s="38"/>
      <c r="H199" s="38"/>
      <c r="I199" s="196"/>
      <c r="J199" s="38"/>
      <c r="K199" s="38"/>
      <c r="L199" s="41"/>
      <c r="M199" s="197"/>
      <c r="N199" s="198"/>
      <c r="O199" s="67"/>
      <c r="P199" s="67"/>
      <c r="Q199" s="67"/>
      <c r="R199" s="67"/>
      <c r="S199" s="67"/>
      <c r="T199" s="68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168</v>
      </c>
      <c r="AU199" s="19" t="s">
        <v>82</v>
      </c>
    </row>
    <row r="200" spans="2:51" s="13" customFormat="1" ht="11.25">
      <c r="B200" s="201"/>
      <c r="C200" s="202"/>
      <c r="D200" s="194" t="s">
        <v>170</v>
      </c>
      <c r="E200" s="203" t="s">
        <v>28</v>
      </c>
      <c r="F200" s="204" t="s">
        <v>1654</v>
      </c>
      <c r="G200" s="202"/>
      <c r="H200" s="203" t="s">
        <v>28</v>
      </c>
      <c r="I200" s="205"/>
      <c r="J200" s="202"/>
      <c r="K200" s="202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170</v>
      </c>
      <c r="AU200" s="210" t="s">
        <v>82</v>
      </c>
      <c r="AV200" s="13" t="s">
        <v>80</v>
      </c>
      <c r="AW200" s="13" t="s">
        <v>34</v>
      </c>
      <c r="AX200" s="13" t="s">
        <v>73</v>
      </c>
      <c r="AY200" s="210" t="s">
        <v>157</v>
      </c>
    </row>
    <row r="201" spans="2:51" s="13" customFormat="1" ht="11.25">
      <c r="B201" s="201"/>
      <c r="C201" s="202"/>
      <c r="D201" s="194" t="s">
        <v>170</v>
      </c>
      <c r="E201" s="203" t="s">
        <v>28</v>
      </c>
      <c r="F201" s="204" t="s">
        <v>1691</v>
      </c>
      <c r="G201" s="202"/>
      <c r="H201" s="203" t="s">
        <v>28</v>
      </c>
      <c r="I201" s="205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170</v>
      </c>
      <c r="AU201" s="210" t="s">
        <v>82</v>
      </c>
      <c r="AV201" s="13" t="s">
        <v>80</v>
      </c>
      <c r="AW201" s="13" t="s">
        <v>34</v>
      </c>
      <c r="AX201" s="13" t="s">
        <v>73</v>
      </c>
      <c r="AY201" s="210" t="s">
        <v>157</v>
      </c>
    </row>
    <row r="202" spans="2:51" s="14" customFormat="1" ht="11.25">
      <c r="B202" s="211"/>
      <c r="C202" s="212"/>
      <c r="D202" s="194" t="s">
        <v>170</v>
      </c>
      <c r="E202" s="213" t="s">
        <v>28</v>
      </c>
      <c r="F202" s="214" t="s">
        <v>1683</v>
      </c>
      <c r="G202" s="212"/>
      <c r="H202" s="215">
        <v>7.52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170</v>
      </c>
      <c r="AU202" s="221" t="s">
        <v>82</v>
      </c>
      <c r="AV202" s="14" t="s">
        <v>82</v>
      </c>
      <c r="AW202" s="14" t="s">
        <v>34</v>
      </c>
      <c r="AX202" s="14" t="s">
        <v>73</v>
      </c>
      <c r="AY202" s="221" t="s">
        <v>157</v>
      </c>
    </row>
    <row r="203" spans="2:51" s="13" customFormat="1" ht="11.25">
      <c r="B203" s="201"/>
      <c r="C203" s="202"/>
      <c r="D203" s="194" t="s">
        <v>170</v>
      </c>
      <c r="E203" s="203" t="s">
        <v>28</v>
      </c>
      <c r="F203" s="204" t="s">
        <v>1692</v>
      </c>
      <c r="G203" s="202"/>
      <c r="H203" s="203" t="s">
        <v>28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170</v>
      </c>
      <c r="AU203" s="210" t="s">
        <v>82</v>
      </c>
      <c r="AV203" s="13" t="s">
        <v>80</v>
      </c>
      <c r="AW203" s="13" t="s">
        <v>34</v>
      </c>
      <c r="AX203" s="13" t="s">
        <v>73</v>
      </c>
      <c r="AY203" s="210" t="s">
        <v>157</v>
      </c>
    </row>
    <row r="204" spans="2:51" s="14" customFormat="1" ht="11.25">
      <c r="B204" s="211"/>
      <c r="C204" s="212"/>
      <c r="D204" s="194" t="s">
        <v>170</v>
      </c>
      <c r="E204" s="213" t="s">
        <v>28</v>
      </c>
      <c r="F204" s="214" t="s">
        <v>1461</v>
      </c>
      <c r="G204" s="212"/>
      <c r="H204" s="215">
        <v>8.41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170</v>
      </c>
      <c r="AU204" s="221" t="s">
        <v>82</v>
      </c>
      <c r="AV204" s="14" t="s">
        <v>82</v>
      </c>
      <c r="AW204" s="14" t="s">
        <v>34</v>
      </c>
      <c r="AX204" s="14" t="s">
        <v>73</v>
      </c>
      <c r="AY204" s="221" t="s">
        <v>157</v>
      </c>
    </row>
    <row r="205" spans="2:51" s="15" customFormat="1" ht="11.25">
      <c r="B205" s="222"/>
      <c r="C205" s="223"/>
      <c r="D205" s="194" t="s">
        <v>170</v>
      </c>
      <c r="E205" s="224" t="s">
        <v>28</v>
      </c>
      <c r="F205" s="225" t="s">
        <v>182</v>
      </c>
      <c r="G205" s="223"/>
      <c r="H205" s="226">
        <v>15.93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170</v>
      </c>
      <c r="AU205" s="232" t="s">
        <v>82</v>
      </c>
      <c r="AV205" s="15" t="s">
        <v>164</v>
      </c>
      <c r="AW205" s="15" t="s">
        <v>34</v>
      </c>
      <c r="AX205" s="15" t="s">
        <v>80</v>
      </c>
      <c r="AY205" s="232" t="s">
        <v>157</v>
      </c>
    </row>
    <row r="206" spans="1:65" s="2" customFormat="1" ht="16.5" customHeight="1">
      <c r="A206" s="36"/>
      <c r="B206" s="37"/>
      <c r="C206" s="181" t="s">
        <v>327</v>
      </c>
      <c r="D206" s="181" t="s">
        <v>159</v>
      </c>
      <c r="E206" s="182" t="s">
        <v>1351</v>
      </c>
      <c r="F206" s="183" t="s">
        <v>1352</v>
      </c>
      <c r="G206" s="184" t="s">
        <v>162</v>
      </c>
      <c r="H206" s="185">
        <v>14.98</v>
      </c>
      <c r="I206" s="186"/>
      <c r="J206" s="187">
        <f>ROUND(I206*H206,2)</f>
        <v>0</v>
      </c>
      <c r="K206" s="183" t="s">
        <v>163</v>
      </c>
      <c r="L206" s="41"/>
      <c r="M206" s="188" t="s">
        <v>28</v>
      </c>
      <c r="N206" s="189" t="s">
        <v>46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164</v>
      </c>
      <c r="AT206" s="192" t="s">
        <v>159</v>
      </c>
      <c r="AU206" s="192" t="s">
        <v>82</v>
      </c>
      <c r="AY206" s="19" t="s">
        <v>157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9" t="s">
        <v>164</v>
      </c>
      <c r="BK206" s="193">
        <f>ROUND(I206*H206,2)</f>
        <v>0</v>
      </c>
      <c r="BL206" s="19" t="s">
        <v>164</v>
      </c>
      <c r="BM206" s="192" t="s">
        <v>1462</v>
      </c>
    </row>
    <row r="207" spans="1:47" s="2" customFormat="1" ht="19.5">
      <c r="A207" s="36"/>
      <c r="B207" s="37"/>
      <c r="C207" s="38"/>
      <c r="D207" s="194" t="s">
        <v>166</v>
      </c>
      <c r="E207" s="38"/>
      <c r="F207" s="195" t="s">
        <v>1354</v>
      </c>
      <c r="G207" s="38"/>
      <c r="H207" s="38"/>
      <c r="I207" s="196"/>
      <c r="J207" s="38"/>
      <c r="K207" s="38"/>
      <c r="L207" s="41"/>
      <c r="M207" s="197"/>
      <c r="N207" s="198"/>
      <c r="O207" s="67"/>
      <c r="P207" s="67"/>
      <c r="Q207" s="67"/>
      <c r="R207" s="67"/>
      <c r="S207" s="67"/>
      <c r="T207" s="68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166</v>
      </c>
      <c r="AU207" s="19" t="s">
        <v>82</v>
      </c>
    </row>
    <row r="208" spans="1:47" s="2" customFormat="1" ht="11.25">
      <c r="A208" s="36"/>
      <c r="B208" s="37"/>
      <c r="C208" s="38"/>
      <c r="D208" s="199" t="s">
        <v>168</v>
      </c>
      <c r="E208" s="38"/>
      <c r="F208" s="200" t="s">
        <v>1355</v>
      </c>
      <c r="G208" s="38"/>
      <c r="H208" s="38"/>
      <c r="I208" s="196"/>
      <c r="J208" s="38"/>
      <c r="K208" s="38"/>
      <c r="L208" s="41"/>
      <c r="M208" s="197"/>
      <c r="N208" s="198"/>
      <c r="O208" s="67"/>
      <c r="P208" s="67"/>
      <c r="Q208" s="67"/>
      <c r="R208" s="67"/>
      <c r="S208" s="67"/>
      <c r="T208" s="6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168</v>
      </c>
      <c r="AU208" s="19" t="s">
        <v>82</v>
      </c>
    </row>
    <row r="209" spans="2:51" s="13" customFormat="1" ht="11.25">
      <c r="B209" s="201"/>
      <c r="C209" s="202"/>
      <c r="D209" s="194" t="s">
        <v>170</v>
      </c>
      <c r="E209" s="203" t="s">
        <v>28</v>
      </c>
      <c r="F209" s="204" t="s">
        <v>1693</v>
      </c>
      <c r="G209" s="202"/>
      <c r="H209" s="203" t="s">
        <v>28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170</v>
      </c>
      <c r="AU209" s="210" t="s">
        <v>82</v>
      </c>
      <c r="AV209" s="13" t="s">
        <v>80</v>
      </c>
      <c r="AW209" s="13" t="s">
        <v>34</v>
      </c>
      <c r="AX209" s="13" t="s">
        <v>73</v>
      </c>
      <c r="AY209" s="210" t="s">
        <v>157</v>
      </c>
    </row>
    <row r="210" spans="2:51" s="14" customFormat="1" ht="11.25">
      <c r="B210" s="211"/>
      <c r="C210" s="212"/>
      <c r="D210" s="194" t="s">
        <v>170</v>
      </c>
      <c r="E210" s="213" t="s">
        <v>28</v>
      </c>
      <c r="F210" s="214" t="s">
        <v>1686</v>
      </c>
      <c r="G210" s="212"/>
      <c r="H210" s="215">
        <v>14.98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170</v>
      </c>
      <c r="AU210" s="221" t="s">
        <v>82</v>
      </c>
      <c r="AV210" s="14" t="s">
        <v>82</v>
      </c>
      <c r="AW210" s="14" t="s">
        <v>34</v>
      </c>
      <c r="AX210" s="14" t="s">
        <v>80</v>
      </c>
      <c r="AY210" s="221" t="s">
        <v>157</v>
      </c>
    </row>
    <row r="211" spans="2:63" s="12" customFormat="1" ht="22.9" customHeight="1">
      <c r="B211" s="165"/>
      <c r="C211" s="166"/>
      <c r="D211" s="167" t="s">
        <v>72</v>
      </c>
      <c r="E211" s="179" t="s">
        <v>82</v>
      </c>
      <c r="F211" s="179" t="s">
        <v>417</v>
      </c>
      <c r="G211" s="166"/>
      <c r="H211" s="166"/>
      <c r="I211" s="169"/>
      <c r="J211" s="180">
        <f>BK211</f>
        <v>0</v>
      </c>
      <c r="K211" s="166"/>
      <c r="L211" s="171"/>
      <c r="M211" s="172"/>
      <c r="N211" s="173"/>
      <c r="O211" s="173"/>
      <c r="P211" s="174">
        <f>SUM(P212:P216)</f>
        <v>0</v>
      </c>
      <c r="Q211" s="173"/>
      <c r="R211" s="174">
        <f>SUM(R212:R216)</f>
        <v>0</v>
      </c>
      <c r="S211" s="173"/>
      <c r="T211" s="175">
        <f>SUM(T212:T216)</f>
        <v>0</v>
      </c>
      <c r="AR211" s="176" t="s">
        <v>80</v>
      </c>
      <c r="AT211" s="177" t="s">
        <v>72</v>
      </c>
      <c r="AU211" s="177" t="s">
        <v>80</v>
      </c>
      <c r="AY211" s="176" t="s">
        <v>157</v>
      </c>
      <c r="BK211" s="178">
        <f>SUM(BK212:BK216)</f>
        <v>0</v>
      </c>
    </row>
    <row r="212" spans="1:65" s="2" customFormat="1" ht="16.5" customHeight="1">
      <c r="A212" s="36"/>
      <c r="B212" s="37"/>
      <c r="C212" s="181" t="s">
        <v>334</v>
      </c>
      <c r="D212" s="181" t="s">
        <v>159</v>
      </c>
      <c r="E212" s="182" t="s">
        <v>1467</v>
      </c>
      <c r="F212" s="183" t="s">
        <v>1468</v>
      </c>
      <c r="G212" s="184" t="s">
        <v>246</v>
      </c>
      <c r="H212" s="185">
        <v>0.841</v>
      </c>
      <c r="I212" s="186"/>
      <c r="J212" s="187">
        <f>ROUND(I212*H212,2)</f>
        <v>0</v>
      </c>
      <c r="K212" s="183" t="s">
        <v>163</v>
      </c>
      <c r="L212" s="41"/>
      <c r="M212" s="188" t="s">
        <v>28</v>
      </c>
      <c r="N212" s="189" t="s">
        <v>46</v>
      </c>
      <c r="O212" s="67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164</v>
      </c>
      <c r="AT212" s="192" t="s">
        <v>159</v>
      </c>
      <c r="AU212" s="192" t="s">
        <v>82</v>
      </c>
      <c r="AY212" s="19" t="s">
        <v>157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164</v>
      </c>
      <c r="BK212" s="193">
        <f>ROUND(I212*H212,2)</f>
        <v>0</v>
      </c>
      <c r="BL212" s="19" t="s">
        <v>164</v>
      </c>
      <c r="BM212" s="192" t="s">
        <v>1469</v>
      </c>
    </row>
    <row r="213" spans="1:47" s="2" customFormat="1" ht="11.25">
      <c r="A213" s="36"/>
      <c r="B213" s="37"/>
      <c r="C213" s="38"/>
      <c r="D213" s="194" t="s">
        <v>166</v>
      </c>
      <c r="E213" s="38"/>
      <c r="F213" s="195" t="s">
        <v>1470</v>
      </c>
      <c r="G213" s="38"/>
      <c r="H213" s="38"/>
      <c r="I213" s="196"/>
      <c r="J213" s="38"/>
      <c r="K213" s="38"/>
      <c r="L213" s="41"/>
      <c r="M213" s="197"/>
      <c r="N213" s="198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166</v>
      </c>
      <c r="AU213" s="19" t="s">
        <v>82</v>
      </c>
    </row>
    <row r="214" spans="1:47" s="2" customFormat="1" ht="11.25">
      <c r="A214" s="36"/>
      <c r="B214" s="37"/>
      <c r="C214" s="38"/>
      <c r="D214" s="199" t="s">
        <v>168</v>
      </c>
      <c r="E214" s="38"/>
      <c r="F214" s="200" t="s">
        <v>1471</v>
      </c>
      <c r="G214" s="38"/>
      <c r="H214" s="38"/>
      <c r="I214" s="196"/>
      <c r="J214" s="38"/>
      <c r="K214" s="38"/>
      <c r="L214" s="41"/>
      <c r="M214" s="197"/>
      <c r="N214" s="198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168</v>
      </c>
      <c r="AU214" s="19" t="s">
        <v>82</v>
      </c>
    </row>
    <row r="215" spans="2:51" s="13" customFormat="1" ht="11.25">
      <c r="B215" s="201"/>
      <c r="C215" s="202"/>
      <c r="D215" s="194" t="s">
        <v>170</v>
      </c>
      <c r="E215" s="203" t="s">
        <v>28</v>
      </c>
      <c r="F215" s="204" t="s">
        <v>1694</v>
      </c>
      <c r="G215" s="202"/>
      <c r="H215" s="203" t="s">
        <v>28</v>
      </c>
      <c r="I215" s="205"/>
      <c r="J215" s="202"/>
      <c r="K215" s="202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170</v>
      </c>
      <c r="AU215" s="210" t="s">
        <v>82</v>
      </c>
      <c r="AV215" s="13" t="s">
        <v>80</v>
      </c>
      <c r="AW215" s="13" t="s">
        <v>34</v>
      </c>
      <c r="AX215" s="13" t="s">
        <v>73</v>
      </c>
      <c r="AY215" s="210" t="s">
        <v>157</v>
      </c>
    </row>
    <row r="216" spans="2:51" s="14" customFormat="1" ht="11.25">
      <c r="B216" s="211"/>
      <c r="C216" s="212"/>
      <c r="D216" s="194" t="s">
        <v>170</v>
      </c>
      <c r="E216" s="213" t="s">
        <v>28</v>
      </c>
      <c r="F216" s="214" t="s">
        <v>1473</v>
      </c>
      <c r="G216" s="212"/>
      <c r="H216" s="215">
        <v>0.841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170</v>
      </c>
      <c r="AU216" s="221" t="s">
        <v>82</v>
      </c>
      <c r="AV216" s="14" t="s">
        <v>82</v>
      </c>
      <c r="AW216" s="14" t="s">
        <v>34</v>
      </c>
      <c r="AX216" s="14" t="s">
        <v>80</v>
      </c>
      <c r="AY216" s="221" t="s">
        <v>157</v>
      </c>
    </row>
    <row r="217" spans="2:63" s="12" customFormat="1" ht="22.9" customHeight="1">
      <c r="B217" s="165"/>
      <c r="C217" s="166"/>
      <c r="D217" s="167" t="s">
        <v>72</v>
      </c>
      <c r="E217" s="179" t="s">
        <v>183</v>
      </c>
      <c r="F217" s="179" t="s">
        <v>522</v>
      </c>
      <c r="G217" s="166"/>
      <c r="H217" s="166"/>
      <c r="I217" s="169"/>
      <c r="J217" s="180">
        <f>BK217</f>
        <v>0</v>
      </c>
      <c r="K217" s="166"/>
      <c r="L217" s="171"/>
      <c r="M217" s="172"/>
      <c r="N217" s="173"/>
      <c r="O217" s="173"/>
      <c r="P217" s="174">
        <f>SUM(P218:P226)</f>
        <v>0</v>
      </c>
      <c r="Q217" s="173"/>
      <c r="R217" s="174">
        <f>SUM(R218:R226)</f>
        <v>0</v>
      </c>
      <c r="S217" s="173"/>
      <c r="T217" s="175">
        <f>SUM(T218:T226)</f>
        <v>4.6728000000000005</v>
      </c>
      <c r="AR217" s="176" t="s">
        <v>80</v>
      </c>
      <c r="AT217" s="177" t="s">
        <v>72</v>
      </c>
      <c r="AU217" s="177" t="s">
        <v>80</v>
      </c>
      <c r="AY217" s="176" t="s">
        <v>157</v>
      </c>
      <c r="BK217" s="178">
        <f>SUM(BK218:BK226)</f>
        <v>0</v>
      </c>
    </row>
    <row r="218" spans="1:65" s="2" customFormat="1" ht="16.5" customHeight="1">
      <c r="A218" s="36"/>
      <c r="B218" s="37"/>
      <c r="C218" s="181" t="s">
        <v>7</v>
      </c>
      <c r="D218" s="181" t="s">
        <v>159</v>
      </c>
      <c r="E218" s="182" t="s">
        <v>524</v>
      </c>
      <c r="F218" s="183" t="s">
        <v>525</v>
      </c>
      <c r="G218" s="184" t="s">
        <v>246</v>
      </c>
      <c r="H218" s="185">
        <v>2.124</v>
      </c>
      <c r="I218" s="186"/>
      <c r="J218" s="187">
        <f>ROUND(I218*H218,2)</f>
        <v>0</v>
      </c>
      <c r="K218" s="183" t="s">
        <v>163</v>
      </c>
      <c r="L218" s="41"/>
      <c r="M218" s="188" t="s">
        <v>28</v>
      </c>
      <c r="N218" s="189" t="s">
        <v>46</v>
      </c>
      <c r="O218" s="67"/>
      <c r="P218" s="190">
        <f>O218*H218</f>
        <v>0</v>
      </c>
      <c r="Q218" s="190">
        <v>0</v>
      </c>
      <c r="R218" s="190">
        <f>Q218*H218</f>
        <v>0</v>
      </c>
      <c r="S218" s="190">
        <v>2.2</v>
      </c>
      <c r="T218" s="191">
        <f>S218*H218</f>
        <v>4.6728000000000005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164</v>
      </c>
      <c r="AT218" s="192" t="s">
        <v>159</v>
      </c>
      <c r="AU218" s="192" t="s">
        <v>82</v>
      </c>
      <c r="AY218" s="19" t="s">
        <v>157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164</v>
      </c>
      <c r="BK218" s="193">
        <f>ROUND(I218*H218,2)</f>
        <v>0</v>
      </c>
      <c r="BL218" s="19" t="s">
        <v>164</v>
      </c>
      <c r="BM218" s="192" t="s">
        <v>1474</v>
      </c>
    </row>
    <row r="219" spans="1:47" s="2" customFormat="1" ht="11.25">
      <c r="A219" s="36"/>
      <c r="B219" s="37"/>
      <c r="C219" s="38"/>
      <c r="D219" s="194" t="s">
        <v>166</v>
      </c>
      <c r="E219" s="38"/>
      <c r="F219" s="195" t="s">
        <v>527</v>
      </c>
      <c r="G219" s="38"/>
      <c r="H219" s="38"/>
      <c r="I219" s="196"/>
      <c r="J219" s="38"/>
      <c r="K219" s="38"/>
      <c r="L219" s="41"/>
      <c r="M219" s="197"/>
      <c r="N219" s="198"/>
      <c r="O219" s="67"/>
      <c r="P219" s="67"/>
      <c r="Q219" s="67"/>
      <c r="R219" s="67"/>
      <c r="S219" s="67"/>
      <c r="T219" s="68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166</v>
      </c>
      <c r="AU219" s="19" t="s">
        <v>82</v>
      </c>
    </row>
    <row r="220" spans="1:47" s="2" customFormat="1" ht="11.25">
      <c r="A220" s="36"/>
      <c r="B220" s="37"/>
      <c r="C220" s="38"/>
      <c r="D220" s="199" t="s">
        <v>168</v>
      </c>
      <c r="E220" s="38"/>
      <c r="F220" s="200" t="s">
        <v>528</v>
      </c>
      <c r="G220" s="38"/>
      <c r="H220" s="38"/>
      <c r="I220" s="196"/>
      <c r="J220" s="38"/>
      <c r="K220" s="38"/>
      <c r="L220" s="41"/>
      <c r="M220" s="197"/>
      <c r="N220" s="198"/>
      <c r="O220" s="67"/>
      <c r="P220" s="67"/>
      <c r="Q220" s="67"/>
      <c r="R220" s="67"/>
      <c r="S220" s="67"/>
      <c r="T220" s="68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168</v>
      </c>
      <c r="AU220" s="19" t="s">
        <v>82</v>
      </c>
    </row>
    <row r="221" spans="2:51" s="13" customFormat="1" ht="11.25">
      <c r="B221" s="201"/>
      <c r="C221" s="202"/>
      <c r="D221" s="194" t="s">
        <v>170</v>
      </c>
      <c r="E221" s="203" t="s">
        <v>28</v>
      </c>
      <c r="F221" s="204" t="s">
        <v>1695</v>
      </c>
      <c r="G221" s="202"/>
      <c r="H221" s="203" t="s">
        <v>28</v>
      </c>
      <c r="I221" s="205"/>
      <c r="J221" s="202"/>
      <c r="K221" s="202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170</v>
      </c>
      <c r="AU221" s="210" t="s">
        <v>82</v>
      </c>
      <c r="AV221" s="13" t="s">
        <v>80</v>
      </c>
      <c r="AW221" s="13" t="s">
        <v>34</v>
      </c>
      <c r="AX221" s="13" t="s">
        <v>73</v>
      </c>
      <c r="AY221" s="210" t="s">
        <v>157</v>
      </c>
    </row>
    <row r="222" spans="2:51" s="14" customFormat="1" ht="11.25">
      <c r="B222" s="211"/>
      <c r="C222" s="212"/>
      <c r="D222" s="194" t="s">
        <v>170</v>
      </c>
      <c r="E222" s="213" t="s">
        <v>28</v>
      </c>
      <c r="F222" s="214" t="s">
        <v>1476</v>
      </c>
      <c r="G222" s="212"/>
      <c r="H222" s="215">
        <v>0.324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170</v>
      </c>
      <c r="AU222" s="221" t="s">
        <v>82</v>
      </c>
      <c r="AV222" s="14" t="s">
        <v>82</v>
      </c>
      <c r="AW222" s="14" t="s">
        <v>34</v>
      </c>
      <c r="AX222" s="14" t="s">
        <v>73</v>
      </c>
      <c r="AY222" s="221" t="s">
        <v>157</v>
      </c>
    </row>
    <row r="223" spans="2:51" s="14" customFormat="1" ht="11.25">
      <c r="B223" s="211"/>
      <c r="C223" s="212"/>
      <c r="D223" s="194" t="s">
        <v>170</v>
      </c>
      <c r="E223" s="213" t="s">
        <v>28</v>
      </c>
      <c r="F223" s="214" t="s">
        <v>1696</v>
      </c>
      <c r="G223" s="212"/>
      <c r="H223" s="215">
        <v>0.563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170</v>
      </c>
      <c r="AU223" s="221" t="s">
        <v>82</v>
      </c>
      <c r="AV223" s="14" t="s">
        <v>82</v>
      </c>
      <c r="AW223" s="14" t="s">
        <v>34</v>
      </c>
      <c r="AX223" s="14" t="s">
        <v>73</v>
      </c>
      <c r="AY223" s="221" t="s">
        <v>157</v>
      </c>
    </row>
    <row r="224" spans="2:51" s="14" customFormat="1" ht="11.25">
      <c r="B224" s="211"/>
      <c r="C224" s="212"/>
      <c r="D224" s="194" t="s">
        <v>170</v>
      </c>
      <c r="E224" s="213" t="s">
        <v>28</v>
      </c>
      <c r="F224" s="214" t="s">
        <v>1697</v>
      </c>
      <c r="G224" s="212"/>
      <c r="H224" s="215">
        <v>0.859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170</v>
      </c>
      <c r="AU224" s="221" t="s">
        <v>82</v>
      </c>
      <c r="AV224" s="14" t="s">
        <v>82</v>
      </c>
      <c r="AW224" s="14" t="s">
        <v>34</v>
      </c>
      <c r="AX224" s="14" t="s">
        <v>73</v>
      </c>
      <c r="AY224" s="221" t="s">
        <v>157</v>
      </c>
    </row>
    <row r="225" spans="2:51" s="14" customFormat="1" ht="11.25">
      <c r="B225" s="211"/>
      <c r="C225" s="212"/>
      <c r="D225" s="194" t="s">
        <v>170</v>
      </c>
      <c r="E225" s="213" t="s">
        <v>28</v>
      </c>
      <c r="F225" s="214" t="s">
        <v>1698</v>
      </c>
      <c r="G225" s="212"/>
      <c r="H225" s="215">
        <v>0.378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170</v>
      </c>
      <c r="AU225" s="221" t="s">
        <v>82</v>
      </c>
      <c r="AV225" s="14" t="s">
        <v>82</v>
      </c>
      <c r="AW225" s="14" t="s">
        <v>34</v>
      </c>
      <c r="AX225" s="14" t="s">
        <v>73</v>
      </c>
      <c r="AY225" s="221" t="s">
        <v>157</v>
      </c>
    </row>
    <row r="226" spans="2:51" s="15" customFormat="1" ht="11.25">
      <c r="B226" s="222"/>
      <c r="C226" s="223"/>
      <c r="D226" s="194" t="s">
        <v>170</v>
      </c>
      <c r="E226" s="224" t="s">
        <v>28</v>
      </c>
      <c r="F226" s="225" t="s">
        <v>182</v>
      </c>
      <c r="G226" s="223"/>
      <c r="H226" s="226">
        <v>2.124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170</v>
      </c>
      <c r="AU226" s="232" t="s">
        <v>82</v>
      </c>
      <c r="AV226" s="15" t="s">
        <v>164</v>
      </c>
      <c r="AW226" s="15" t="s">
        <v>34</v>
      </c>
      <c r="AX226" s="15" t="s">
        <v>80</v>
      </c>
      <c r="AY226" s="232" t="s">
        <v>157</v>
      </c>
    </row>
    <row r="227" spans="2:63" s="12" customFormat="1" ht="22.9" customHeight="1">
      <c r="B227" s="165"/>
      <c r="C227" s="166"/>
      <c r="D227" s="167" t="s">
        <v>72</v>
      </c>
      <c r="E227" s="179" t="s">
        <v>217</v>
      </c>
      <c r="F227" s="179" t="s">
        <v>555</v>
      </c>
      <c r="G227" s="166"/>
      <c r="H227" s="166"/>
      <c r="I227" s="169"/>
      <c r="J227" s="180">
        <f>BK227</f>
        <v>0</v>
      </c>
      <c r="K227" s="166"/>
      <c r="L227" s="171"/>
      <c r="M227" s="172"/>
      <c r="N227" s="173"/>
      <c r="O227" s="173"/>
      <c r="P227" s="174">
        <f>SUM(P228:P311)</f>
        <v>0</v>
      </c>
      <c r="Q227" s="173"/>
      <c r="R227" s="174">
        <f>SUM(R228:R311)</f>
        <v>1.00048161</v>
      </c>
      <c r="S227" s="173"/>
      <c r="T227" s="175">
        <f>SUM(T228:T311)</f>
        <v>0</v>
      </c>
      <c r="AR227" s="176" t="s">
        <v>80</v>
      </c>
      <c r="AT227" s="177" t="s">
        <v>72</v>
      </c>
      <c r="AU227" s="177" t="s">
        <v>80</v>
      </c>
      <c r="AY227" s="176" t="s">
        <v>157</v>
      </c>
      <c r="BK227" s="178">
        <f>SUM(BK228:BK311)</f>
        <v>0</v>
      </c>
    </row>
    <row r="228" spans="1:65" s="2" customFormat="1" ht="16.5" customHeight="1">
      <c r="A228" s="36"/>
      <c r="B228" s="37"/>
      <c r="C228" s="181" t="s">
        <v>348</v>
      </c>
      <c r="D228" s="181" t="s">
        <v>159</v>
      </c>
      <c r="E228" s="182" t="s">
        <v>1480</v>
      </c>
      <c r="F228" s="183" t="s">
        <v>1481</v>
      </c>
      <c r="G228" s="184" t="s">
        <v>175</v>
      </c>
      <c r="H228" s="185">
        <v>1</v>
      </c>
      <c r="I228" s="186"/>
      <c r="J228" s="187">
        <f>ROUND(I228*H228,2)</f>
        <v>0</v>
      </c>
      <c r="K228" s="183" t="s">
        <v>163</v>
      </c>
      <c r="L228" s="41"/>
      <c r="M228" s="188" t="s">
        <v>28</v>
      </c>
      <c r="N228" s="189" t="s">
        <v>46</v>
      </c>
      <c r="O228" s="67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164</v>
      </c>
      <c r="AT228" s="192" t="s">
        <v>159</v>
      </c>
      <c r="AU228" s="192" t="s">
        <v>82</v>
      </c>
      <c r="AY228" s="19" t="s">
        <v>157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164</v>
      </c>
      <c r="BK228" s="193">
        <f>ROUND(I228*H228,2)</f>
        <v>0</v>
      </c>
      <c r="BL228" s="19" t="s">
        <v>164</v>
      </c>
      <c r="BM228" s="192" t="s">
        <v>1482</v>
      </c>
    </row>
    <row r="229" spans="1:47" s="2" customFormat="1" ht="11.25">
      <c r="A229" s="36"/>
      <c r="B229" s="37"/>
      <c r="C229" s="38"/>
      <c r="D229" s="194" t="s">
        <v>166</v>
      </c>
      <c r="E229" s="38"/>
      <c r="F229" s="195" t="s">
        <v>1483</v>
      </c>
      <c r="G229" s="38"/>
      <c r="H229" s="38"/>
      <c r="I229" s="196"/>
      <c r="J229" s="38"/>
      <c r="K229" s="38"/>
      <c r="L229" s="41"/>
      <c r="M229" s="197"/>
      <c r="N229" s="198"/>
      <c r="O229" s="67"/>
      <c r="P229" s="67"/>
      <c r="Q229" s="67"/>
      <c r="R229" s="67"/>
      <c r="S229" s="67"/>
      <c r="T229" s="68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166</v>
      </c>
      <c r="AU229" s="19" t="s">
        <v>82</v>
      </c>
    </row>
    <row r="230" spans="1:47" s="2" customFormat="1" ht="11.25">
      <c r="A230" s="36"/>
      <c r="B230" s="37"/>
      <c r="C230" s="38"/>
      <c r="D230" s="199" t="s">
        <v>168</v>
      </c>
      <c r="E230" s="38"/>
      <c r="F230" s="200" t="s">
        <v>1484</v>
      </c>
      <c r="G230" s="38"/>
      <c r="H230" s="38"/>
      <c r="I230" s="196"/>
      <c r="J230" s="38"/>
      <c r="K230" s="38"/>
      <c r="L230" s="41"/>
      <c r="M230" s="197"/>
      <c r="N230" s="198"/>
      <c r="O230" s="67"/>
      <c r="P230" s="67"/>
      <c r="Q230" s="67"/>
      <c r="R230" s="67"/>
      <c r="S230" s="67"/>
      <c r="T230" s="68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168</v>
      </c>
      <c r="AU230" s="19" t="s">
        <v>82</v>
      </c>
    </row>
    <row r="231" spans="2:51" s="13" customFormat="1" ht="11.25">
      <c r="B231" s="201"/>
      <c r="C231" s="202"/>
      <c r="D231" s="194" t="s">
        <v>170</v>
      </c>
      <c r="E231" s="203" t="s">
        <v>28</v>
      </c>
      <c r="F231" s="204" t="s">
        <v>1699</v>
      </c>
      <c r="G231" s="202"/>
      <c r="H231" s="203" t="s">
        <v>28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170</v>
      </c>
      <c r="AU231" s="210" t="s">
        <v>82</v>
      </c>
      <c r="AV231" s="13" t="s">
        <v>80</v>
      </c>
      <c r="AW231" s="13" t="s">
        <v>34</v>
      </c>
      <c r="AX231" s="13" t="s">
        <v>73</v>
      </c>
      <c r="AY231" s="210" t="s">
        <v>157</v>
      </c>
    </row>
    <row r="232" spans="2:51" s="14" customFormat="1" ht="11.25">
      <c r="B232" s="211"/>
      <c r="C232" s="212"/>
      <c r="D232" s="194" t="s">
        <v>170</v>
      </c>
      <c r="E232" s="213" t="s">
        <v>28</v>
      </c>
      <c r="F232" s="214" t="s">
        <v>80</v>
      </c>
      <c r="G232" s="212"/>
      <c r="H232" s="215">
        <v>1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170</v>
      </c>
      <c r="AU232" s="221" t="s">
        <v>82</v>
      </c>
      <c r="AV232" s="14" t="s">
        <v>82</v>
      </c>
      <c r="AW232" s="14" t="s">
        <v>34</v>
      </c>
      <c r="AX232" s="14" t="s">
        <v>80</v>
      </c>
      <c r="AY232" s="221" t="s">
        <v>157</v>
      </c>
    </row>
    <row r="233" spans="1:65" s="2" customFormat="1" ht="16.5" customHeight="1">
      <c r="A233" s="36"/>
      <c r="B233" s="37"/>
      <c r="C233" s="181" t="s">
        <v>360</v>
      </c>
      <c r="D233" s="181" t="s">
        <v>159</v>
      </c>
      <c r="E233" s="182" t="s">
        <v>1486</v>
      </c>
      <c r="F233" s="183" t="s">
        <v>1487</v>
      </c>
      <c r="G233" s="184" t="s">
        <v>175</v>
      </c>
      <c r="H233" s="185">
        <v>1</v>
      </c>
      <c r="I233" s="186"/>
      <c r="J233" s="187">
        <f>ROUND(I233*H233,2)</f>
        <v>0</v>
      </c>
      <c r="K233" s="183" t="s">
        <v>163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0.02341</v>
      </c>
      <c r="R233" s="190">
        <f>Q233*H233</f>
        <v>0.02341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164</v>
      </c>
      <c r="AT233" s="192" t="s">
        <v>159</v>
      </c>
      <c r="AU233" s="192" t="s">
        <v>82</v>
      </c>
      <c r="AY233" s="19" t="s">
        <v>157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164</v>
      </c>
      <c r="BK233" s="193">
        <f>ROUND(I233*H233,2)</f>
        <v>0</v>
      </c>
      <c r="BL233" s="19" t="s">
        <v>164</v>
      </c>
      <c r="BM233" s="192" t="s">
        <v>1488</v>
      </c>
    </row>
    <row r="234" spans="1:47" s="2" customFormat="1" ht="19.5">
      <c r="A234" s="36"/>
      <c r="B234" s="37"/>
      <c r="C234" s="38"/>
      <c r="D234" s="194" t="s">
        <v>166</v>
      </c>
      <c r="E234" s="38"/>
      <c r="F234" s="195" t="s">
        <v>1489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166</v>
      </c>
      <c r="AU234" s="19" t="s">
        <v>82</v>
      </c>
    </row>
    <row r="235" spans="1:47" s="2" customFormat="1" ht="11.25">
      <c r="A235" s="36"/>
      <c r="B235" s="37"/>
      <c r="C235" s="38"/>
      <c r="D235" s="199" t="s">
        <v>168</v>
      </c>
      <c r="E235" s="38"/>
      <c r="F235" s="200" t="s">
        <v>1490</v>
      </c>
      <c r="G235" s="38"/>
      <c r="H235" s="38"/>
      <c r="I235" s="196"/>
      <c r="J235" s="38"/>
      <c r="K235" s="38"/>
      <c r="L235" s="41"/>
      <c r="M235" s="197"/>
      <c r="N235" s="198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168</v>
      </c>
      <c r="AU235" s="19" t="s">
        <v>82</v>
      </c>
    </row>
    <row r="236" spans="2:51" s="13" customFormat="1" ht="22.5">
      <c r="B236" s="201"/>
      <c r="C236" s="202"/>
      <c r="D236" s="194" t="s">
        <v>170</v>
      </c>
      <c r="E236" s="203" t="s">
        <v>28</v>
      </c>
      <c r="F236" s="204" t="s">
        <v>1700</v>
      </c>
      <c r="G236" s="202"/>
      <c r="H236" s="203" t="s">
        <v>28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170</v>
      </c>
      <c r="AU236" s="210" t="s">
        <v>82</v>
      </c>
      <c r="AV236" s="13" t="s">
        <v>80</v>
      </c>
      <c r="AW236" s="13" t="s">
        <v>34</v>
      </c>
      <c r="AX236" s="13" t="s">
        <v>73</v>
      </c>
      <c r="AY236" s="210" t="s">
        <v>157</v>
      </c>
    </row>
    <row r="237" spans="2:51" s="14" customFormat="1" ht="11.25">
      <c r="B237" s="211"/>
      <c r="C237" s="212"/>
      <c r="D237" s="194" t="s">
        <v>170</v>
      </c>
      <c r="E237" s="213" t="s">
        <v>28</v>
      </c>
      <c r="F237" s="214" t="s">
        <v>80</v>
      </c>
      <c r="G237" s="212"/>
      <c r="H237" s="215">
        <v>1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170</v>
      </c>
      <c r="AU237" s="221" t="s">
        <v>82</v>
      </c>
      <c r="AV237" s="14" t="s">
        <v>82</v>
      </c>
      <c r="AW237" s="14" t="s">
        <v>34</v>
      </c>
      <c r="AX237" s="14" t="s">
        <v>80</v>
      </c>
      <c r="AY237" s="221" t="s">
        <v>157</v>
      </c>
    </row>
    <row r="238" spans="1:65" s="2" customFormat="1" ht="16.5" customHeight="1">
      <c r="A238" s="36"/>
      <c r="B238" s="37"/>
      <c r="C238" s="244" t="s">
        <v>365</v>
      </c>
      <c r="D238" s="244" t="s">
        <v>483</v>
      </c>
      <c r="E238" s="245" t="s">
        <v>1492</v>
      </c>
      <c r="F238" s="246" t="s">
        <v>1493</v>
      </c>
      <c r="G238" s="247" t="s">
        <v>175</v>
      </c>
      <c r="H238" s="248">
        <v>1</v>
      </c>
      <c r="I238" s="249"/>
      <c r="J238" s="250">
        <f>ROUND(I238*H238,2)</f>
        <v>0</v>
      </c>
      <c r="K238" s="246" t="s">
        <v>28</v>
      </c>
      <c r="L238" s="251"/>
      <c r="M238" s="252" t="s">
        <v>28</v>
      </c>
      <c r="N238" s="253" t="s">
        <v>46</v>
      </c>
      <c r="O238" s="67"/>
      <c r="P238" s="190">
        <f>O238*H238</f>
        <v>0</v>
      </c>
      <c r="Q238" s="190">
        <v>0.21</v>
      </c>
      <c r="R238" s="190">
        <f>Q238*H238</f>
        <v>0.21</v>
      </c>
      <c r="S238" s="190">
        <v>0</v>
      </c>
      <c r="T238" s="19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217</v>
      </c>
      <c r="AT238" s="192" t="s">
        <v>483</v>
      </c>
      <c r="AU238" s="192" t="s">
        <v>82</v>
      </c>
      <c r="AY238" s="19" t="s">
        <v>157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9" t="s">
        <v>164</v>
      </c>
      <c r="BK238" s="193">
        <f>ROUND(I238*H238,2)</f>
        <v>0</v>
      </c>
      <c r="BL238" s="19" t="s">
        <v>164</v>
      </c>
      <c r="BM238" s="192" t="s">
        <v>1494</v>
      </c>
    </row>
    <row r="239" spans="1:47" s="2" customFormat="1" ht="11.25">
      <c r="A239" s="36"/>
      <c r="B239" s="37"/>
      <c r="C239" s="38"/>
      <c r="D239" s="194" t="s">
        <v>166</v>
      </c>
      <c r="E239" s="38"/>
      <c r="F239" s="195" t="s">
        <v>1493</v>
      </c>
      <c r="G239" s="38"/>
      <c r="H239" s="38"/>
      <c r="I239" s="196"/>
      <c r="J239" s="38"/>
      <c r="K239" s="38"/>
      <c r="L239" s="41"/>
      <c r="M239" s="197"/>
      <c r="N239" s="198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166</v>
      </c>
      <c r="AU239" s="19" t="s">
        <v>82</v>
      </c>
    </row>
    <row r="240" spans="2:51" s="13" customFormat="1" ht="22.5">
      <c r="B240" s="201"/>
      <c r="C240" s="202"/>
      <c r="D240" s="194" t="s">
        <v>170</v>
      </c>
      <c r="E240" s="203" t="s">
        <v>28</v>
      </c>
      <c r="F240" s="204" t="s">
        <v>1701</v>
      </c>
      <c r="G240" s="202"/>
      <c r="H240" s="203" t="s">
        <v>28</v>
      </c>
      <c r="I240" s="205"/>
      <c r="J240" s="202"/>
      <c r="K240" s="202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170</v>
      </c>
      <c r="AU240" s="210" t="s">
        <v>82</v>
      </c>
      <c r="AV240" s="13" t="s">
        <v>80</v>
      </c>
      <c r="AW240" s="13" t="s">
        <v>34</v>
      </c>
      <c r="AX240" s="13" t="s">
        <v>73</v>
      </c>
      <c r="AY240" s="210" t="s">
        <v>157</v>
      </c>
    </row>
    <row r="241" spans="2:51" s="14" customFormat="1" ht="11.25">
      <c r="B241" s="211"/>
      <c r="C241" s="212"/>
      <c r="D241" s="194" t="s">
        <v>170</v>
      </c>
      <c r="E241" s="213" t="s">
        <v>28</v>
      </c>
      <c r="F241" s="214" t="s">
        <v>80</v>
      </c>
      <c r="G241" s="212"/>
      <c r="H241" s="215">
        <v>1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170</v>
      </c>
      <c r="AU241" s="221" t="s">
        <v>82</v>
      </c>
      <c r="AV241" s="14" t="s">
        <v>82</v>
      </c>
      <c r="AW241" s="14" t="s">
        <v>34</v>
      </c>
      <c r="AX241" s="14" t="s">
        <v>80</v>
      </c>
      <c r="AY241" s="221" t="s">
        <v>157</v>
      </c>
    </row>
    <row r="242" spans="1:65" s="2" customFormat="1" ht="16.5" customHeight="1">
      <c r="A242" s="36"/>
      <c r="B242" s="37"/>
      <c r="C242" s="181" t="s">
        <v>372</v>
      </c>
      <c r="D242" s="181" t="s">
        <v>159</v>
      </c>
      <c r="E242" s="182" t="s">
        <v>1496</v>
      </c>
      <c r="F242" s="183" t="s">
        <v>1497</v>
      </c>
      <c r="G242" s="184" t="s">
        <v>246</v>
      </c>
      <c r="H242" s="185">
        <v>2.822</v>
      </c>
      <c r="I242" s="186"/>
      <c r="J242" s="187">
        <f>ROUND(I242*H242,2)</f>
        <v>0</v>
      </c>
      <c r="K242" s="183" t="s">
        <v>163</v>
      </c>
      <c r="L242" s="41"/>
      <c r="M242" s="188" t="s">
        <v>28</v>
      </c>
      <c r="N242" s="189" t="s">
        <v>46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164</v>
      </c>
      <c r="AT242" s="192" t="s">
        <v>159</v>
      </c>
      <c r="AU242" s="192" t="s">
        <v>82</v>
      </c>
      <c r="AY242" s="19" t="s">
        <v>157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164</v>
      </c>
      <c r="BK242" s="193">
        <f>ROUND(I242*H242,2)</f>
        <v>0</v>
      </c>
      <c r="BL242" s="19" t="s">
        <v>164</v>
      </c>
      <c r="BM242" s="192" t="s">
        <v>1498</v>
      </c>
    </row>
    <row r="243" spans="1:47" s="2" customFormat="1" ht="19.5">
      <c r="A243" s="36"/>
      <c r="B243" s="37"/>
      <c r="C243" s="38"/>
      <c r="D243" s="194" t="s">
        <v>166</v>
      </c>
      <c r="E243" s="38"/>
      <c r="F243" s="195" t="s">
        <v>1499</v>
      </c>
      <c r="G243" s="38"/>
      <c r="H243" s="38"/>
      <c r="I243" s="196"/>
      <c r="J243" s="38"/>
      <c r="K243" s="38"/>
      <c r="L243" s="41"/>
      <c r="M243" s="197"/>
      <c r="N243" s="198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166</v>
      </c>
      <c r="AU243" s="19" t="s">
        <v>82</v>
      </c>
    </row>
    <row r="244" spans="1:47" s="2" customFormat="1" ht="11.25">
      <c r="A244" s="36"/>
      <c r="B244" s="37"/>
      <c r="C244" s="38"/>
      <c r="D244" s="199" t="s">
        <v>168</v>
      </c>
      <c r="E244" s="38"/>
      <c r="F244" s="200" t="s">
        <v>1500</v>
      </c>
      <c r="G244" s="38"/>
      <c r="H244" s="38"/>
      <c r="I244" s="196"/>
      <c r="J244" s="38"/>
      <c r="K244" s="38"/>
      <c r="L244" s="41"/>
      <c r="M244" s="197"/>
      <c r="N244" s="198"/>
      <c r="O244" s="67"/>
      <c r="P244" s="67"/>
      <c r="Q244" s="67"/>
      <c r="R244" s="67"/>
      <c r="S244" s="67"/>
      <c r="T244" s="68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168</v>
      </c>
      <c r="AU244" s="19" t="s">
        <v>82</v>
      </c>
    </row>
    <row r="245" spans="2:51" s="13" customFormat="1" ht="11.25">
      <c r="B245" s="201"/>
      <c r="C245" s="202"/>
      <c r="D245" s="194" t="s">
        <v>170</v>
      </c>
      <c r="E245" s="203" t="s">
        <v>28</v>
      </c>
      <c r="F245" s="204" t="s">
        <v>1702</v>
      </c>
      <c r="G245" s="202"/>
      <c r="H245" s="203" t="s">
        <v>28</v>
      </c>
      <c r="I245" s="205"/>
      <c r="J245" s="202"/>
      <c r="K245" s="202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170</v>
      </c>
      <c r="AU245" s="210" t="s">
        <v>82</v>
      </c>
      <c r="AV245" s="13" t="s">
        <v>80</v>
      </c>
      <c r="AW245" s="13" t="s">
        <v>34</v>
      </c>
      <c r="AX245" s="13" t="s">
        <v>73</v>
      </c>
      <c r="AY245" s="210" t="s">
        <v>157</v>
      </c>
    </row>
    <row r="246" spans="2:51" s="14" customFormat="1" ht="11.25">
      <c r="B246" s="211"/>
      <c r="C246" s="212"/>
      <c r="D246" s="194" t="s">
        <v>170</v>
      </c>
      <c r="E246" s="213" t="s">
        <v>28</v>
      </c>
      <c r="F246" s="214" t="s">
        <v>1703</v>
      </c>
      <c r="G246" s="212"/>
      <c r="H246" s="215">
        <v>2.822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170</v>
      </c>
      <c r="AU246" s="221" t="s">
        <v>82</v>
      </c>
      <c r="AV246" s="14" t="s">
        <v>82</v>
      </c>
      <c r="AW246" s="14" t="s">
        <v>34</v>
      </c>
      <c r="AX246" s="14" t="s">
        <v>80</v>
      </c>
      <c r="AY246" s="221" t="s">
        <v>157</v>
      </c>
    </row>
    <row r="247" spans="1:65" s="2" customFormat="1" ht="16.5" customHeight="1">
      <c r="A247" s="36"/>
      <c r="B247" s="37"/>
      <c r="C247" s="181" t="s">
        <v>380</v>
      </c>
      <c r="D247" s="181" t="s">
        <v>159</v>
      </c>
      <c r="E247" s="182" t="s">
        <v>1503</v>
      </c>
      <c r="F247" s="183" t="s">
        <v>1504</v>
      </c>
      <c r="G247" s="184" t="s">
        <v>246</v>
      </c>
      <c r="H247" s="185">
        <v>4.246</v>
      </c>
      <c r="I247" s="186"/>
      <c r="J247" s="187">
        <f>ROUND(I247*H247,2)</f>
        <v>0</v>
      </c>
      <c r="K247" s="183" t="s">
        <v>163</v>
      </c>
      <c r="L247" s="41"/>
      <c r="M247" s="188" t="s">
        <v>28</v>
      </c>
      <c r="N247" s="189" t="s">
        <v>46</v>
      </c>
      <c r="O247" s="67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2" t="s">
        <v>164</v>
      </c>
      <c r="AT247" s="192" t="s">
        <v>159</v>
      </c>
      <c r="AU247" s="192" t="s">
        <v>82</v>
      </c>
      <c r="AY247" s="19" t="s">
        <v>157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9" t="s">
        <v>164</v>
      </c>
      <c r="BK247" s="193">
        <f>ROUND(I247*H247,2)</f>
        <v>0</v>
      </c>
      <c r="BL247" s="19" t="s">
        <v>164</v>
      </c>
      <c r="BM247" s="192" t="s">
        <v>1505</v>
      </c>
    </row>
    <row r="248" spans="1:47" s="2" customFormat="1" ht="19.5">
      <c r="A248" s="36"/>
      <c r="B248" s="37"/>
      <c r="C248" s="38"/>
      <c r="D248" s="194" t="s">
        <v>166</v>
      </c>
      <c r="E248" s="38"/>
      <c r="F248" s="195" t="s">
        <v>1506</v>
      </c>
      <c r="G248" s="38"/>
      <c r="H248" s="38"/>
      <c r="I248" s="196"/>
      <c r="J248" s="38"/>
      <c r="K248" s="38"/>
      <c r="L248" s="41"/>
      <c r="M248" s="197"/>
      <c r="N248" s="198"/>
      <c r="O248" s="67"/>
      <c r="P248" s="67"/>
      <c r="Q248" s="67"/>
      <c r="R248" s="67"/>
      <c r="S248" s="67"/>
      <c r="T248" s="68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166</v>
      </c>
      <c r="AU248" s="19" t="s">
        <v>82</v>
      </c>
    </row>
    <row r="249" spans="1:47" s="2" customFormat="1" ht="11.25">
      <c r="A249" s="36"/>
      <c r="B249" s="37"/>
      <c r="C249" s="38"/>
      <c r="D249" s="199" t="s">
        <v>168</v>
      </c>
      <c r="E249" s="38"/>
      <c r="F249" s="200" t="s">
        <v>1507</v>
      </c>
      <c r="G249" s="38"/>
      <c r="H249" s="38"/>
      <c r="I249" s="196"/>
      <c r="J249" s="38"/>
      <c r="K249" s="38"/>
      <c r="L249" s="41"/>
      <c r="M249" s="197"/>
      <c r="N249" s="198"/>
      <c r="O249" s="67"/>
      <c r="P249" s="67"/>
      <c r="Q249" s="67"/>
      <c r="R249" s="67"/>
      <c r="S249" s="67"/>
      <c r="T249" s="68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168</v>
      </c>
      <c r="AU249" s="19" t="s">
        <v>82</v>
      </c>
    </row>
    <row r="250" spans="2:51" s="13" customFormat="1" ht="11.25">
      <c r="B250" s="201"/>
      <c r="C250" s="202"/>
      <c r="D250" s="194" t="s">
        <v>170</v>
      </c>
      <c r="E250" s="203" t="s">
        <v>28</v>
      </c>
      <c r="F250" s="204" t="s">
        <v>1704</v>
      </c>
      <c r="G250" s="202"/>
      <c r="H250" s="203" t="s">
        <v>28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170</v>
      </c>
      <c r="AU250" s="210" t="s">
        <v>82</v>
      </c>
      <c r="AV250" s="13" t="s">
        <v>80</v>
      </c>
      <c r="AW250" s="13" t="s">
        <v>34</v>
      </c>
      <c r="AX250" s="13" t="s">
        <v>73</v>
      </c>
      <c r="AY250" s="210" t="s">
        <v>157</v>
      </c>
    </row>
    <row r="251" spans="2:51" s="14" customFormat="1" ht="11.25">
      <c r="B251" s="211"/>
      <c r="C251" s="212"/>
      <c r="D251" s="194" t="s">
        <v>170</v>
      </c>
      <c r="E251" s="213" t="s">
        <v>28</v>
      </c>
      <c r="F251" s="214" t="s">
        <v>1705</v>
      </c>
      <c r="G251" s="212"/>
      <c r="H251" s="215">
        <v>4.246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170</v>
      </c>
      <c r="AU251" s="221" t="s">
        <v>82</v>
      </c>
      <c r="AV251" s="14" t="s">
        <v>82</v>
      </c>
      <c r="AW251" s="14" t="s">
        <v>34</v>
      </c>
      <c r="AX251" s="14" t="s">
        <v>80</v>
      </c>
      <c r="AY251" s="221" t="s">
        <v>157</v>
      </c>
    </row>
    <row r="252" spans="1:65" s="2" customFormat="1" ht="16.5" customHeight="1">
      <c r="A252" s="36"/>
      <c r="B252" s="37"/>
      <c r="C252" s="181" t="s">
        <v>394</v>
      </c>
      <c r="D252" s="181" t="s">
        <v>159</v>
      </c>
      <c r="E252" s="182" t="s">
        <v>1510</v>
      </c>
      <c r="F252" s="183" t="s">
        <v>1511</v>
      </c>
      <c r="G252" s="184" t="s">
        <v>246</v>
      </c>
      <c r="H252" s="185">
        <v>1.172</v>
      </c>
      <c r="I252" s="186"/>
      <c r="J252" s="187">
        <f>ROUND(I252*H252,2)</f>
        <v>0</v>
      </c>
      <c r="K252" s="183" t="s">
        <v>163</v>
      </c>
      <c r="L252" s="41"/>
      <c r="M252" s="188" t="s">
        <v>28</v>
      </c>
      <c r="N252" s="189" t="s">
        <v>46</v>
      </c>
      <c r="O252" s="67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164</v>
      </c>
      <c r="AT252" s="192" t="s">
        <v>159</v>
      </c>
      <c r="AU252" s="192" t="s">
        <v>82</v>
      </c>
      <c r="AY252" s="19" t="s">
        <v>157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9" t="s">
        <v>164</v>
      </c>
      <c r="BK252" s="193">
        <f>ROUND(I252*H252,2)</f>
        <v>0</v>
      </c>
      <c r="BL252" s="19" t="s">
        <v>164</v>
      </c>
      <c r="BM252" s="192" t="s">
        <v>1512</v>
      </c>
    </row>
    <row r="253" spans="1:47" s="2" customFormat="1" ht="19.5">
      <c r="A253" s="36"/>
      <c r="B253" s="37"/>
      <c r="C253" s="38"/>
      <c r="D253" s="194" t="s">
        <v>166</v>
      </c>
      <c r="E253" s="38"/>
      <c r="F253" s="195" t="s">
        <v>1513</v>
      </c>
      <c r="G253" s="38"/>
      <c r="H253" s="38"/>
      <c r="I253" s="196"/>
      <c r="J253" s="38"/>
      <c r="K253" s="38"/>
      <c r="L253" s="41"/>
      <c r="M253" s="197"/>
      <c r="N253" s="198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166</v>
      </c>
      <c r="AU253" s="19" t="s">
        <v>82</v>
      </c>
    </row>
    <row r="254" spans="1:47" s="2" customFormat="1" ht="11.25">
      <c r="A254" s="36"/>
      <c r="B254" s="37"/>
      <c r="C254" s="38"/>
      <c r="D254" s="199" t="s">
        <v>168</v>
      </c>
      <c r="E254" s="38"/>
      <c r="F254" s="200" t="s">
        <v>1514</v>
      </c>
      <c r="G254" s="38"/>
      <c r="H254" s="38"/>
      <c r="I254" s="196"/>
      <c r="J254" s="38"/>
      <c r="K254" s="38"/>
      <c r="L254" s="41"/>
      <c r="M254" s="197"/>
      <c r="N254" s="198"/>
      <c r="O254" s="67"/>
      <c r="P254" s="67"/>
      <c r="Q254" s="67"/>
      <c r="R254" s="67"/>
      <c r="S254" s="67"/>
      <c r="T254" s="6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168</v>
      </c>
      <c r="AU254" s="19" t="s">
        <v>82</v>
      </c>
    </row>
    <row r="255" spans="2:51" s="13" customFormat="1" ht="11.25">
      <c r="B255" s="201"/>
      <c r="C255" s="202"/>
      <c r="D255" s="194" t="s">
        <v>170</v>
      </c>
      <c r="E255" s="203" t="s">
        <v>28</v>
      </c>
      <c r="F255" s="204" t="s">
        <v>1706</v>
      </c>
      <c r="G255" s="202"/>
      <c r="H255" s="203" t="s">
        <v>28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170</v>
      </c>
      <c r="AU255" s="210" t="s">
        <v>82</v>
      </c>
      <c r="AV255" s="13" t="s">
        <v>80</v>
      </c>
      <c r="AW255" s="13" t="s">
        <v>34</v>
      </c>
      <c r="AX255" s="13" t="s">
        <v>73</v>
      </c>
      <c r="AY255" s="210" t="s">
        <v>157</v>
      </c>
    </row>
    <row r="256" spans="2:51" s="14" customFormat="1" ht="11.25">
      <c r="B256" s="211"/>
      <c r="C256" s="212"/>
      <c r="D256" s="194" t="s">
        <v>170</v>
      </c>
      <c r="E256" s="213" t="s">
        <v>28</v>
      </c>
      <c r="F256" s="214" t="s">
        <v>1516</v>
      </c>
      <c r="G256" s="212"/>
      <c r="H256" s="215">
        <v>1.172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170</v>
      </c>
      <c r="AU256" s="221" t="s">
        <v>82</v>
      </c>
      <c r="AV256" s="14" t="s">
        <v>82</v>
      </c>
      <c r="AW256" s="14" t="s">
        <v>34</v>
      </c>
      <c r="AX256" s="14" t="s">
        <v>80</v>
      </c>
      <c r="AY256" s="221" t="s">
        <v>157</v>
      </c>
    </row>
    <row r="257" spans="1:65" s="2" customFormat="1" ht="16.5" customHeight="1">
      <c r="A257" s="36"/>
      <c r="B257" s="37"/>
      <c r="C257" s="181" t="s">
        <v>402</v>
      </c>
      <c r="D257" s="181" t="s">
        <v>159</v>
      </c>
      <c r="E257" s="182" t="s">
        <v>1517</v>
      </c>
      <c r="F257" s="183" t="s">
        <v>1518</v>
      </c>
      <c r="G257" s="184" t="s">
        <v>162</v>
      </c>
      <c r="H257" s="185">
        <v>39.293</v>
      </c>
      <c r="I257" s="186"/>
      <c r="J257" s="187">
        <f>ROUND(I257*H257,2)</f>
        <v>0</v>
      </c>
      <c r="K257" s="183" t="s">
        <v>163</v>
      </c>
      <c r="L257" s="41"/>
      <c r="M257" s="188" t="s">
        <v>28</v>
      </c>
      <c r="N257" s="189" t="s">
        <v>46</v>
      </c>
      <c r="O257" s="67"/>
      <c r="P257" s="190">
        <f>O257*H257</f>
        <v>0</v>
      </c>
      <c r="Q257" s="190">
        <v>0.00232</v>
      </c>
      <c r="R257" s="190">
        <f>Q257*H257</f>
        <v>0.09115975999999999</v>
      </c>
      <c r="S257" s="190">
        <v>0</v>
      </c>
      <c r="T257" s="191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164</v>
      </c>
      <c r="AT257" s="192" t="s">
        <v>159</v>
      </c>
      <c r="AU257" s="192" t="s">
        <v>82</v>
      </c>
      <c r="AY257" s="19" t="s">
        <v>157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9" t="s">
        <v>164</v>
      </c>
      <c r="BK257" s="193">
        <f>ROUND(I257*H257,2)</f>
        <v>0</v>
      </c>
      <c r="BL257" s="19" t="s">
        <v>164</v>
      </c>
      <c r="BM257" s="192" t="s">
        <v>1519</v>
      </c>
    </row>
    <row r="258" spans="1:47" s="2" customFormat="1" ht="11.25">
      <c r="A258" s="36"/>
      <c r="B258" s="37"/>
      <c r="C258" s="38"/>
      <c r="D258" s="194" t="s">
        <v>166</v>
      </c>
      <c r="E258" s="38"/>
      <c r="F258" s="195" t="s">
        <v>1520</v>
      </c>
      <c r="G258" s="38"/>
      <c r="H258" s="38"/>
      <c r="I258" s="196"/>
      <c r="J258" s="38"/>
      <c r="K258" s="38"/>
      <c r="L258" s="41"/>
      <c r="M258" s="197"/>
      <c r="N258" s="198"/>
      <c r="O258" s="67"/>
      <c r="P258" s="67"/>
      <c r="Q258" s="67"/>
      <c r="R258" s="67"/>
      <c r="S258" s="67"/>
      <c r="T258" s="68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166</v>
      </c>
      <c r="AU258" s="19" t="s">
        <v>82</v>
      </c>
    </row>
    <row r="259" spans="1:47" s="2" customFormat="1" ht="11.25">
      <c r="A259" s="36"/>
      <c r="B259" s="37"/>
      <c r="C259" s="38"/>
      <c r="D259" s="199" t="s">
        <v>168</v>
      </c>
      <c r="E259" s="38"/>
      <c r="F259" s="200" t="s">
        <v>1521</v>
      </c>
      <c r="G259" s="38"/>
      <c r="H259" s="38"/>
      <c r="I259" s="196"/>
      <c r="J259" s="38"/>
      <c r="K259" s="38"/>
      <c r="L259" s="41"/>
      <c r="M259" s="197"/>
      <c r="N259" s="198"/>
      <c r="O259" s="67"/>
      <c r="P259" s="67"/>
      <c r="Q259" s="67"/>
      <c r="R259" s="67"/>
      <c r="S259" s="67"/>
      <c r="T259" s="68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168</v>
      </c>
      <c r="AU259" s="19" t="s">
        <v>82</v>
      </c>
    </row>
    <row r="260" spans="2:51" s="13" customFormat="1" ht="11.25">
      <c r="B260" s="201"/>
      <c r="C260" s="202"/>
      <c r="D260" s="194" t="s">
        <v>170</v>
      </c>
      <c r="E260" s="203" t="s">
        <v>28</v>
      </c>
      <c r="F260" s="204" t="s">
        <v>1416</v>
      </c>
      <c r="G260" s="202"/>
      <c r="H260" s="203" t="s">
        <v>28</v>
      </c>
      <c r="I260" s="205"/>
      <c r="J260" s="202"/>
      <c r="K260" s="202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170</v>
      </c>
      <c r="AU260" s="210" t="s">
        <v>82</v>
      </c>
      <c r="AV260" s="13" t="s">
        <v>80</v>
      </c>
      <c r="AW260" s="13" t="s">
        <v>34</v>
      </c>
      <c r="AX260" s="13" t="s">
        <v>73</v>
      </c>
      <c r="AY260" s="210" t="s">
        <v>157</v>
      </c>
    </row>
    <row r="261" spans="2:51" s="13" customFormat="1" ht="11.25">
      <c r="B261" s="201"/>
      <c r="C261" s="202"/>
      <c r="D261" s="194" t="s">
        <v>170</v>
      </c>
      <c r="E261" s="203" t="s">
        <v>28</v>
      </c>
      <c r="F261" s="204" t="s">
        <v>1522</v>
      </c>
      <c r="G261" s="202"/>
      <c r="H261" s="203" t="s">
        <v>28</v>
      </c>
      <c r="I261" s="205"/>
      <c r="J261" s="202"/>
      <c r="K261" s="202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170</v>
      </c>
      <c r="AU261" s="210" t="s">
        <v>82</v>
      </c>
      <c r="AV261" s="13" t="s">
        <v>80</v>
      </c>
      <c r="AW261" s="13" t="s">
        <v>34</v>
      </c>
      <c r="AX261" s="13" t="s">
        <v>73</v>
      </c>
      <c r="AY261" s="210" t="s">
        <v>157</v>
      </c>
    </row>
    <row r="262" spans="2:51" s="14" customFormat="1" ht="11.25">
      <c r="B262" s="211"/>
      <c r="C262" s="212"/>
      <c r="D262" s="194" t="s">
        <v>170</v>
      </c>
      <c r="E262" s="213" t="s">
        <v>28</v>
      </c>
      <c r="F262" s="214" t="s">
        <v>1707</v>
      </c>
      <c r="G262" s="212"/>
      <c r="H262" s="215">
        <v>22.835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170</v>
      </c>
      <c r="AU262" s="221" t="s">
        <v>82</v>
      </c>
      <c r="AV262" s="14" t="s">
        <v>82</v>
      </c>
      <c r="AW262" s="14" t="s">
        <v>34</v>
      </c>
      <c r="AX262" s="14" t="s">
        <v>73</v>
      </c>
      <c r="AY262" s="221" t="s">
        <v>157</v>
      </c>
    </row>
    <row r="263" spans="2:51" s="14" customFormat="1" ht="11.25">
      <c r="B263" s="211"/>
      <c r="C263" s="212"/>
      <c r="D263" s="194" t="s">
        <v>170</v>
      </c>
      <c r="E263" s="213" t="s">
        <v>28</v>
      </c>
      <c r="F263" s="214" t="s">
        <v>1708</v>
      </c>
      <c r="G263" s="212"/>
      <c r="H263" s="215">
        <v>14.4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170</v>
      </c>
      <c r="AU263" s="221" t="s">
        <v>82</v>
      </c>
      <c r="AV263" s="14" t="s">
        <v>82</v>
      </c>
      <c r="AW263" s="14" t="s">
        <v>34</v>
      </c>
      <c r="AX263" s="14" t="s">
        <v>73</v>
      </c>
      <c r="AY263" s="221" t="s">
        <v>157</v>
      </c>
    </row>
    <row r="264" spans="2:51" s="13" customFormat="1" ht="11.25">
      <c r="B264" s="201"/>
      <c r="C264" s="202"/>
      <c r="D264" s="194" t="s">
        <v>170</v>
      </c>
      <c r="E264" s="203" t="s">
        <v>28</v>
      </c>
      <c r="F264" s="204" t="s">
        <v>1525</v>
      </c>
      <c r="G264" s="202"/>
      <c r="H264" s="203" t="s">
        <v>28</v>
      </c>
      <c r="I264" s="205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170</v>
      </c>
      <c r="AU264" s="210" t="s">
        <v>82</v>
      </c>
      <c r="AV264" s="13" t="s">
        <v>80</v>
      </c>
      <c r="AW264" s="13" t="s">
        <v>34</v>
      </c>
      <c r="AX264" s="13" t="s">
        <v>73</v>
      </c>
      <c r="AY264" s="210" t="s">
        <v>157</v>
      </c>
    </row>
    <row r="265" spans="2:51" s="14" customFormat="1" ht="11.25">
      <c r="B265" s="211"/>
      <c r="C265" s="212"/>
      <c r="D265" s="194" t="s">
        <v>170</v>
      </c>
      <c r="E265" s="213" t="s">
        <v>28</v>
      </c>
      <c r="F265" s="214" t="s">
        <v>1709</v>
      </c>
      <c r="G265" s="212"/>
      <c r="H265" s="215">
        <v>0.928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170</v>
      </c>
      <c r="AU265" s="221" t="s">
        <v>82</v>
      </c>
      <c r="AV265" s="14" t="s">
        <v>82</v>
      </c>
      <c r="AW265" s="14" t="s">
        <v>34</v>
      </c>
      <c r="AX265" s="14" t="s">
        <v>73</v>
      </c>
      <c r="AY265" s="221" t="s">
        <v>157</v>
      </c>
    </row>
    <row r="266" spans="2:51" s="13" customFormat="1" ht="11.25">
      <c r="B266" s="201"/>
      <c r="C266" s="202"/>
      <c r="D266" s="194" t="s">
        <v>170</v>
      </c>
      <c r="E266" s="203" t="s">
        <v>28</v>
      </c>
      <c r="F266" s="204" t="s">
        <v>1527</v>
      </c>
      <c r="G266" s="202"/>
      <c r="H266" s="203" t="s">
        <v>28</v>
      </c>
      <c r="I266" s="205"/>
      <c r="J266" s="202"/>
      <c r="K266" s="202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170</v>
      </c>
      <c r="AU266" s="210" t="s">
        <v>82</v>
      </c>
      <c r="AV266" s="13" t="s">
        <v>80</v>
      </c>
      <c r="AW266" s="13" t="s">
        <v>34</v>
      </c>
      <c r="AX266" s="13" t="s">
        <v>73</v>
      </c>
      <c r="AY266" s="210" t="s">
        <v>157</v>
      </c>
    </row>
    <row r="267" spans="2:51" s="14" customFormat="1" ht="11.25">
      <c r="B267" s="211"/>
      <c r="C267" s="212"/>
      <c r="D267" s="194" t="s">
        <v>170</v>
      </c>
      <c r="E267" s="213" t="s">
        <v>28</v>
      </c>
      <c r="F267" s="214" t="s">
        <v>1528</v>
      </c>
      <c r="G267" s="212"/>
      <c r="H267" s="215">
        <v>1.13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170</v>
      </c>
      <c r="AU267" s="221" t="s">
        <v>82</v>
      </c>
      <c r="AV267" s="14" t="s">
        <v>82</v>
      </c>
      <c r="AW267" s="14" t="s">
        <v>34</v>
      </c>
      <c r="AX267" s="14" t="s">
        <v>73</v>
      </c>
      <c r="AY267" s="221" t="s">
        <v>157</v>
      </c>
    </row>
    <row r="268" spans="2:51" s="15" customFormat="1" ht="11.25">
      <c r="B268" s="222"/>
      <c r="C268" s="223"/>
      <c r="D268" s="194" t="s">
        <v>170</v>
      </c>
      <c r="E268" s="224" t="s">
        <v>28</v>
      </c>
      <c r="F268" s="225" t="s">
        <v>182</v>
      </c>
      <c r="G268" s="223"/>
      <c r="H268" s="226">
        <v>39.293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170</v>
      </c>
      <c r="AU268" s="232" t="s">
        <v>82</v>
      </c>
      <c r="AV268" s="15" t="s">
        <v>164</v>
      </c>
      <c r="AW268" s="15" t="s">
        <v>34</v>
      </c>
      <c r="AX268" s="15" t="s">
        <v>80</v>
      </c>
      <c r="AY268" s="232" t="s">
        <v>157</v>
      </c>
    </row>
    <row r="269" spans="1:65" s="2" customFormat="1" ht="16.5" customHeight="1">
      <c r="A269" s="36"/>
      <c r="B269" s="37"/>
      <c r="C269" s="181" t="s">
        <v>409</v>
      </c>
      <c r="D269" s="181" t="s">
        <v>159</v>
      </c>
      <c r="E269" s="182" t="s">
        <v>1529</v>
      </c>
      <c r="F269" s="183" t="s">
        <v>1530</v>
      </c>
      <c r="G269" s="184" t="s">
        <v>162</v>
      </c>
      <c r="H269" s="185">
        <v>5.08</v>
      </c>
      <c r="I269" s="186"/>
      <c r="J269" s="187">
        <f>ROUND(I269*H269,2)</f>
        <v>0</v>
      </c>
      <c r="K269" s="183" t="s">
        <v>163</v>
      </c>
      <c r="L269" s="41"/>
      <c r="M269" s="188" t="s">
        <v>28</v>
      </c>
      <c r="N269" s="189" t="s">
        <v>46</v>
      </c>
      <c r="O269" s="67"/>
      <c r="P269" s="190">
        <f>O269*H269</f>
        <v>0</v>
      </c>
      <c r="Q269" s="190">
        <v>0.00396</v>
      </c>
      <c r="R269" s="190">
        <f>Q269*H269</f>
        <v>0.0201168</v>
      </c>
      <c r="S269" s="190">
        <v>0</v>
      </c>
      <c r="T269" s="191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92" t="s">
        <v>164</v>
      </c>
      <c r="AT269" s="192" t="s">
        <v>159</v>
      </c>
      <c r="AU269" s="192" t="s">
        <v>82</v>
      </c>
      <c r="AY269" s="19" t="s">
        <v>157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9" t="s">
        <v>164</v>
      </c>
      <c r="BK269" s="193">
        <f>ROUND(I269*H269,2)</f>
        <v>0</v>
      </c>
      <c r="BL269" s="19" t="s">
        <v>164</v>
      </c>
      <c r="BM269" s="192" t="s">
        <v>1531</v>
      </c>
    </row>
    <row r="270" spans="1:47" s="2" customFormat="1" ht="11.25">
      <c r="A270" s="36"/>
      <c r="B270" s="37"/>
      <c r="C270" s="38"/>
      <c r="D270" s="194" t="s">
        <v>166</v>
      </c>
      <c r="E270" s="38"/>
      <c r="F270" s="195" t="s">
        <v>1532</v>
      </c>
      <c r="G270" s="38"/>
      <c r="H270" s="38"/>
      <c r="I270" s="196"/>
      <c r="J270" s="38"/>
      <c r="K270" s="38"/>
      <c r="L270" s="41"/>
      <c r="M270" s="197"/>
      <c r="N270" s="198"/>
      <c r="O270" s="67"/>
      <c r="P270" s="67"/>
      <c r="Q270" s="67"/>
      <c r="R270" s="67"/>
      <c r="S270" s="67"/>
      <c r="T270" s="68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166</v>
      </c>
      <c r="AU270" s="19" t="s">
        <v>82</v>
      </c>
    </row>
    <row r="271" spans="1:47" s="2" customFormat="1" ht="11.25">
      <c r="A271" s="36"/>
      <c r="B271" s="37"/>
      <c r="C271" s="38"/>
      <c r="D271" s="199" t="s">
        <v>168</v>
      </c>
      <c r="E271" s="38"/>
      <c r="F271" s="200" t="s">
        <v>1533</v>
      </c>
      <c r="G271" s="38"/>
      <c r="H271" s="38"/>
      <c r="I271" s="196"/>
      <c r="J271" s="38"/>
      <c r="K271" s="38"/>
      <c r="L271" s="41"/>
      <c r="M271" s="197"/>
      <c r="N271" s="198"/>
      <c r="O271" s="67"/>
      <c r="P271" s="67"/>
      <c r="Q271" s="67"/>
      <c r="R271" s="67"/>
      <c r="S271" s="67"/>
      <c r="T271" s="68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168</v>
      </c>
      <c r="AU271" s="19" t="s">
        <v>82</v>
      </c>
    </row>
    <row r="272" spans="2:51" s="13" customFormat="1" ht="11.25">
      <c r="B272" s="201"/>
      <c r="C272" s="202"/>
      <c r="D272" s="194" t="s">
        <v>170</v>
      </c>
      <c r="E272" s="203" t="s">
        <v>28</v>
      </c>
      <c r="F272" s="204" t="s">
        <v>1534</v>
      </c>
      <c r="G272" s="202"/>
      <c r="H272" s="203" t="s">
        <v>28</v>
      </c>
      <c r="I272" s="205"/>
      <c r="J272" s="202"/>
      <c r="K272" s="202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170</v>
      </c>
      <c r="AU272" s="210" t="s">
        <v>82</v>
      </c>
      <c r="AV272" s="13" t="s">
        <v>80</v>
      </c>
      <c r="AW272" s="13" t="s">
        <v>34</v>
      </c>
      <c r="AX272" s="13" t="s">
        <v>73</v>
      </c>
      <c r="AY272" s="210" t="s">
        <v>157</v>
      </c>
    </row>
    <row r="273" spans="2:51" s="14" customFormat="1" ht="11.25">
      <c r="B273" s="211"/>
      <c r="C273" s="212"/>
      <c r="D273" s="194" t="s">
        <v>170</v>
      </c>
      <c r="E273" s="213" t="s">
        <v>28</v>
      </c>
      <c r="F273" s="214" t="s">
        <v>1535</v>
      </c>
      <c r="G273" s="212"/>
      <c r="H273" s="215">
        <v>4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170</v>
      </c>
      <c r="AU273" s="221" t="s">
        <v>82</v>
      </c>
      <c r="AV273" s="14" t="s">
        <v>82</v>
      </c>
      <c r="AW273" s="14" t="s">
        <v>34</v>
      </c>
      <c r="AX273" s="14" t="s">
        <v>73</v>
      </c>
      <c r="AY273" s="221" t="s">
        <v>157</v>
      </c>
    </row>
    <row r="274" spans="2:51" s="14" customFormat="1" ht="11.25">
      <c r="B274" s="211"/>
      <c r="C274" s="212"/>
      <c r="D274" s="194" t="s">
        <v>170</v>
      </c>
      <c r="E274" s="213" t="s">
        <v>28</v>
      </c>
      <c r="F274" s="214" t="s">
        <v>1536</v>
      </c>
      <c r="G274" s="212"/>
      <c r="H274" s="215">
        <v>0.48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170</v>
      </c>
      <c r="AU274" s="221" t="s">
        <v>82</v>
      </c>
      <c r="AV274" s="14" t="s">
        <v>82</v>
      </c>
      <c r="AW274" s="14" t="s">
        <v>34</v>
      </c>
      <c r="AX274" s="14" t="s">
        <v>73</v>
      </c>
      <c r="AY274" s="221" t="s">
        <v>157</v>
      </c>
    </row>
    <row r="275" spans="2:51" s="14" customFormat="1" ht="11.25">
      <c r="B275" s="211"/>
      <c r="C275" s="212"/>
      <c r="D275" s="194" t="s">
        <v>170</v>
      </c>
      <c r="E275" s="213" t="s">
        <v>28</v>
      </c>
      <c r="F275" s="214" t="s">
        <v>1537</v>
      </c>
      <c r="G275" s="212"/>
      <c r="H275" s="215">
        <v>0.6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170</v>
      </c>
      <c r="AU275" s="221" t="s">
        <v>82</v>
      </c>
      <c r="AV275" s="14" t="s">
        <v>82</v>
      </c>
      <c r="AW275" s="14" t="s">
        <v>34</v>
      </c>
      <c r="AX275" s="14" t="s">
        <v>73</v>
      </c>
      <c r="AY275" s="221" t="s">
        <v>157</v>
      </c>
    </row>
    <row r="276" spans="2:51" s="15" customFormat="1" ht="11.25">
      <c r="B276" s="222"/>
      <c r="C276" s="223"/>
      <c r="D276" s="194" t="s">
        <v>170</v>
      </c>
      <c r="E276" s="224" t="s">
        <v>28</v>
      </c>
      <c r="F276" s="225" t="s">
        <v>182</v>
      </c>
      <c r="G276" s="223"/>
      <c r="H276" s="226">
        <v>5.08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170</v>
      </c>
      <c r="AU276" s="232" t="s">
        <v>82</v>
      </c>
      <c r="AV276" s="15" t="s">
        <v>164</v>
      </c>
      <c r="AW276" s="15" t="s">
        <v>34</v>
      </c>
      <c r="AX276" s="15" t="s">
        <v>80</v>
      </c>
      <c r="AY276" s="232" t="s">
        <v>157</v>
      </c>
    </row>
    <row r="277" spans="1:65" s="2" customFormat="1" ht="16.5" customHeight="1">
      <c r="A277" s="36"/>
      <c r="B277" s="37"/>
      <c r="C277" s="181" t="s">
        <v>418</v>
      </c>
      <c r="D277" s="181" t="s">
        <v>159</v>
      </c>
      <c r="E277" s="182" t="s">
        <v>1538</v>
      </c>
      <c r="F277" s="183" t="s">
        <v>1539</v>
      </c>
      <c r="G277" s="184" t="s">
        <v>486</v>
      </c>
      <c r="H277" s="185">
        <v>0.007</v>
      </c>
      <c r="I277" s="186"/>
      <c r="J277" s="187">
        <f>ROUND(I277*H277,2)</f>
        <v>0</v>
      </c>
      <c r="K277" s="183" t="s">
        <v>163</v>
      </c>
      <c r="L277" s="41"/>
      <c r="M277" s="188" t="s">
        <v>28</v>
      </c>
      <c r="N277" s="189" t="s">
        <v>46</v>
      </c>
      <c r="O277" s="67"/>
      <c r="P277" s="190">
        <f>O277*H277</f>
        <v>0</v>
      </c>
      <c r="Q277" s="190">
        <v>1.03732</v>
      </c>
      <c r="R277" s="190">
        <f>Q277*H277</f>
        <v>0.00726124</v>
      </c>
      <c r="S277" s="190">
        <v>0</v>
      </c>
      <c r="T277" s="191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2" t="s">
        <v>164</v>
      </c>
      <c r="AT277" s="192" t="s">
        <v>159</v>
      </c>
      <c r="AU277" s="192" t="s">
        <v>82</v>
      </c>
      <c r="AY277" s="19" t="s">
        <v>157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9" t="s">
        <v>164</v>
      </c>
      <c r="BK277" s="193">
        <f>ROUND(I277*H277,2)</f>
        <v>0</v>
      </c>
      <c r="BL277" s="19" t="s">
        <v>164</v>
      </c>
      <c r="BM277" s="192" t="s">
        <v>1710</v>
      </c>
    </row>
    <row r="278" spans="1:47" s="2" customFormat="1" ht="11.25">
      <c r="A278" s="36"/>
      <c r="B278" s="37"/>
      <c r="C278" s="38"/>
      <c r="D278" s="194" t="s">
        <v>166</v>
      </c>
      <c r="E278" s="38"/>
      <c r="F278" s="195" t="s">
        <v>1539</v>
      </c>
      <c r="G278" s="38"/>
      <c r="H278" s="38"/>
      <c r="I278" s="196"/>
      <c r="J278" s="38"/>
      <c r="K278" s="38"/>
      <c r="L278" s="41"/>
      <c r="M278" s="197"/>
      <c r="N278" s="198"/>
      <c r="O278" s="67"/>
      <c r="P278" s="67"/>
      <c r="Q278" s="67"/>
      <c r="R278" s="67"/>
      <c r="S278" s="67"/>
      <c r="T278" s="68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166</v>
      </c>
      <c r="AU278" s="19" t="s">
        <v>82</v>
      </c>
    </row>
    <row r="279" spans="1:47" s="2" customFormat="1" ht="11.25">
      <c r="A279" s="36"/>
      <c r="B279" s="37"/>
      <c r="C279" s="38"/>
      <c r="D279" s="199" t="s">
        <v>168</v>
      </c>
      <c r="E279" s="38"/>
      <c r="F279" s="200" t="s">
        <v>1541</v>
      </c>
      <c r="G279" s="38"/>
      <c r="H279" s="38"/>
      <c r="I279" s="196"/>
      <c r="J279" s="38"/>
      <c r="K279" s="38"/>
      <c r="L279" s="41"/>
      <c r="M279" s="197"/>
      <c r="N279" s="198"/>
      <c r="O279" s="67"/>
      <c r="P279" s="67"/>
      <c r="Q279" s="67"/>
      <c r="R279" s="67"/>
      <c r="S279" s="67"/>
      <c r="T279" s="68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168</v>
      </c>
      <c r="AU279" s="19" t="s">
        <v>82</v>
      </c>
    </row>
    <row r="280" spans="2:51" s="13" customFormat="1" ht="11.25">
      <c r="B280" s="201"/>
      <c r="C280" s="202"/>
      <c r="D280" s="194" t="s">
        <v>170</v>
      </c>
      <c r="E280" s="203" t="s">
        <v>28</v>
      </c>
      <c r="F280" s="204" t="s">
        <v>1711</v>
      </c>
      <c r="G280" s="202"/>
      <c r="H280" s="203" t="s">
        <v>28</v>
      </c>
      <c r="I280" s="205"/>
      <c r="J280" s="202"/>
      <c r="K280" s="202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170</v>
      </c>
      <c r="AU280" s="210" t="s">
        <v>82</v>
      </c>
      <c r="AV280" s="13" t="s">
        <v>80</v>
      </c>
      <c r="AW280" s="13" t="s">
        <v>34</v>
      </c>
      <c r="AX280" s="13" t="s">
        <v>73</v>
      </c>
      <c r="AY280" s="210" t="s">
        <v>157</v>
      </c>
    </row>
    <row r="281" spans="2:51" s="13" customFormat="1" ht="11.25">
      <c r="B281" s="201"/>
      <c r="C281" s="202"/>
      <c r="D281" s="194" t="s">
        <v>170</v>
      </c>
      <c r="E281" s="203" t="s">
        <v>28</v>
      </c>
      <c r="F281" s="204" t="s">
        <v>1543</v>
      </c>
      <c r="G281" s="202"/>
      <c r="H281" s="203" t="s">
        <v>28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170</v>
      </c>
      <c r="AU281" s="210" t="s">
        <v>82</v>
      </c>
      <c r="AV281" s="13" t="s">
        <v>80</v>
      </c>
      <c r="AW281" s="13" t="s">
        <v>34</v>
      </c>
      <c r="AX281" s="13" t="s">
        <v>73</v>
      </c>
      <c r="AY281" s="210" t="s">
        <v>157</v>
      </c>
    </row>
    <row r="282" spans="2:51" s="14" customFormat="1" ht="11.25">
      <c r="B282" s="211"/>
      <c r="C282" s="212"/>
      <c r="D282" s="194" t="s">
        <v>170</v>
      </c>
      <c r="E282" s="213" t="s">
        <v>28</v>
      </c>
      <c r="F282" s="214" t="s">
        <v>1544</v>
      </c>
      <c r="G282" s="212"/>
      <c r="H282" s="215">
        <v>0.007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170</v>
      </c>
      <c r="AU282" s="221" t="s">
        <v>82</v>
      </c>
      <c r="AV282" s="14" t="s">
        <v>82</v>
      </c>
      <c r="AW282" s="14" t="s">
        <v>34</v>
      </c>
      <c r="AX282" s="14" t="s">
        <v>80</v>
      </c>
      <c r="AY282" s="221" t="s">
        <v>157</v>
      </c>
    </row>
    <row r="283" spans="1:65" s="2" customFormat="1" ht="16.5" customHeight="1">
      <c r="A283" s="36"/>
      <c r="B283" s="37"/>
      <c r="C283" s="181" t="s">
        <v>428</v>
      </c>
      <c r="D283" s="181" t="s">
        <v>159</v>
      </c>
      <c r="E283" s="182" t="s">
        <v>1545</v>
      </c>
      <c r="F283" s="183" t="s">
        <v>1546</v>
      </c>
      <c r="G283" s="184" t="s">
        <v>486</v>
      </c>
      <c r="H283" s="185">
        <v>0.158</v>
      </c>
      <c r="I283" s="186"/>
      <c r="J283" s="187">
        <f>ROUND(I283*H283,2)</f>
        <v>0</v>
      </c>
      <c r="K283" s="183" t="s">
        <v>163</v>
      </c>
      <c r="L283" s="41"/>
      <c r="M283" s="188" t="s">
        <v>28</v>
      </c>
      <c r="N283" s="189" t="s">
        <v>46</v>
      </c>
      <c r="O283" s="67"/>
      <c r="P283" s="190">
        <f>O283*H283</f>
        <v>0</v>
      </c>
      <c r="Q283" s="190">
        <v>1.04232</v>
      </c>
      <c r="R283" s="190">
        <f>Q283*H283</f>
        <v>0.16468655999999998</v>
      </c>
      <c r="S283" s="190">
        <v>0</v>
      </c>
      <c r="T283" s="191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164</v>
      </c>
      <c r="AT283" s="192" t="s">
        <v>159</v>
      </c>
      <c r="AU283" s="192" t="s">
        <v>82</v>
      </c>
      <c r="AY283" s="19" t="s">
        <v>157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9" t="s">
        <v>164</v>
      </c>
      <c r="BK283" s="193">
        <f>ROUND(I283*H283,2)</f>
        <v>0</v>
      </c>
      <c r="BL283" s="19" t="s">
        <v>164</v>
      </c>
      <c r="BM283" s="192" t="s">
        <v>1712</v>
      </c>
    </row>
    <row r="284" spans="1:47" s="2" customFormat="1" ht="11.25">
      <c r="A284" s="36"/>
      <c r="B284" s="37"/>
      <c r="C284" s="38"/>
      <c r="D284" s="194" t="s">
        <v>166</v>
      </c>
      <c r="E284" s="38"/>
      <c r="F284" s="195" t="s">
        <v>1548</v>
      </c>
      <c r="G284" s="38"/>
      <c r="H284" s="38"/>
      <c r="I284" s="196"/>
      <c r="J284" s="38"/>
      <c r="K284" s="38"/>
      <c r="L284" s="41"/>
      <c r="M284" s="197"/>
      <c r="N284" s="198"/>
      <c r="O284" s="67"/>
      <c r="P284" s="67"/>
      <c r="Q284" s="67"/>
      <c r="R284" s="67"/>
      <c r="S284" s="67"/>
      <c r="T284" s="68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166</v>
      </c>
      <c r="AU284" s="19" t="s">
        <v>82</v>
      </c>
    </row>
    <row r="285" spans="1:47" s="2" customFormat="1" ht="11.25">
      <c r="A285" s="36"/>
      <c r="B285" s="37"/>
      <c r="C285" s="38"/>
      <c r="D285" s="199" t="s">
        <v>168</v>
      </c>
      <c r="E285" s="38"/>
      <c r="F285" s="200" t="s">
        <v>1549</v>
      </c>
      <c r="G285" s="38"/>
      <c r="H285" s="38"/>
      <c r="I285" s="196"/>
      <c r="J285" s="38"/>
      <c r="K285" s="38"/>
      <c r="L285" s="41"/>
      <c r="M285" s="197"/>
      <c r="N285" s="198"/>
      <c r="O285" s="67"/>
      <c r="P285" s="67"/>
      <c r="Q285" s="67"/>
      <c r="R285" s="67"/>
      <c r="S285" s="67"/>
      <c r="T285" s="68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168</v>
      </c>
      <c r="AU285" s="19" t="s">
        <v>82</v>
      </c>
    </row>
    <row r="286" spans="2:51" s="13" customFormat="1" ht="11.25">
      <c r="B286" s="201"/>
      <c r="C286" s="202"/>
      <c r="D286" s="194" t="s">
        <v>170</v>
      </c>
      <c r="E286" s="203" t="s">
        <v>28</v>
      </c>
      <c r="F286" s="204" t="s">
        <v>1711</v>
      </c>
      <c r="G286" s="202"/>
      <c r="H286" s="203" t="s">
        <v>28</v>
      </c>
      <c r="I286" s="205"/>
      <c r="J286" s="202"/>
      <c r="K286" s="202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170</v>
      </c>
      <c r="AU286" s="210" t="s">
        <v>82</v>
      </c>
      <c r="AV286" s="13" t="s">
        <v>80</v>
      </c>
      <c r="AW286" s="13" t="s">
        <v>34</v>
      </c>
      <c r="AX286" s="13" t="s">
        <v>73</v>
      </c>
      <c r="AY286" s="210" t="s">
        <v>157</v>
      </c>
    </row>
    <row r="287" spans="2:51" s="13" customFormat="1" ht="11.25">
      <c r="B287" s="201"/>
      <c r="C287" s="202"/>
      <c r="D287" s="194" t="s">
        <v>170</v>
      </c>
      <c r="E287" s="203" t="s">
        <v>28</v>
      </c>
      <c r="F287" s="204" t="s">
        <v>1550</v>
      </c>
      <c r="G287" s="202"/>
      <c r="H287" s="203" t="s">
        <v>28</v>
      </c>
      <c r="I287" s="205"/>
      <c r="J287" s="202"/>
      <c r="K287" s="202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170</v>
      </c>
      <c r="AU287" s="210" t="s">
        <v>82</v>
      </c>
      <c r="AV287" s="13" t="s">
        <v>80</v>
      </c>
      <c r="AW287" s="13" t="s">
        <v>34</v>
      </c>
      <c r="AX287" s="13" t="s">
        <v>73</v>
      </c>
      <c r="AY287" s="210" t="s">
        <v>157</v>
      </c>
    </row>
    <row r="288" spans="2:51" s="14" customFormat="1" ht="11.25">
      <c r="B288" s="211"/>
      <c r="C288" s="212"/>
      <c r="D288" s="194" t="s">
        <v>170</v>
      </c>
      <c r="E288" s="213" t="s">
        <v>28</v>
      </c>
      <c r="F288" s="214" t="s">
        <v>1713</v>
      </c>
      <c r="G288" s="212"/>
      <c r="H288" s="215">
        <v>0.158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170</v>
      </c>
      <c r="AU288" s="221" t="s">
        <v>82</v>
      </c>
      <c r="AV288" s="14" t="s">
        <v>82</v>
      </c>
      <c r="AW288" s="14" t="s">
        <v>34</v>
      </c>
      <c r="AX288" s="14" t="s">
        <v>80</v>
      </c>
      <c r="AY288" s="221" t="s">
        <v>157</v>
      </c>
    </row>
    <row r="289" spans="1:65" s="2" customFormat="1" ht="16.5" customHeight="1">
      <c r="A289" s="36"/>
      <c r="B289" s="37"/>
      <c r="C289" s="181" t="s">
        <v>437</v>
      </c>
      <c r="D289" s="181" t="s">
        <v>159</v>
      </c>
      <c r="E289" s="182" t="s">
        <v>1552</v>
      </c>
      <c r="F289" s="183" t="s">
        <v>1553</v>
      </c>
      <c r="G289" s="184" t="s">
        <v>486</v>
      </c>
      <c r="H289" s="185">
        <v>0.435</v>
      </c>
      <c r="I289" s="186"/>
      <c r="J289" s="187">
        <f>ROUND(I289*H289,2)</f>
        <v>0</v>
      </c>
      <c r="K289" s="183" t="s">
        <v>163</v>
      </c>
      <c r="L289" s="41"/>
      <c r="M289" s="188" t="s">
        <v>28</v>
      </c>
      <c r="N289" s="189" t="s">
        <v>46</v>
      </c>
      <c r="O289" s="67"/>
      <c r="P289" s="190">
        <f>O289*H289</f>
        <v>0</v>
      </c>
      <c r="Q289" s="190">
        <v>0.99735</v>
      </c>
      <c r="R289" s="190">
        <f>Q289*H289</f>
        <v>0.43384724999999996</v>
      </c>
      <c r="S289" s="190">
        <v>0</v>
      </c>
      <c r="T289" s="19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164</v>
      </c>
      <c r="AT289" s="192" t="s">
        <v>159</v>
      </c>
      <c r="AU289" s="192" t="s">
        <v>82</v>
      </c>
      <c r="AY289" s="19" t="s">
        <v>157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9" t="s">
        <v>164</v>
      </c>
      <c r="BK289" s="193">
        <f>ROUND(I289*H289,2)</f>
        <v>0</v>
      </c>
      <c r="BL289" s="19" t="s">
        <v>164</v>
      </c>
      <c r="BM289" s="192" t="s">
        <v>1714</v>
      </c>
    </row>
    <row r="290" spans="1:47" s="2" customFormat="1" ht="11.25">
      <c r="A290" s="36"/>
      <c r="B290" s="37"/>
      <c r="C290" s="38"/>
      <c r="D290" s="194" t="s">
        <v>166</v>
      </c>
      <c r="E290" s="38"/>
      <c r="F290" s="195" t="s">
        <v>1553</v>
      </c>
      <c r="G290" s="38"/>
      <c r="H290" s="38"/>
      <c r="I290" s="196"/>
      <c r="J290" s="38"/>
      <c r="K290" s="38"/>
      <c r="L290" s="41"/>
      <c r="M290" s="197"/>
      <c r="N290" s="198"/>
      <c r="O290" s="67"/>
      <c r="P290" s="67"/>
      <c r="Q290" s="67"/>
      <c r="R290" s="67"/>
      <c r="S290" s="67"/>
      <c r="T290" s="68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166</v>
      </c>
      <c r="AU290" s="19" t="s">
        <v>82</v>
      </c>
    </row>
    <row r="291" spans="1:47" s="2" customFormat="1" ht="11.25">
      <c r="A291" s="36"/>
      <c r="B291" s="37"/>
      <c r="C291" s="38"/>
      <c r="D291" s="199" t="s">
        <v>168</v>
      </c>
      <c r="E291" s="38"/>
      <c r="F291" s="200" t="s">
        <v>1555</v>
      </c>
      <c r="G291" s="38"/>
      <c r="H291" s="38"/>
      <c r="I291" s="196"/>
      <c r="J291" s="38"/>
      <c r="K291" s="38"/>
      <c r="L291" s="41"/>
      <c r="M291" s="197"/>
      <c r="N291" s="198"/>
      <c r="O291" s="67"/>
      <c r="P291" s="67"/>
      <c r="Q291" s="67"/>
      <c r="R291" s="67"/>
      <c r="S291" s="67"/>
      <c r="T291" s="68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168</v>
      </c>
      <c r="AU291" s="19" t="s">
        <v>82</v>
      </c>
    </row>
    <row r="292" spans="2:51" s="13" customFormat="1" ht="11.25">
      <c r="B292" s="201"/>
      <c r="C292" s="202"/>
      <c r="D292" s="194" t="s">
        <v>170</v>
      </c>
      <c r="E292" s="203" t="s">
        <v>28</v>
      </c>
      <c r="F292" s="204" t="s">
        <v>1711</v>
      </c>
      <c r="G292" s="202"/>
      <c r="H292" s="203" t="s">
        <v>28</v>
      </c>
      <c r="I292" s="205"/>
      <c r="J292" s="202"/>
      <c r="K292" s="202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170</v>
      </c>
      <c r="AU292" s="210" t="s">
        <v>82</v>
      </c>
      <c r="AV292" s="13" t="s">
        <v>80</v>
      </c>
      <c r="AW292" s="13" t="s">
        <v>34</v>
      </c>
      <c r="AX292" s="13" t="s">
        <v>73</v>
      </c>
      <c r="AY292" s="210" t="s">
        <v>157</v>
      </c>
    </row>
    <row r="293" spans="2:51" s="13" customFormat="1" ht="11.25">
      <c r="B293" s="201"/>
      <c r="C293" s="202"/>
      <c r="D293" s="194" t="s">
        <v>170</v>
      </c>
      <c r="E293" s="203" t="s">
        <v>28</v>
      </c>
      <c r="F293" s="204" t="s">
        <v>1556</v>
      </c>
      <c r="G293" s="202"/>
      <c r="H293" s="203" t="s">
        <v>28</v>
      </c>
      <c r="I293" s="205"/>
      <c r="J293" s="202"/>
      <c r="K293" s="202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170</v>
      </c>
      <c r="AU293" s="210" t="s">
        <v>82</v>
      </c>
      <c r="AV293" s="13" t="s">
        <v>80</v>
      </c>
      <c r="AW293" s="13" t="s">
        <v>34</v>
      </c>
      <c r="AX293" s="13" t="s">
        <v>73</v>
      </c>
      <c r="AY293" s="210" t="s">
        <v>157</v>
      </c>
    </row>
    <row r="294" spans="2:51" s="13" customFormat="1" ht="11.25">
      <c r="B294" s="201"/>
      <c r="C294" s="202"/>
      <c r="D294" s="194" t="s">
        <v>170</v>
      </c>
      <c r="E294" s="203" t="s">
        <v>28</v>
      </c>
      <c r="F294" s="204" t="s">
        <v>1557</v>
      </c>
      <c r="G294" s="202"/>
      <c r="H294" s="203" t="s">
        <v>28</v>
      </c>
      <c r="I294" s="205"/>
      <c r="J294" s="202"/>
      <c r="K294" s="202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170</v>
      </c>
      <c r="AU294" s="210" t="s">
        <v>82</v>
      </c>
      <c r="AV294" s="13" t="s">
        <v>80</v>
      </c>
      <c r="AW294" s="13" t="s">
        <v>34</v>
      </c>
      <c r="AX294" s="13" t="s">
        <v>73</v>
      </c>
      <c r="AY294" s="210" t="s">
        <v>157</v>
      </c>
    </row>
    <row r="295" spans="2:51" s="14" customFormat="1" ht="11.25">
      <c r="B295" s="211"/>
      <c r="C295" s="212"/>
      <c r="D295" s="194" t="s">
        <v>170</v>
      </c>
      <c r="E295" s="213" t="s">
        <v>28</v>
      </c>
      <c r="F295" s="214" t="s">
        <v>1558</v>
      </c>
      <c r="G295" s="212"/>
      <c r="H295" s="215">
        <v>0.107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170</v>
      </c>
      <c r="AU295" s="221" t="s">
        <v>82</v>
      </c>
      <c r="AV295" s="14" t="s">
        <v>82</v>
      </c>
      <c r="AW295" s="14" t="s">
        <v>34</v>
      </c>
      <c r="AX295" s="14" t="s">
        <v>73</v>
      </c>
      <c r="AY295" s="221" t="s">
        <v>157</v>
      </c>
    </row>
    <row r="296" spans="2:51" s="13" customFormat="1" ht="11.25">
      <c r="B296" s="201"/>
      <c r="C296" s="202"/>
      <c r="D296" s="194" t="s">
        <v>170</v>
      </c>
      <c r="E296" s="203" t="s">
        <v>28</v>
      </c>
      <c r="F296" s="204" t="s">
        <v>1559</v>
      </c>
      <c r="G296" s="202"/>
      <c r="H296" s="203" t="s">
        <v>28</v>
      </c>
      <c r="I296" s="205"/>
      <c r="J296" s="202"/>
      <c r="K296" s="202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170</v>
      </c>
      <c r="AU296" s="210" t="s">
        <v>82</v>
      </c>
      <c r="AV296" s="13" t="s">
        <v>80</v>
      </c>
      <c r="AW296" s="13" t="s">
        <v>34</v>
      </c>
      <c r="AX296" s="13" t="s">
        <v>73</v>
      </c>
      <c r="AY296" s="210" t="s">
        <v>157</v>
      </c>
    </row>
    <row r="297" spans="2:51" s="14" customFormat="1" ht="11.25">
      <c r="B297" s="211"/>
      <c r="C297" s="212"/>
      <c r="D297" s="194" t="s">
        <v>170</v>
      </c>
      <c r="E297" s="213" t="s">
        <v>28</v>
      </c>
      <c r="F297" s="214" t="s">
        <v>1715</v>
      </c>
      <c r="G297" s="212"/>
      <c r="H297" s="215">
        <v>0.148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170</v>
      </c>
      <c r="AU297" s="221" t="s">
        <v>82</v>
      </c>
      <c r="AV297" s="14" t="s">
        <v>82</v>
      </c>
      <c r="AW297" s="14" t="s">
        <v>34</v>
      </c>
      <c r="AX297" s="14" t="s">
        <v>73</v>
      </c>
      <c r="AY297" s="221" t="s">
        <v>157</v>
      </c>
    </row>
    <row r="298" spans="2:51" s="14" customFormat="1" ht="11.25">
      <c r="B298" s="211"/>
      <c r="C298" s="212"/>
      <c r="D298" s="194" t="s">
        <v>170</v>
      </c>
      <c r="E298" s="213" t="s">
        <v>28</v>
      </c>
      <c r="F298" s="214" t="s">
        <v>1716</v>
      </c>
      <c r="G298" s="212"/>
      <c r="H298" s="215">
        <v>0.127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170</v>
      </c>
      <c r="AU298" s="221" t="s">
        <v>82</v>
      </c>
      <c r="AV298" s="14" t="s">
        <v>82</v>
      </c>
      <c r="AW298" s="14" t="s">
        <v>34</v>
      </c>
      <c r="AX298" s="14" t="s">
        <v>73</v>
      </c>
      <c r="AY298" s="221" t="s">
        <v>157</v>
      </c>
    </row>
    <row r="299" spans="2:51" s="13" customFormat="1" ht="11.25">
      <c r="B299" s="201"/>
      <c r="C299" s="202"/>
      <c r="D299" s="194" t="s">
        <v>170</v>
      </c>
      <c r="E299" s="203" t="s">
        <v>28</v>
      </c>
      <c r="F299" s="204" t="s">
        <v>1562</v>
      </c>
      <c r="G299" s="202"/>
      <c r="H299" s="203" t="s">
        <v>28</v>
      </c>
      <c r="I299" s="205"/>
      <c r="J299" s="202"/>
      <c r="K299" s="202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170</v>
      </c>
      <c r="AU299" s="210" t="s">
        <v>82</v>
      </c>
      <c r="AV299" s="13" t="s">
        <v>80</v>
      </c>
      <c r="AW299" s="13" t="s">
        <v>34</v>
      </c>
      <c r="AX299" s="13" t="s">
        <v>73</v>
      </c>
      <c r="AY299" s="210" t="s">
        <v>157</v>
      </c>
    </row>
    <row r="300" spans="2:51" s="14" customFormat="1" ht="11.25">
      <c r="B300" s="211"/>
      <c r="C300" s="212"/>
      <c r="D300" s="194" t="s">
        <v>170</v>
      </c>
      <c r="E300" s="213" t="s">
        <v>28</v>
      </c>
      <c r="F300" s="214" t="s">
        <v>1563</v>
      </c>
      <c r="G300" s="212"/>
      <c r="H300" s="215">
        <v>0.053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170</v>
      </c>
      <c r="AU300" s="221" t="s">
        <v>82</v>
      </c>
      <c r="AV300" s="14" t="s">
        <v>82</v>
      </c>
      <c r="AW300" s="14" t="s">
        <v>34</v>
      </c>
      <c r="AX300" s="14" t="s">
        <v>73</v>
      </c>
      <c r="AY300" s="221" t="s">
        <v>157</v>
      </c>
    </row>
    <row r="301" spans="2:51" s="15" customFormat="1" ht="11.25">
      <c r="B301" s="222"/>
      <c r="C301" s="223"/>
      <c r="D301" s="194" t="s">
        <v>170</v>
      </c>
      <c r="E301" s="224" t="s">
        <v>28</v>
      </c>
      <c r="F301" s="225" t="s">
        <v>182</v>
      </c>
      <c r="G301" s="223"/>
      <c r="H301" s="226">
        <v>0.435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170</v>
      </c>
      <c r="AU301" s="232" t="s">
        <v>82</v>
      </c>
      <c r="AV301" s="15" t="s">
        <v>164</v>
      </c>
      <c r="AW301" s="15" t="s">
        <v>34</v>
      </c>
      <c r="AX301" s="15" t="s">
        <v>80</v>
      </c>
      <c r="AY301" s="232" t="s">
        <v>157</v>
      </c>
    </row>
    <row r="302" spans="1:65" s="2" customFormat="1" ht="16.5" customHeight="1">
      <c r="A302" s="36"/>
      <c r="B302" s="37"/>
      <c r="C302" s="181" t="s">
        <v>452</v>
      </c>
      <c r="D302" s="181" t="s">
        <v>159</v>
      </c>
      <c r="E302" s="182" t="s">
        <v>1564</v>
      </c>
      <c r="F302" s="183" t="s">
        <v>1565</v>
      </c>
      <c r="G302" s="184" t="s">
        <v>175</v>
      </c>
      <c r="H302" s="185">
        <v>1</v>
      </c>
      <c r="I302" s="186"/>
      <c r="J302" s="187">
        <f>ROUND(I302*H302,2)</f>
        <v>0</v>
      </c>
      <c r="K302" s="183" t="s">
        <v>28</v>
      </c>
      <c r="L302" s="41"/>
      <c r="M302" s="188" t="s">
        <v>28</v>
      </c>
      <c r="N302" s="189" t="s">
        <v>46</v>
      </c>
      <c r="O302" s="67"/>
      <c r="P302" s="190">
        <f>O302*H302</f>
        <v>0</v>
      </c>
      <c r="Q302" s="190">
        <v>0.02</v>
      </c>
      <c r="R302" s="190">
        <f>Q302*H302</f>
        <v>0.02</v>
      </c>
      <c r="S302" s="190">
        <v>0</v>
      </c>
      <c r="T302" s="19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2" t="s">
        <v>164</v>
      </c>
      <c r="AT302" s="192" t="s">
        <v>159</v>
      </c>
      <c r="AU302" s="192" t="s">
        <v>82</v>
      </c>
      <c r="AY302" s="19" t="s">
        <v>157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9" t="s">
        <v>164</v>
      </c>
      <c r="BK302" s="193">
        <f>ROUND(I302*H302,2)</f>
        <v>0</v>
      </c>
      <c r="BL302" s="19" t="s">
        <v>164</v>
      </c>
      <c r="BM302" s="192" t="s">
        <v>1566</v>
      </c>
    </row>
    <row r="303" spans="1:47" s="2" customFormat="1" ht="11.25">
      <c r="A303" s="36"/>
      <c r="B303" s="37"/>
      <c r="C303" s="38"/>
      <c r="D303" s="194" t="s">
        <v>166</v>
      </c>
      <c r="E303" s="38"/>
      <c r="F303" s="195" t="s">
        <v>1565</v>
      </c>
      <c r="G303" s="38"/>
      <c r="H303" s="38"/>
      <c r="I303" s="196"/>
      <c r="J303" s="38"/>
      <c r="K303" s="38"/>
      <c r="L303" s="41"/>
      <c r="M303" s="197"/>
      <c r="N303" s="198"/>
      <c r="O303" s="67"/>
      <c r="P303" s="67"/>
      <c r="Q303" s="67"/>
      <c r="R303" s="67"/>
      <c r="S303" s="67"/>
      <c r="T303" s="68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166</v>
      </c>
      <c r="AU303" s="19" t="s">
        <v>82</v>
      </c>
    </row>
    <row r="304" spans="2:51" s="13" customFormat="1" ht="11.25">
      <c r="B304" s="201"/>
      <c r="C304" s="202"/>
      <c r="D304" s="194" t="s">
        <v>170</v>
      </c>
      <c r="E304" s="203" t="s">
        <v>28</v>
      </c>
      <c r="F304" s="204" t="s">
        <v>1717</v>
      </c>
      <c r="G304" s="202"/>
      <c r="H304" s="203" t="s">
        <v>28</v>
      </c>
      <c r="I304" s="205"/>
      <c r="J304" s="202"/>
      <c r="K304" s="202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170</v>
      </c>
      <c r="AU304" s="210" t="s">
        <v>82</v>
      </c>
      <c r="AV304" s="13" t="s">
        <v>80</v>
      </c>
      <c r="AW304" s="13" t="s">
        <v>34</v>
      </c>
      <c r="AX304" s="13" t="s">
        <v>73</v>
      </c>
      <c r="AY304" s="210" t="s">
        <v>157</v>
      </c>
    </row>
    <row r="305" spans="2:51" s="13" customFormat="1" ht="11.25">
      <c r="B305" s="201"/>
      <c r="C305" s="202"/>
      <c r="D305" s="194" t="s">
        <v>170</v>
      </c>
      <c r="E305" s="203" t="s">
        <v>28</v>
      </c>
      <c r="F305" s="204" t="s">
        <v>972</v>
      </c>
      <c r="G305" s="202"/>
      <c r="H305" s="203" t="s">
        <v>28</v>
      </c>
      <c r="I305" s="205"/>
      <c r="J305" s="202"/>
      <c r="K305" s="202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170</v>
      </c>
      <c r="AU305" s="210" t="s">
        <v>82</v>
      </c>
      <c r="AV305" s="13" t="s">
        <v>80</v>
      </c>
      <c r="AW305" s="13" t="s">
        <v>34</v>
      </c>
      <c r="AX305" s="13" t="s">
        <v>73</v>
      </c>
      <c r="AY305" s="210" t="s">
        <v>157</v>
      </c>
    </row>
    <row r="306" spans="2:51" s="14" customFormat="1" ht="11.25">
      <c r="B306" s="211"/>
      <c r="C306" s="212"/>
      <c r="D306" s="194" t="s">
        <v>170</v>
      </c>
      <c r="E306" s="213" t="s">
        <v>28</v>
      </c>
      <c r="F306" s="214" t="s">
        <v>80</v>
      </c>
      <c r="G306" s="212"/>
      <c r="H306" s="215">
        <v>1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170</v>
      </c>
      <c r="AU306" s="221" t="s">
        <v>82</v>
      </c>
      <c r="AV306" s="14" t="s">
        <v>82</v>
      </c>
      <c r="AW306" s="14" t="s">
        <v>34</v>
      </c>
      <c r="AX306" s="14" t="s">
        <v>80</v>
      </c>
      <c r="AY306" s="221" t="s">
        <v>157</v>
      </c>
    </row>
    <row r="307" spans="1:65" s="2" customFormat="1" ht="16.5" customHeight="1">
      <c r="A307" s="36"/>
      <c r="B307" s="37"/>
      <c r="C307" s="181" t="s">
        <v>461</v>
      </c>
      <c r="D307" s="181" t="s">
        <v>159</v>
      </c>
      <c r="E307" s="182" t="s">
        <v>1568</v>
      </c>
      <c r="F307" s="183" t="s">
        <v>1569</v>
      </c>
      <c r="G307" s="184" t="s">
        <v>175</v>
      </c>
      <c r="H307" s="185">
        <v>1</v>
      </c>
      <c r="I307" s="186"/>
      <c r="J307" s="187">
        <f>ROUND(I307*H307,2)</f>
        <v>0</v>
      </c>
      <c r="K307" s="183" t="s">
        <v>28</v>
      </c>
      <c r="L307" s="41"/>
      <c r="M307" s="188" t="s">
        <v>28</v>
      </c>
      <c r="N307" s="189" t="s">
        <v>46</v>
      </c>
      <c r="O307" s="67"/>
      <c r="P307" s="190">
        <f>O307*H307</f>
        <v>0</v>
      </c>
      <c r="Q307" s="190">
        <v>0.03</v>
      </c>
      <c r="R307" s="190">
        <f>Q307*H307</f>
        <v>0.03</v>
      </c>
      <c r="S307" s="190">
        <v>0</v>
      </c>
      <c r="T307" s="19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164</v>
      </c>
      <c r="AT307" s="192" t="s">
        <v>159</v>
      </c>
      <c r="AU307" s="192" t="s">
        <v>82</v>
      </c>
      <c r="AY307" s="19" t="s">
        <v>157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9" t="s">
        <v>164</v>
      </c>
      <c r="BK307" s="193">
        <f>ROUND(I307*H307,2)</f>
        <v>0</v>
      </c>
      <c r="BL307" s="19" t="s">
        <v>164</v>
      </c>
      <c r="BM307" s="192" t="s">
        <v>1570</v>
      </c>
    </row>
    <row r="308" spans="1:47" s="2" customFormat="1" ht="11.25">
      <c r="A308" s="36"/>
      <c r="B308" s="37"/>
      <c r="C308" s="38"/>
      <c r="D308" s="194" t="s">
        <v>166</v>
      </c>
      <c r="E308" s="38"/>
      <c r="F308" s="195" t="s">
        <v>1569</v>
      </c>
      <c r="G308" s="38"/>
      <c r="H308" s="38"/>
      <c r="I308" s="196"/>
      <c r="J308" s="38"/>
      <c r="K308" s="38"/>
      <c r="L308" s="41"/>
      <c r="M308" s="197"/>
      <c r="N308" s="198"/>
      <c r="O308" s="67"/>
      <c r="P308" s="67"/>
      <c r="Q308" s="67"/>
      <c r="R308" s="67"/>
      <c r="S308" s="67"/>
      <c r="T308" s="68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166</v>
      </c>
      <c r="AU308" s="19" t="s">
        <v>82</v>
      </c>
    </row>
    <row r="309" spans="2:51" s="13" customFormat="1" ht="11.25">
      <c r="B309" s="201"/>
      <c r="C309" s="202"/>
      <c r="D309" s="194" t="s">
        <v>170</v>
      </c>
      <c r="E309" s="203" t="s">
        <v>28</v>
      </c>
      <c r="F309" s="204" t="s">
        <v>1718</v>
      </c>
      <c r="G309" s="202"/>
      <c r="H309" s="203" t="s">
        <v>28</v>
      </c>
      <c r="I309" s="205"/>
      <c r="J309" s="202"/>
      <c r="K309" s="202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170</v>
      </c>
      <c r="AU309" s="210" t="s">
        <v>82</v>
      </c>
      <c r="AV309" s="13" t="s">
        <v>80</v>
      </c>
      <c r="AW309" s="13" t="s">
        <v>34</v>
      </c>
      <c r="AX309" s="13" t="s">
        <v>73</v>
      </c>
      <c r="AY309" s="210" t="s">
        <v>157</v>
      </c>
    </row>
    <row r="310" spans="2:51" s="13" customFormat="1" ht="11.25">
      <c r="B310" s="201"/>
      <c r="C310" s="202"/>
      <c r="D310" s="194" t="s">
        <v>170</v>
      </c>
      <c r="E310" s="203" t="s">
        <v>28</v>
      </c>
      <c r="F310" s="204" t="s">
        <v>972</v>
      </c>
      <c r="G310" s="202"/>
      <c r="H310" s="203" t="s">
        <v>28</v>
      </c>
      <c r="I310" s="205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170</v>
      </c>
      <c r="AU310" s="210" t="s">
        <v>82</v>
      </c>
      <c r="AV310" s="13" t="s">
        <v>80</v>
      </c>
      <c r="AW310" s="13" t="s">
        <v>34</v>
      </c>
      <c r="AX310" s="13" t="s">
        <v>73</v>
      </c>
      <c r="AY310" s="210" t="s">
        <v>157</v>
      </c>
    </row>
    <row r="311" spans="2:51" s="14" customFormat="1" ht="11.25">
      <c r="B311" s="211"/>
      <c r="C311" s="212"/>
      <c r="D311" s="194" t="s">
        <v>170</v>
      </c>
      <c r="E311" s="213" t="s">
        <v>28</v>
      </c>
      <c r="F311" s="214" t="s">
        <v>80</v>
      </c>
      <c r="G311" s="212"/>
      <c r="H311" s="215">
        <v>1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170</v>
      </c>
      <c r="AU311" s="221" t="s">
        <v>82</v>
      </c>
      <c r="AV311" s="14" t="s">
        <v>82</v>
      </c>
      <c r="AW311" s="14" t="s">
        <v>34</v>
      </c>
      <c r="AX311" s="14" t="s">
        <v>80</v>
      </c>
      <c r="AY311" s="221" t="s">
        <v>157</v>
      </c>
    </row>
    <row r="312" spans="2:63" s="12" customFormat="1" ht="22.9" customHeight="1">
      <c r="B312" s="165"/>
      <c r="C312" s="166"/>
      <c r="D312" s="167" t="s">
        <v>72</v>
      </c>
      <c r="E312" s="179" t="s">
        <v>224</v>
      </c>
      <c r="F312" s="179" t="s">
        <v>588</v>
      </c>
      <c r="G312" s="166"/>
      <c r="H312" s="166"/>
      <c r="I312" s="169"/>
      <c r="J312" s="180">
        <f>BK312</f>
        <v>0</v>
      </c>
      <c r="K312" s="166"/>
      <c r="L312" s="171"/>
      <c r="M312" s="172"/>
      <c r="N312" s="173"/>
      <c r="O312" s="173"/>
      <c r="P312" s="174">
        <f>SUM(P313:P330)</f>
        <v>0</v>
      </c>
      <c r="Q312" s="173"/>
      <c r="R312" s="174">
        <f>SUM(R313:R330)</f>
        <v>0.014070839999999998</v>
      </c>
      <c r="S312" s="173"/>
      <c r="T312" s="175">
        <f>SUM(T313:T330)</f>
        <v>0</v>
      </c>
      <c r="AR312" s="176" t="s">
        <v>80</v>
      </c>
      <c r="AT312" s="177" t="s">
        <v>72</v>
      </c>
      <c r="AU312" s="177" t="s">
        <v>80</v>
      </c>
      <c r="AY312" s="176" t="s">
        <v>157</v>
      </c>
      <c r="BK312" s="178">
        <f>SUM(BK313:BK330)</f>
        <v>0</v>
      </c>
    </row>
    <row r="313" spans="1:65" s="2" customFormat="1" ht="16.5" customHeight="1">
      <c r="A313" s="36"/>
      <c r="B313" s="37"/>
      <c r="C313" s="181" t="s">
        <v>472</v>
      </c>
      <c r="D313" s="181" t="s">
        <v>159</v>
      </c>
      <c r="E313" s="182" t="s">
        <v>993</v>
      </c>
      <c r="F313" s="183" t="s">
        <v>994</v>
      </c>
      <c r="G313" s="184" t="s">
        <v>227</v>
      </c>
      <c r="H313" s="185">
        <v>14.902</v>
      </c>
      <c r="I313" s="186"/>
      <c r="J313" s="187">
        <f>ROUND(I313*H313,2)</f>
        <v>0</v>
      </c>
      <c r="K313" s="183" t="s">
        <v>163</v>
      </c>
      <c r="L313" s="41"/>
      <c r="M313" s="188" t="s">
        <v>28</v>
      </c>
      <c r="N313" s="189" t="s">
        <v>46</v>
      </c>
      <c r="O313" s="67"/>
      <c r="P313" s="190">
        <f>O313*H313</f>
        <v>0</v>
      </c>
      <c r="Q313" s="190">
        <v>0.00062</v>
      </c>
      <c r="R313" s="190">
        <f>Q313*H313</f>
        <v>0.00923924</v>
      </c>
      <c r="S313" s="190">
        <v>0</v>
      </c>
      <c r="T313" s="19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2" t="s">
        <v>164</v>
      </c>
      <c r="AT313" s="192" t="s">
        <v>159</v>
      </c>
      <c r="AU313" s="192" t="s">
        <v>82</v>
      </c>
      <c r="AY313" s="19" t="s">
        <v>157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9" t="s">
        <v>164</v>
      </c>
      <c r="BK313" s="193">
        <f>ROUND(I313*H313,2)</f>
        <v>0</v>
      </c>
      <c r="BL313" s="19" t="s">
        <v>164</v>
      </c>
      <c r="BM313" s="192" t="s">
        <v>1589</v>
      </c>
    </row>
    <row r="314" spans="1:47" s="2" customFormat="1" ht="11.25">
      <c r="A314" s="36"/>
      <c r="B314" s="37"/>
      <c r="C314" s="38"/>
      <c r="D314" s="194" t="s">
        <v>166</v>
      </c>
      <c r="E314" s="38"/>
      <c r="F314" s="195" t="s">
        <v>996</v>
      </c>
      <c r="G314" s="38"/>
      <c r="H314" s="38"/>
      <c r="I314" s="196"/>
      <c r="J314" s="38"/>
      <c r="K314" s="38"/>
      <c r="L314" s="41"/>
      <c r="M314" s="197"/>
      <c r="N314" s="198"/>
      <c r="O314" s="67"/>
      <c r="P314" s="67"/>
      <c r="Q314" s="67"/>
      <c r="R314" s="67"/>
      <c r="S314" s="67"/>
      <c r="T314" s="68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166</v>
      </c>
      <c r="AU314" s="19" t="s">
        <v>82</v>
      </c>
    </row>
    <row r="315" spans="1:47" s="2" customFormat="1" ht="11.25">
      <c r="A315" s="36"/>
      <c r="B315" s="37"/>
      <c r="C315" s="38"/>
      <c r="D315" s="199" t="s">
        <v>168</v>
      </c>
      <c r="E315" s="38"/>
      <c r="F315" s="200" t="s">
        <v>997</v>
      </c>
      <c r="G315" s="38"/>
      <c r="H315" s="38"/>
      <c r="I315" s="196"/>
      <c r="J315" s="38"/>
      <c r="K315" s="38"/>
      <c r="L315" s="41"/>
      <c r="M315" s="197"/>
      <c r="N315" s="198"/>
      <c r="O315" s="67"/>
      <c r="P315" s="67"/>
      <c r="Q315" s="67"/>
      <c r="R315" s="67"/>
      <c r="S315" s="67"/>
      <c r="T315" s="68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168</v>
      </c>
      <c r="AU315" s="19" t="s">
        <v>82</v>
      </c>
    </row>
    <row r="316" spans="2:51" s="13" customFormat="1" ht="11.25">
      <c r="B316" s="201"/>
      <c r="C316" s="202"/>
      <c r="D316" s="194" t="s">
        <v>170</v>
      </c>
      <c r="E316" s="203" t="s">
        <v>28</v>
      </c>
      <c r="F316" s="204" t="s">
        <v>1590</v>
      </c>
      <c r="G316" s="202"/>
      <c r="H316" s="203" t="s">
        <v>28</v>
      </c>
      <c r="I316" s="205"/>
      <c r="J316" s="202"/>
      <c r="K316" s="202"/>
      <c r="L316" s="206"/>
      <c r="M316" s="207"/>
      <c r="N316" s="208"/>
      <c r="O316" s="208"/>
      <c r="P316" s="208"/>
      <c r="Q316" s="208"/>
      <c r="R316" s="208"/>
      <c r="S316" s="208"/>
      <c r="T316" s="209"/>
      <c r="AT316" s="210" t="s">
        <v>170</v>
      </c>
      <c r="AU316" s="210" t="s">
        <v>82</v>
      </c>
      <c r="AV316" s="13" t="s">
        <v>80</v>
      </c>
      <c r="AW316" s="13" t="s">
        <v>34</v>
      </c>
      <c r="AX316" s="13" t="s">
        <v>73</v>
      </c>
      <c r="AY316" s="210" t="s">
        <v>157</v>
      </c>
    </row>
    <row r="317" spans="2:51" s="13" customFormat="1" ht="11.25">
      <c r="B317" s="201"/>
      <c r="C317" s="202"/>
      <c r="D317" s="194" t="s">
        <v>170</v>
      </c>
      <c r="E317" s="203" t="s">
        <v>28</v>
      </c>
      <c r="F317" s="204" t="s">
        <v>999</v>
      </c>
      <c r="G317" s="202"/>
      <c r="H317" s="203" t="s">
        <v>28</v>
      </c>
      <c r="I317" s="205"/>
      <c r="J317" s="202"/>
      <c r="K317" s="202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170</v>
      </c>
      <c r="AU317" s="210" t="s">
        <v>82</v>
      </c>
      <c r="AV317" s="13" t="s">
        <v>80</v>
      </c>
      <c r="AW317" s="13" t="s">
        <v>34</v>
      </c>
      <c r="AX317" s="13" t="s">
        <v>73</v>
      </c>
      <c r="AY317" s="210" t="s">
        <v>157</v>
      </c>
    </row>
    <row r="318" spans="2:51" s="13" customFormat="1" ht="11.25">
      <c r="B318" s="201"/>
      <c r="C318" s="202"/>
      <c r="D318" s="194" t="s">
        <v>170</v>
      </c>
      <c r="E318" s="203" t="s">
        <v>28</v>
      </c>
      <c r="F318" s="204" t="s">
        <v>1591</v>
      </c>
      <c r="G318" s="202"/>
      <c r="H318" s="203" t="s">
        <v>28</v>
      </c>
      <c r="I318" s="205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170</v>
      </c>
      <c r="AU318" s="210" t="s">
        <v>82</v>
      </c>
      <c r="AV318" s="13" t="s">
        <v>80</v>
      </c>
      <c r="AW318" s="13" t="s">
        <v>34</v>
      </c>
      <c r="AX318" s="13" t="s">
        <v>73</v>
      </c>
      <c r="AY318" s="210" t="s">
        <v>157</v>
      </c>
    </row>
    <row r="319" spans="2:51" s="14" customFormat="1" ht="11.25">
      <c r="B319" s="211"/>
      <c r="C319" s="212"/>
      <c r="D319" s="194" t="s">
        <v>170</v>
      </c>
      <c r="E319" s="213" t="s">
        <v>28</v>
      </c>
      <c r="F319" s="214" t="s">
        <v>1592</v>
      </c>
      <c r="G319" s="212"/>
      <c r="H319" s="215">
        <v>9.2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170</v>
      </c>
      <c r="AU319" s="221" t="s">
        <v>82</v>
      </c>
      <c r="AV319" s="14" t="s">
        <v>82</v>
      </c>
      <c r="AW319" s="14" t="s">
        <v>34</v>
      </c>
      <c r="AX319" s="14" t="s">
        <v>73</v>
      </c>
      <c r="AY319" s="221" t="s">
        <v>157</v>
      </c>
    </row>
    <row r="320" spans="2:51" s="13" customFormat="1" ht="11.25">
      <c r="B320" s="201"/>
      <c r="C320" s="202"/>
      <c r="D320" s="194" t="s">
        <v>170</v>
      </c>
      <c r="E320" s="203" t="s">
        <v>28</v>
      </c>
      <c r="F320" s="204" t="s">
        <v>1719</v>
      </c>
      <c r="G320" s="202"/>
      <c r="H320" s="203" t="s">
        <v>28</v>
      </c>
      <c r="I320" s="205"/>
      <c r="J320" s="202"/>
      <c r="K320" s="202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170</v>
      </c>
      <c r="AU320" s="210" t="s">
        <v>82</v>
      </c>
      <c r="AV320" s="13" t="s">
        <v>80</v>
      </c>
      <c r="AW320" s="13" t="s">
        <v>34</v>
      </c>
      <c r="AX320" s="13" t="s">
        <v>73</v>
      </c>
      <c r="AY320" s="210" t="s">
        <v>157</v>
      </c>
    </row>
    <row r="321" spans="2:51" s="14" customFormat="1" ht="11.25">
      <c r="B321" s="211"/>
      <c r="C321" s="212"/>
      <c r="D321" s="194" t="s">
        <v>170</v>
      </c>
      <c r="E321" s="213" t="s">
        <v>28</v>
      </c>
      <c r="F321" s="214" t="s">
        <v>1594</v>
      </c>
      <c r="G321" s="212"/>
      <c r="H321" s="215">
        <v>5.2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170</v>
      </c>
      <c r="AU321" s="221" t="s">
        <v>82</v>
      </c>
      <c r="AV321" s="14" t="s">
        <v>82</v>
      </c>
      <c r="AW321" s="14" t="s">
        <v>34</v>
      </c>
      <c r="AX321" s="14" t="s">
        <v>73</v>
      </c>
      <c r="AY321" s="221" t="s">
        <v>157</v>
      </c>
    </row>
    <row r="322" spans="2:51" s="14" customFormat="1" ht="11.25">
      <c r="B322" s="211"/>
      <c r="C322" s="212"/>
      <c r="D322" s="194" t="s">
        <v>170</v>
      </c>
      <c r="E322" s="213" t="s">
        <v>28</v>
      </c>
      <c r="F322" s="214" t="s">
        <v>1720</v>
      </c>
      <c r="G322" s="212"/>
      <c r="H322" s="215">
        <v>0.502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170</v>
      </c>
      <c r="AU322" s="221" t="s">
        <v>82</v>
      </c>
      <c r="AV322" s="14" t="s">
        <v>82</v>
      </c>
      <c r="AW322" s="14" t="s">
        <v>34</v>
      </c>
      <c r="AX322" s="14" t="s">
        <v>73</v>
      </c>
      <c r="AY322" s="221" t="s">
        <v>157</v>
      </c>
    </row>
    <row r="323" spans="2:51" s="15" customFormat="1" ht="11.25">
      <c r="B323" s="222"/>
      <c r="C323" s="223"/>
      <c r="D323" s="194" t="s">
        <v>170</v>
      </c>
      <c r="E323" s="224" t="s">
        <v>28</v>
      </c>
      <c r="F323" s="225" t="s">
        <v>182</v>
      </c>
      <c r="G323" s="223"/>
      <c r="H323" s="226">
        <v>14.902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170</v>
      </c>
      <c r="AU323" s="232" t="s">
        <v>82</v>
      </c>
      <c r="AV323" s="15" t="s">
        <v>164</v>
      </c>
      <c r="AW323" s="15" t="s">
        <v>34</v>
      </c>
      <c r="AX323" s="15" t="s">
        <v>80</v>
      </c>
      <c r="AY323" s="232" t="s">
        <v>157</v>
      </c>
    </row>
    <row r="324" spans="1:65" s="2" customFormat="1" ht="16.5" customHeight="1">
      <c r="A324" s="36"/>
      <c r="B324" s="37"/>
      <c r="C324" s="181" t="s">
        <v>482</v>
      </c>
      <c r="D324" s="181" t="s">
        <v>159</v>
      </c>
      <c r="E324" s="182" t="s">
        <v>1038</v>
      </c>
      <c r="F324" s="183" t="s">
        <v>1039</v>
      </c>
      <c r="G324" s="184" t="s">
        <v>162</v>
      </c>
      <c r="H324" s="185">
        <v>10.28</v>
      </c>
      <c r="I324" s="186"/>
      <c r="J324" s="187">
        <f>ROUND(I324*H324,2)</f>
        <v>0</v>
      </c>
      <c r="K324" s="183" t="s">
        <v>163</v>
      </c>
      <c r="L324" s="41"/>
      <c r="M324" s="188" t="s">
        <v>28</v>
      </c>
      <c r="N324" s="189" t="s">
        <v>46</v>
      </c>
      <c r="O324" s="67"/>
      <c r="P324" s="190">
        <f>O324*H324</f>
        <v>0</v>
      </c>
      <c r="Q324" s="190">
        <v>0.00047</v>
      </c>
      <c r="R324" s="190">
        <f>Q324*H324</f>
        <v>0.004831599999999999</v>
      </c>
      <c r="S324" s="190">
        <v>0</v>
      </c>
      <c r="T324" s="191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2" t="s">
        <v>164</v>
      </c>
      <c r="AT324" s="192" t="s">
        <v>159</v>
      </c>
      <c r="AU324" s="192" t="s">
        <v>82</v>
      </c>
      <c r="AY324" s="19" t="s">
        <v>157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9" t="s">
        <v>164</v>
      </c>
      <c r="BK324" s="193">
        <f>ROUND(I324*H324,2)</f>
        <v>0</v>
      </c>
      <c r="BL324" s="19" t="s">
        <v>164</v>
      </c>
      <c r="BM324" s="192" t="s">
        <v>1595</v>
      </c>
    </row>
    <row r="325" spans="1:47" s="2" customFormat="1" ht="11.25">
      <c r="A325" s="36"/>
      <c r="B325" s="37"/>
      <c r="C325" s="38"/>
      <c r="D325" s="194" t="s">
        <v>166</v>
      </c>
      <c r="E325" s="38"/>
      <c r="F325" s="195" t="s">
        <v>1041</v>
      </c>
      <c r="G325" s="38"/>
      <c r="H325" s="38"/>
      <c r="I325" s="196"/>
      <c r="J325" s="38"/>
      <c r="K325" s="38"/>
      <c r="L325" s="41"/>
      <c r="M325" s="197"/>
      <c r="N325" s="198"/>
      <c r="O325" s="67"/>
      <c r="P325" s="67"/>
      <c r="Q325" s="67"/>
      <c r="R325" s="67"/>
      <c r="S325" s="67"/>
      <c r="T325" s="68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166</v>
      </c>
      <c r="AU325" s="19" t="s">
        <v>82</v>
      </c>
    </row>
    <row r="326" spans="1:47" s="2" customFormat="1" ht="11.25">
      <c r="A326" s="36"/>
      <c r="B326" s="37"/>
      <c r="C326" s="38"/>
      <c r="D326" s="199" t="s">
        <v>168</v>
      </c>
      <c r="E326" s="38"/>
      <c r="F326" s="200" t="s">
        <v>1042</v>
      </c>
      <c r="G326" s="38"/>
      <c r="H326" s="38"/>
      <c r="I326" s="196"/>
      <c r="J326" s="38"/>
      <c r="K326" s="38"/>
      <c r="L326" s="41"/>
      <c r="M326" s="197"/>
      <c r="N326" s="198"/>
      <c r="O326" s="67"/>
      <c r="P326" s="67"/>
      <c r="Q326" s="67"/>
      <c r="R326" s="67"/>
      <c r="S326" s="67"/>
      <c r="T326" s="68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168</v>
      </c>
      <c r="AU326" s="19" t="s">
        <v>82</v>
      </c>
    </row>
    <row r="327" spans="2:51" s="13" customFormat="1" ht="11.25">
      <c r="B327" s="201"/>
      <c r="C327" s="202"/>
      <c r="D327" s="194" t="s">
        <v>170</v>
      </c>
      <c r="E327" s="203" t="s">
        <v>28</v>
      </c>
      <c r="F327" s="204" t="s">
        <v>1596</v>
      </c>
      <c r="G327" s="202"/>
      <c r="H327" s="203" t="s">
        <v>28</v>
      </c>
      <c r="I327" s="205"/>
      <c r="J327" s="202"/>
      <c r="K327" s="202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170</v>
      </c>
      <c r="AU327" s="210" t="s">
        <v>82</v>
      </c>
      <c r="AV327" s="13" t="s">
        <v>80</v>
      </c>
      <c r="AW327" s="13" t="s">
        <v>34</v>
      </c>
      <c r="AX327" s="13" t="s">
        <v>73</v>
      </c>
      <c r="AY327" s="210" t="s">
        <v>157</v>
      </c>
    </row>
    <row r="328" spans="2:51" s="14" customFormat="1" ht="11.25">
      <c r="B328" s="211"/>
      <c r="C328" s="212"/>
      <c r="D328" s="194" t="s">
        <v>170</v>
      </c>
      <c r="E328" s="213" t="s">
        <v>28</v>
      </c>
      <c r="F328" s="214" t="s">
        <v>1721</v>
      </c>
      <c r="G328" s="212"/>
      <c r="H328" s="215">
        <v>4.42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170</v>
      </c>
      <c r="AU328" s="221" t="s">
        <v>82</v>
      </c>
      <c r="AV328" s="14" t="s">
        <v>82</v>
      </c>
      <c r="AW328" s="14" t="s">
        <v>34</v>
      </c>
      <c r="AX328" s="14" t="s">
        <v>73</v>
      </c>
      <c r="AY328" s="221" t="s">
        <v>157</v>
      </c>
    </row>
    <row r="329" spans="2:51" s="14" customFormat="1" ht="11.25">
      <c r="B329" s="211"/>
      <c r="C329" s="212"/>
      <c r="D329" s="194" t="s">
        <v>170</v>
      </c>
      <c r="E329" s="213" t="s">
        <v>28</v>
      </c>
      <c r="F329" s="214" t="s">
        <v>1598</v>
      </c>
      <c r="G329" s="212"/>
      <c r="H329" s="215">
        <v>5.86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170</v>
      </c>
      <c r="AU329" s="221" t="s">
        <v>82</v>
      </c>
      <c r="AV329" s="14" t="s">
        <v>82</v>
      </c>
      <c r="AW329" s="14" t="s">
        <v>34</v>
      </c>
      <c r="AX329" s="14" t="s">
        <v>73</v>
      </c>
      <c r="AY329" s="221" t="s">
        <v>157</v>
      </c>
    </row>
    <row r="330" spans="2:51" s="15" customFormat="1" ht="11.25">
      <c r="B330" s="222"/>
      <c r="C330" s="223"/>
      <c r="D330" s="194" t="s">
        <v>170</v>
      </c>
      <c r="E330" s="224" t="s">
        <v>28</v>
      </c>
      <c r="F330" s="225" t="s">
        <v>182</v>
      </c>
      <c r="G330" s="223"/>
      <c r="H330" s="226">
        <v>10.28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170</v>
      </c>
      <c r="AU330" s="232" t="s">
        <v>82</v>
      </c>
      <c r="AV330" s="15" t="s">
        <v>164</v>
      </c>
      <c r="AW330" s="15" t="s">
        <v>34</v>
      </c>
      <c r="AX330" s="15" t="s">
        <v>80</v>
      </c>
      <c r="AY330" s="232" t="s">
        <v>157</v>
      </c>
    </row>
    <row r="331" spans="2:63" s="12" customFormat="1" ht="22.9" customHeight="1">
      <c r="B331" s="165"/>
      <c r="C331" s="166"/>
      <c r="D331" s="167" t="s">
        <v>72</v>
      </c>
      <c r="E331" s="179" t="s">
        <v>610</v>
      </c>
      <c r="F331" s="179" t="s">
        <v>611</v>
      </c>
      <c r="G331" s="166"/>
      <c r="H331" s="166"/>
      <c r="I331" s="169"/>
      <c r="J331" s="180">
        <f>BK331</f>
        <v>0</v>
      </c>
      <c r="K331" s="166"/>
      <c r="L331" s="171"/>
      <c r="M331" s="172"/>
      <c r="N331" s="173"/>
      <c r="O331" s="173"/>
      <c r="P331" s="174">
        <f>SUM(P332:P347)</f>
        <v>0</v>
      </c>
      <c r="Q331" s="173"/>
      <c r="R331" s="174">
        <f>SUM(R332:R347)</f>
        <v>0</v>
      </c>
      <c r="S331" s="173"/>
      <c r="T331" s="175">
        <f>SUM(T332:T347)</f>
        <v>0</v>
      </c>
      <c r="AR331" s="176" t="s">
        <v>80</v>
      </c>
      <c r="AT331" s="177" t="s">
        <v>72</v>
      </c>
      <c r="AU331" s="177" t="s">
        <v>80</v>
      </c>
      <c r="AY331" s="176" t="s">
        <v>157</v>
      </c>
      <c r="BK331" s="178">
        <f>SUM(BK332:BK347)</f>
        <v>0</v>
      </c>
    </row>
    <row r="332" spans="1:65" s="2" customFormat="1" ht="16.5" customHeight="1">
      <c r="A332" s="36"/>
      <c r="B332" s="37"/>
      <c r="C332" s="181" t="s">
        <v>499</v>
      </c>
      <c r="D332" s="181" t="s">
        <v>159</v>
      </c>
      <c r="E332" s="182" t="s">
        <v>613</v>
      </c>
      <c r="F332" s="183" t="s">
        <v>614</v>
      </c>
      <c r="G332" s="184" t="s">
        <v>175</v>
      </c>
      <c r="H332" s="185">
        <v>1</v>
      </c>
      <c r="I332" s="186"/>
      <c r="J332" s="187">
        <f>ROUND(I332*H332,2)</f>
        <v>0</v>
      </c>
      <c r="K332" s="183" t="s">
        <v>28</v>
      </c>
      <c r="L332" s="41"/>
      <c r="M332" s="188" t="s">
        <v>28</v>
      </c>
      <c r="N332" s="189" t="s">
        <v>46</v>
      </c>
      <c r="O332" s="67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2" t="s">
        <v>164</v>
      </c>
      <c r="AT332" s="192" t="s">
        <v>159</v>
      </c>
      <c r="AU332" s="192" t="s">
        <v>82</v>
      </c>
      <c r="AY332" s="19" t="s">
        <v>157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9" t="s">
        <v>164</v>
      </c>
      <c r="BK332" s="193">
        <f>ROUND(I332*H332,2)</f>
        <v>0</v>
      </c>
      <c r="BL332" s="19" t="s">
        <v>164</v>
      </c>
      <c r="BM332" s="192" t="s">
        <v>1722</v>
      </c>
    </row>
    <row r="333" spans="1:47" s="2" customFormat="1" ht="11.25">
      <c r="A333" s="36"/>
      <c r="B333" s="37"/>
      <c r="C333" s="38"/>
      <c r="D333" s="194" t="s">
        <v>166</v>
      </c>
      <c r="E333" s="38"/>
      <c r="F333" s="195" t="s">
        <v>616</v>
      </c>
      <c r="G333" s="38"/>
      <c r="H333" s="38"/>
      <c r="I333" s="196"/>
      <c r="J333" s="38"/>
      <c r="K333" s="38"/>
      <c r="L333" s="41"/>
      <c r="M333" s="197"/>
      <c r="N333" s="198"/>
      <c r="O333" s="67"/>
      <c r="P333" s="67"/>
      <c r="Q333" s="67"/>
      <c r="R333" s="67"/>
      <c r="S333" s="67"/>
      <c r="T333" s="68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166</v>
      </c>
      <c r="AU333" s="19" t="s">
        <v>82</v>
      </c>
    </row>
    <row r="334" spans="2:51" s="13" customFormat="1" ht="11.25">
      <c r="B334" s="201"/>
      <c r="C334" s="202"/>
      <c r="D334" s="194" t="s">
        <v>170</v>
      </c>
      <c r="E334" s="203" t="s">
        <v>28</v>
      </c>
      <c r="F334" s="204" t="s">
        <v>1723</v>
      </c>
      <c r="G334" s="202"/>
      <c r="H334" s="203" t="s">
        <v>28</v>
      </c>
      <c r="I334" s="205"/>
      <c r="J334" s="202"/>
      <c r="K334" s="202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170</v>
      </c>
      <c r="AU334" s="210" t="s">
        <v>82</v>
      </c>
      <c r="AV334" s="13" t="s">
        <v>80</v>
      </c>
      <c r="AW334" s="13" t="s">
        <v>34</v>
      </c>
      <c r="AX334" s="13" t="s">
        <v>73</v>
      </c>
      <c r="AY334" s="210" t="s">
        <v>157</v>
      </c>
    </row>
    <row r="335" spans="2:51" s="14" customFormat="1" ht="11.25">
      <c r="B335" s="211"/>
      <c r="C335" s="212"/>
      <c r="D335" s="194" t="s">
        <v>170</v>
      </c>
      <c r="E335" s="213" t="s">
        <v>28</v>
      </c>
      <c r="F335" s="214" t="s">
        <v>80</v>
      </c>
      <c r="G335" s="212"/>
      <c r="H335" s="215">
        <v>1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170</v>
      </c>
      <c r="AU335" s="221" t="s">
        <v>82</v>
      </c>
      <c r="AV335" s="14" t="s">
        <v>82</v>
      </c>
      <c r="AW335" s="14" t="s">
        <v>34</v>
      </c>
      <c r="AX335" s="14" t="s">
        <v>80</v>
      </c>
      <c r="AY335" s="221" t="s">
        <v>157</v>
      </c>
    </row>
    <row r="336" spans="1:65" s="2" customFormat="1" ht="16.5" customHeight="1">
      <c r="A336" s="36"/>
      <c r="B336" s="37"/>
      <c r="C336" s="181" t="s">
        <v>507</v>
      </c>
      <c r="D336" s="181" t="s">
        <v>159</v>
      </c>
      <c r="E336" s="182" t="s">
        <v>619</v>
      </c>
      <c r="F336" s="183" t="s">
        <v>620</v>
      </c>
      <c r="G336" s="184" t="s">
        <v>486</v>
      </c>
      <c r="H336" s="185">
        <v>5.083</v>
      </c>
      <c r="I336" s="186"/>
      <c r="J336" s="187">
        <f>ROUND(I336*H336,2)</f>
        <v>0</v>
      </c>
      <c r="K336" s="183" t="s">
        <v>28</v>
      </c>
      <c r="L336" s="41"/>
      <c r="M336" s="188" t="s">
        <v>28</v>
      </c>
      <c r="N336" s="189" t="s">
        <v>46</v>
      </c>
      <c r="O336" s="67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2" t="s">
        <v>164</v>
      </c>
      <c r="AT336" s="192" t="s">
        <v>159</v>
      </c>
      <c r="AU336" s="192" t="s">
        <v>82</v>
      </c>
      <c r="AY336" s="19" t="s">
        <v>157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9" t="s">
        <v>164</v>
      </c>
      <c r="BK336" s="193">
        <f>ROUND(I336*H336,2)</f>
        <v>0</v>
      </c>
      <c r="BL336" s="19" t="s">
        <v>164</v>
      </c>
      <c r="BM336" s="192" t="s">
        <v>1724</v>
      </c>
    </row>
    <row r="337" spans="1:47" s="2" customFormat="1" ht="11.25">
      <c r="A337" s="36"/>
      <c r="B337" s="37"/>
      <c r="C337" s="38"/>
      <c r="D337" s="194" t="s">
        <v>166</v>
      </c>
      <c r="E337" s="38"/>
      <c r="F337" s="195" t="s">
        <v>622</v>
      </c>
      <c r="G337" s="38"/>
      <c r="H337" s="38"/>
      <c r="I337" s="196"/>
      <c r="J337" s="38"/>
      <c r="K337" s="38"/>
      <c r="L337" s="41"/>
      <c r="M337" s="197"/>
      <c r="N337" s="198"/>
      <c r="O337" s="67"/>
      <c r="P337" s="67"/>
      <c r="Q337" s="67"/>
      <c r="R337" s="67"/>
      <c r="S337" s="67"/>
      <c r="T337" s="68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166</v>
      </c>
      <c r="AU337" s="19" t="s">
        <v>82</v>
      </c>
    </row>
    <row r="338" spans="2:51" s="13" customFormat="1" ht="11.25">
      <c r="B338" s="201"/>
      <c r="C338" s="202"/>
      <c r="D338" s="194" t="s">
        <v>170</v>
      </c>
      <c r="E338" s="203" t="s">
        <v>28</v>
      </c>
      <c r="F338" s="204" t="s">
        <v>1601</v>
      </c>
      <c r="G338" s="202"/>
      <c r="H338" s="203" t="s">
        <v>28</v>
      </c>
      <c r="I338" s="205"/>
      <c r="J338" s="202"/>
      <c r="K338" s="202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170</v>
      </c>
      <c r="AU338" s="210" t="s">
        <v>82</v>
      </c>
      <c r="AV338" s="13" t="s">
        <v>80</v>
      </c>
      <c r="AW338" s="13" t="s">
        <v>34</v>
      </c>
      <c r="AX338" s="13" t="s">
        <v>73</v>
      </c>
      <c r="AY338" s="210" t="s">
        <v>157</v>
      </c>
    </row>
    <row r="339" spans="2:51" s="13" customFormat="1" ht="11.25">
      <c r="B339" s="201"/>
      <c r="C339" s="202"/>
      <c r="D339" s="194" t="s">
        <v>170</v>
      </c>
      <c r="E339" s="203" t="s">
        <v>28</v>
      </c>
      <c r="F339" s="204" t="s">
        <v>1602</v>
      </c>
      <c r="G339" s="202"/>
      <c r="H339" s="203" t="s">
        <v>28</v>
      </c>
      <c r="I339" s="205"/>
      <c r="J339" s="202"/>
      <c r="K339" s="202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170</v>
      </c>
      <c r="AU339" s="210" t="s">
        <v>82</v>
      </c>
      <c r="AV339" s="13" t="s">
        <v>80</v>
      </c>
      <c r="AW339" s="13" t="s">
        <v>34</v>
      </c>
      <c r="AX339" s="13" t="s">
        <v>73</v>
      </c>
      <c r="AY339" s="210" t="s">
        <v>157</v>
      </c>
    </row>
    <row r="340" spans="2:51" s="14" customFormat="1" ht="11.25">
      <c r="B340" s="211"/>
      <c r="C340" s="212"/>
      <c r="D340" s="194" t="s">
        <v>170</v>
      </c>
      <c r="E340" s="213" t="s">
        <v>28</v>
      </c>
      <c r="F340" s="214" t="s">
        <v>1725</v>
      </c>
      <c r="G340" s="212"/>
      <c r="H340" s="215">
        <v>4.673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170</v>
      </c>
      <c r="AU340" s="221" t="s">
        <v>82</v>
      </c>
      <c r="AV340" s="14" t="s">
        <v>82</v>
      </c>
      <c r="AW340" s="14" t="s">
        <v>34</v>
      </c>
      <c r="AX340" s="14" t="s">
        <v>73</v>
      </c>
      <c r="AY340" s="221" t="s">
        <v>157</v>
      </c>
    </row>
    <row r="341" spans="2:51" s="13" customFormat="1" ht="11.25">
      <c r="B341" s="201"/>
      <c r="C341" s="202"/>
      <c r="D341" s="194" t="s">
        <v>170</v>
      </c>
      <c r="E341" s="203" t="s">
        <v>28</v>
      </c>
      <c r="F341" s="204" t="s">
        <v>1726</v>
      </c>
      <c r="G341" s="202"/>
      <c r="H341" s="203" t="s">
        <v>28</v>
      </c>
      <c r="I341" s="205"/>
      <c r="J341" s="202"/>
      <c r="K341" s="202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170</v>
      </c>
      <c r="AU341" s="210" t="s">
        <v>82</v>
      </c>
      <c r="AV341" s="13" t="s">
        <v>80</v>
      </c>
      <c r="AW341" s="13" t="s">
        <v>34</v>
      </c>
      <c r="AX341" s="13" t="s">
        <v>73</v>
      </c>
      <c r="AY341" s="210" t="s">
        <v>157</v>
      </c>
    </row>
    <row r="342" spans="2:51" s="14" customFormat="1" ht="11.25">
      <c r="B342" s="211"/>
      <c r="C342" s="212"/>
      <c r="D342" s="194" t="s">
        <v>170</v>
      </c>
      <c r="E342" s="213" t="s">
        <v>28</v>
      </c>
      <c r="F342" s="214" t="s">
        <v>1727</v>
      </c>
      <c r="G342" s="212"/>
      <c r="H342" s="215">
        <v>0.41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170</v>
      </c>
      <c r="AU342" s="221" t="s">
        <v>82</v>
      </c>
      <c r="AV342" s="14" t="s">
        <v>82</v>
      </c>
      <c r="AW342" s="14" t="s">
        <v>34</v>
      </c>
      <c r="AX342" s="14" t="s">
        <v>73</v>
      </c>
      <c r="AY342" s="221" t="s">
        <v>157</v>
      </c>
    </row>
    <row r="343" spans="2:51" s="15" customFormat="1" ht="11.25">
      <c r="B343" s="222"/>
      <c r="C343" s="223"/>
      <c r="D343" s="194" t="s">
        <v>170</v>
      </c>
      <c r="E343" s="224" t="s">
        <v>28</v>
      </c>
      <c r="F343" s="225" t="s">
        <v>182</v>
      </c>
      <c r="G343" s="223"/>
      <c r="H343" s="226">
        <v>5.083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170</v>
      </c>
      <c r="AU343" s="232" t="s">
        <v>82</v>
      </c>
      <c r="AV343" s="15" t="s">
        <v>164</v>
      </c>
      <c r="AW343" s="15" t="s">
        <v>34</v>
      </c>
      <c r="AX343" s="15" t="s">
        <v>80</v>
      </c>
      <c r="AY343" s="232" t="s">
        <v>157</v>
      </c>
    </row>
    <row r="344" spans="1:65" s="2" customFormat="1" ht="16.5" customHeight="1">
      <c r="A344" s="36"/>
      <c r="B344" s="37"/>
      <c r="C344" s="181" t="s">
        <v>511</v>
      </c>
      <c r="D344" s="181" t="s">
        <v>159</v>
      </c>
      <c r="E344" s="182" t="s">
        <v>639</v>
      </c>
      <c r="F344" s="183" t="s">
        <v>640</v>
      </c>
      <c r="G344" s="184" t="s">
        <v>486</v>
      </c>
      <c r="H344" s="185">
        <v>1.827</v>
      </c>
      <c r="I344" s="186"/>
      <c r="J344" s="187">
        <f>ROUND(I344*H344,2)</f>
        <v>0</v>
      </c>
      <c r="K344" s="183" t="s">
        <v>28</v>
      </c>
      <c r="L344" s="41"/>
      <c r="M344" s="188" t="s">
        <v>28</v>
      </c>
      <c r="N344" s="189" t="s">
        <v>46</v>
      </c>
      <c r="O344" s="67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2" t="s">
        <v>164</v>
      </c>
      <c r="AT344" s="192" t="s">
        <v>159</v>
      </c>
      <c r="AU344" s="192" t="s">
        <v>82</v>
      </c>
      <c r="AY344" s="19" t="s">
        <v>157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9" t="s">
        <v>164</v>
      </c>
      <c r="BK344" s="193">
        <f>ROUND(I344*H344,2)</f>
        <v>0</v>
      </c>
      <c r="BL344" s="19" t="s">
        <v>164</v>
      </c>
      <c r="BM344" s="192" t="s">
        <v>1728</v>
      </c>
    </row>
    <row r="345" spans="1:47" s="2" customFormat="1" ht="11.25">
      <c r="A345" s="36"/>
      <c r="B345" s="37"/>
      <c r="C345" s="38"/>
      <c r="D345" s="194" t="s">
        <v>166</v>
      </c>
      <c r="E345" s="38"/>
      <c r="F345" s="195" t="s">
        <v>642</v>
      </c>
      <c r="G345" s="38"/>
      <c r="H345" s="38"/>
      <c r="I345" s="196"/>
      <c r="J345" s="38"/>
      <c r="K345" s="38"/>
      <c r="L345" s="41"/>
      <c r="M345" s="197"/>
      <c r="N345" s="198"/>
      <c r="O345" s="67"/>
      <c r="P345" s="67"/>
      <c r="Q345" s="67"/>
      <c r="R345" s="67"/>
      <c r="S345" s="67"/>
      <c r="T345" s="68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166</v>
      </c>
      <c r="AU345" s="19" t="s">
        <v>82</v>
      </c>
    </row>
    <row r="346" spans="2:51" s="13" customFormat="1" ht="11.25">
      <c r="B346" s="201"/>
      <c r="C346" s="202"/>
      <c r="D346" s="194" t="s">
        <v>170</v>
      </c>
      <c r="E346" s="203" t="s">
        <v>28</v>
      </c>
      <c r="F346" s="204" t="s">
        <v>1729</v>
      </c>
      <c r="G346" s="202"/>
      <c r="H346" s="203" t="s">
        <v>28</v>
      </c>
      <c r="I346" s="205"/>
      <c r="J346" s="202"/>
      <c r="K346" s="202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170</v>
      </c>
      <c r="AU346" s="210" t="s">
        <v>82</v>
      </c>
      <c r="AV346" s="13" t="s">
        <v>80</v>
      </c>
      <c r="AW346" s="13" t="s">
        <v>34</v>
      </c>
      <c r="AX346" s="13" t="s">
        <v>73</v>
      </c>
      <c r="AY346" s="210" t="s">
        <v>157</v>
      </c>
    </row>
    <row r="347" spans="2:51" s="14" customFormat="1" ht="11.25">
      <c r="B347" s="211"/>
      <c r="C347" s="212"/>
      <c r="D347" s="194" t="s">
        <v>170</v>
      </c>
      <c r="E347" s="213" t="s">
        <v>28</v>
      </c>
      <c r="F347" s="214" t="s">
        <v>1730</v>
      </c>
      <c r="G347" s="212"/>
      <c r="H347" s="215">
        <v>1.827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170</v>
      </c>
      <c r="AU347" s="221" t="s">
        <v>82</v>
      </c>
      <c r="AV347" s="14" t="s">
        <v>82</v>
      </c>
      <c r="AW347" s="14" t="s">
        <v>34</v>
      </c>
      <c r="AX347" s="14" t="s">
        <v>80</v>
      </c>
      <c r="AY347" s="221" t="s">
        <v>157</v>
      </c>
    </row>
    <row r="348" spans="2:63" s="12" customFormat="1" ht="22.9" customHeight="1">
      <c r="B348" s="165"/>
      <c r="C348" s="166"/>
      <c r="D348" s="167" t="s">
        <v>72</v>
      </c>
      <c r="E348" s="179" t="s">
        <v>652</v>
      </c>
      <c r="F348" s="179" t="s">
        <v>653</v>
      </c>
      <c r="G348" s="166"/>
      <c r="H348" s="166"/>
      <c r="I348" s="169"/>
      <c r="J348" s="180">
        <f>BK348</f>
        <v>0</v>
      </c>
      <c r="K348" s="166"/>
      <c r="L348" s="171"/>
      <c r="M348" s="172"/>
      <c r="N348" s="173"/>
      <c r="O348" s="173"/>
      <c r="P348" s="174">
        <f>SUM(P349:P351)</f>
        <v>0</v>
      </c>
      <c r="Q348" s="173"/>
      <c r="R348" s="174">
        <f>SUM(R349:R351)</f>
        <v>0</v>
      </c>
      <c r="S348" s="173"/>
      <c r="T348" s="175">
        <f>SUM(T349:T351)</f>
        <v>0</v>
      </c>
      <c r="AR348" s="176" t="s">
        <v>80</v>
      </c>
      <c r="AT348" s="177" t="s">
        <v>72</v>
      </c>
      <c r="AU348" s="177" t="s">
        <v>80</v>
      </c>
      <c r="AY348" s="176" t="s">
        <v>157</v>
      </c>
      <c r="BK348" s="178">
        <f>SUM(BK349:BK351)</f>
        <v>0</v>
      </c>
    </row>
    <row r="349" spans="1:65" s="2" customFormat="1" ht="16.5" customHeight="1">
      <c r="A349" s="36"/>
      <c r="B349" s="37"/>
      <c r="C349" s="181" t="s">
        <v>517</v>
      </c>
      <c r="D349" s="181" t="s">
        <v>159</v>
      </c>
      <c r="E349" s="182" t="s">
        <v>1609</v>
      </c>
      <c r="F349" s="183" t="s">
        <v>1610</v>
      </c>
      <c r="G349" s="184" t="s">
        <v>486</v>
      </c>
      <c r="H349" s="185">
        <v>1.088</v>
      </c>
      <c r="I349" s="186"/>
      <c r="J349" s="187">
        <f>ROUND(I349*H349,2)</f>
        <v>0</v>
      </c>
      <c r="K349" s="183" t="s">
        <v>163</v>
      </c>
      <c r="L349" s="41"/>
      <c r="M349" s="188" t="s">
        <v>28</v>
      </c>
      <c r="N349" s="189" t="s">
        <v>46</v>
      </c>
      <c r="O349" s="67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2" t="s">
        <v>164</v>
      </c>
      <c r="AT349" s="192" t="s">
        <v>159</v>
      </c>
      <c r="AU349" s="192" t="s">
        <v>82</v>
      </c>
      <c r="AY349" s="19" t="s">
        <v>157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9" t="s">
        <v>164</v>
      </c>
      <c r="BK349" s="193">
        <f>ROUND(I349*H349,2)</f>
        <v>0</v>
      </c>
      <c r="BL349" s="19" t="s">
        <v>164</v>
      </c>
      <c r="BM349" s="192" t="s">
        <v>1611</v>
      </c>
    </row>
    <row r="350" spans="1:47" s="2" customFormat="1" ht="11.25">
      <c r="A350" s="36"/>
      <c r="B350" s="37"/>
      <c r="C350" s="38"/>
      <c r="D350" s="194" t="s">
        <v>166</v>
      </c>
      <c r="E350" s="38"/>
      <c r="F350" s="195" t="s">
        <v>1612</v>
      </c>
      <c r="G350" s="38"/>
      <c r="H350" s="38"/>
      <c r="I350" s="196"/>
      <c r="J350" s="38"/>
      <c r="K350" s="38"/>
      <c r="L350" s="41"/>
      <c r="M350" s="197"/>
      <c r="N350" s="198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166</v>
      </c>
      <c r="AU350" s="19" t="s">
        <v>82</v>
      </c>
    </row>
    <row r="351" spans="1:47" s="2" customFormat="1" ht="11.25">
      <c r="A351" s="36"/>
      <c r="B351" s="37"/>
      <c r="C351" s="38"/>
      <c r="D351" s="199" t="s">
        <v>168</v>
      </c>
      <c r="E351" s="38"/>
      <c r="F351" s="200" t="s">
        <v>1613</v>
      </c>
      <c r="G351" s="38"/>
      <c r="H351" s="38"/>
      <c r="I351" s="196"/>
      <c r="J351" s="38"/>
      <c r="K351" s="38"/>
      <c r="L351" s="41"/>
      <c r="M351" s="197"/>
      <c r="N351" s="198"/>
      <c r="O351" s="67"/>
      <c r="P351" s="67"/>
      <c r="Q351" s="67"/>
      <c r="R351" s="67"/>
      <c r="S351" s="67"/>
      <c r="T351" s="68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168</v>
      </c>
      <c r="AU351" s="19" t="s">
        <v>82</v>
      </c>
    </row>
    <row r="352" spans="2:63" s="12" customFormat="1" ht="25.9" customHeight="1">
      <c r="B352" s="165"/>
      <c r="C352" s="166"/>
      <c r="D352" s="167" t="s">
        <v>72</v>
      </c>
      <c r="E352" s="168" t="s">
        <v>660</v>
      </c>
      <c r="F352" s="168" t="s">
        <v>661</v>
      </c>
      <c r="G352" s="166"/>
      <c r="H352" s="166"/>
      <c r="I352" s="169"/>
      <c r="J352" s="170">
        <f>BK352</f>
        <v>0</v>
      </c>
      <c r="K352" s="166"/>
      <c r="L352" s="171"/>
      <c r="M352" s="172"/>
      <c r="N352" s="173"/>
      <c r="O352" s="173"/>
      <c r="P352" s="174">
        <f>P353+P370</f>
        <v>0</v>
      </c>
      <c r="Q352" s="173"/>
      <c r="R352" s="174">
        <f>R353+R370</f>
        <v>0.04263542</v>
      </c>
      <c r="S352" s="173"/>
      <c r="T352" s="175">
        <f>T353+T370</f>
        <v>0</v>
      </c>
      <c r="AR352" s="176" t="s">
        <v>82</v>
      </c>
      <c r="AT352" s="177" t="s">
        <v>72</v>
      </c>
      <c r="AU352" s="177" t="s">
        <v>73</v>
      </c>
      <c r="AY352" s="176" t="s">
        <v>157</v>
      </c>
      <c r="BK352" s="178">
        <f>BK353+BK370</f>
        <v>0</v>
      </c>
    </row>
    <row r="353" spans="2:63" s="12" customFormat="1" ht="22.9" customHeight="1">
      <c r="B353" s="165"/>
      <c r="C353" s="166"/>
      <c r="D353" s="167" t="s">
        <v>72</v>
      </c>
      <c r="E353" s="179" t="s">
        <v>1107</v>
      </c>
      <c r="F353" s="179" t="s">
        <v>1108</v>
      </c>
      <c r="G353" s="166"/>
      <c r="H353" s="166"/>
      <c r="I353" s="169"/>
      <c r="J353" s="180">
        <f>BK353</f>
        <v>0</v>
      </c>
      <c r="K353" s="166"/>
      <c r="L353" s="171"/>
      <c r="M353" s="172"/>
      <c r="N353" s="173"/>
      <c r="O353" s="173"/>
      <c r="P353" s="174">
        <f>SUM(P354:P369)</f>
        <v>0</v>
      </c>
      <c r="Q353" s="173"/>
      <c r="R353" s="174">
        <f>SUM(R354:R369)</f>
        <v>0.036385</v>
      </c>
      <c r="S353" s="173"/>
      <c r="T353" s="175">
        <f>SUM(T354:T369)</f>
        <v>0</v>
      </c>
      <c r="AR353" s="176" t="s">
        <v>82</v>
      </c>
      <c r="AT353" s="177" t="s">
        <v>72</v>
      </c>
      <c r="AU353" s="177" t="s">
        <v>80</v>
      </c>
      <c r="AY353" s="176" t="s">
        <v>157</v>
      </c>
      <c r="BK353" s="178">
        <f>SUM(BK354:BK369)</f>
        <v>0</v>
      </c>
    </row>
    <row r="354" spans="1:65" s="2" customFormat="1" ht="16.5" customHeight="1">
      <c r="A354" s="36"/>
      <c r="B354" s="37"/>
      <c r="C354" s="181" t="s">
        <v>523</v>
      </c>
      <c r="D354" s="181" t="s">
        <v>159</v>
      </c>
      <c r="E354" s="182" t="s">
        <v>1109</v>
      </c>
      <c r="F354" s="183" t="s">
        <v>1110</v>
      </c>
      <c r="G354" s="184" t="s">
        <v>162</v>
      </c>
      <c r="H354" s="185">
        <v>18.415</v>
      </c>
      <c r="I354" s="186"/>
      <c r="J354" s="187">
        <f>ROUND(I354*H354,2)</f>
        <v>0</v>
      </c>
      <c r="K354" s="183" t="s">
        <v>163</v>
      </c>
      <c r="L354" s="41"/>
      <c r="M354" s="188" t="s">
        <v>28</v>
      </c>
      <c r="N354" s="189" t="s">
        <v>46</v>
      </c>
      <c r="O354" s="67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2" t="s">
        <v>307</v>
      </c>
      <c r="AT354" s="192" t="s">
        <v>159</v>
      </c>
      <c r="AU354" s="192" t="s">
        <v>82</v>
      </c>
      <c r="AY354" s="19" t="s">
        <v>157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9" t="s">
        <v>164</v>
      </c>
      <c r="BK354" s="193">
        <f>ROUND(I354*H354,2)</f>
        <v>0</v>
      </c>
      <c r="BL354" s="19" t="s">
        <v>307</v>
      </c>
      <c r="BM354" s="192" t="s">
        <v>1614</v>
      </c>
    </row>
    <row r="355" spans="1:47" s="2" customFormat="1" ht="11.25">
      <c r="A355" s="36"/>
      <c r="B355" s="37"/>
      <c r="C355" s="38"/>
      <c r="D355" s="194" t="s">
        <v>166</v>
      </c>
      <c r="E355" s="38"/>
      <c r="F355" s="195" t="s">
        <v>1112</v>
      </c>
      <c r="G355" s="38"/>
      <c r="H355" s="38"/>
      <c r="I355" s="196"/>
      <c r="J355" s="38"/>
      <c r="K355" s="38"/>
      <c r="L355" s="41"/>
      <c r="M355" s="197"/>
      <c r="N355" s="198"/>
      <c r="O355" s="67"/>
      <c r="P355" s="67"/>
      <c r="Q355" s="67"/>
      <c r="R355" s="67"/>
      <c r="S355" s="67"/>
      <c r="T355" s="68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166</v>
      </c>
      <c r="AU355" s="19" t="s">
        <v>82</v>
      </c>
    </row>
    <row r="356" spans="1:47" s="2" customFormat="1" ht="11.25">
      <c r="A356" s="36"/>
      <c r="B356" s="37"/>
      <c r="C356" s="38"/>
      <c r="D356" s="199" t="s">
        <v>168</v>
      </c>
      <c r="E356" s="38"/>
      <c r="F356" s="200" t="s">
        <v>1113</v>
      </c>
      <c r="G356" s="38"/>
      <c r="H356" s="38"/>
      <c r="I356" s="196"/>
      <c r="J356" s="38"/>
      <c r="K356" s="38"/>
      <c r="L356" s="41"/>
      <c r="M356" s="197"/>
      <c r="N356" s="198"/>
      <c r="O356" s="67"/>
      <c r="P356" s="67"/>
      <c r="Q356" s="67"/>
      <c r="R356" s="67"/>
      <c r="S356" s="67"/>
      <c r="T356" s="68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168</v>
      </c>
      <c r="AU356" s="19" t="s">
        <v>82</v>
      </c>
    </row>
    <row r="357" spans="2:51" s="13" customFormat="1" ht="11.25">
      <c r="B357" s="201"/>
      <c r="C357" s="202"/>
      <c r="D357" s="194" t="s">
        <v>170</v>
      </c>
      <c r="E357" s="203" t="s">
        <v>28</v>
      </c>
      <c r="F357" s="204" t="s">
        <v>1731</v>
      </c>
      <c r="G357" s="202"/>
      <c r="H357" s="203" t="s">
        <v>28</v>
      </c>
      <c r="I357" s="205"/>
      <c r="J357" s="202"/>
      <c r="K357" s="202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170</v>
      </c>
      <c r="AU357" s="210" t="s">
        <v>82</v>
      </c>
      <c r="AV357" s="13" t="s">
        <v>80</v>
      </c>
      <c r="AW357" s="13" t="s">
        <v>34</v>
      </c>
      <c r="AX357" s="13" t="s">
        <v>73</v>
      </c>
      <c r="AY357" s="210" t="s">
        <v>157</v>
      </c>
    </row>
    <row r="358" spans="2:51" s="14" customFormat="1" ht="11.25">
      <c r="B358" s="211"/>
      <c r="C358" s="212"/>
      <c r="D358" s="194" t="s">
        <v>170</v>
      </c>
      <c r="E358" s="213" t="s">
        <v>28</v>
      </c>
      <c r="F358" s="214" t="s">
        <v>1732</v>
      </c>
      <c r="G358" s="212"/>
      <c r="H358" s="215">
        <v>18.415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170</v>
      </c>
      <c r="AU358" s="221" t="s">
        <v>82</v>
      </c>
      <c r="AV358" s="14" t="s">
        <v>82</v>
      </c>
      <c r="AW358" s="14" t="s">
        <v>34</v>
      </c>
      <c r="AX358" s="14" t="s">
        <v>80</v>
      </c>
      <c r="AY358" s="221" t="s">
        <v>157</v>
      </c>
    </row>
    <row r="359" spans="1:65" s="2" customFormat="1" ht="16.5" customHeight="1">
      <c r="A359" s="36"/>
      <c r="B359" s="37"/>
      <c r="C359" s="244" t="s">
        <v>532</v>
      </c>
      <c r="D359" s="244" t="s">
        <v>483</v>
      </c>
      <c r="E359" s="245" t="s">
        <v>1120</v>
      </c>
      <c r="F359" s="246" t="s">
        <v>1121</v>
      </c>
      <c r="G359" s="247" t="s">
        <v>486</v>
      </c>
      <c r="H359" s="248">
        <v>0.006</v>
      </c>
      <c r="I359" s="249"/>
      <c r="J359" s="250">
        <f>ROUND(I359*H359,2)</f>
        <v>0</v>
      </c>
      <c r="K359" s="246" t="s">
        <v>163</v>
      </c>
      <c r="L359" s="251"/>
      <c r="M359" s="252" t="s">
        <v>28</v>
      </c>
      <c r="N359" s="253" t="s">
        <v>46</v>
      </c>
      <c r="O359" s="67"/>
      <c r="P359" s="190">
        <f>O359*H359</f>
        <v>0</v>
      </c>
      <c r="Q359" s="190">
        <v>1</v>
      </c>
      <c r="R359" s="190">
        <f>Q359*H359</f>
        <v>0.006</v>
      </c>
      <c r="S359" s="190">
        <v>0</v>
      </c>
      <c r="T359" s="191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2" t="s">
        <v>437</v>
      </c>
      <c r="AT359" s="192" t="s">
        <v>483</v>
      </c>
      <c r="AU359" s="192" t="s">
        <v>82</v>
      </c>
      <c r="AY359" s="19" t="s">
        <v>157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9" t="s">
        <v>164</v>
      </c>
      <c r="BK359" s="193">
        <f>ROUND(I359*H359,2)</f>
        <v>0</v>
      </c>
      <c r="BL359" s="19" t="s">
        <v>307</v>
      </c>
      <c r="BM359" s="192" t="s">
        <v>1617</v>
      </c>
    </row>
    <row r="360" spans="1:47" s="2" customFormat="1" ht="11.25">
      <c r="A360" s="36"/>
      <c r="B360" s="37"/>
      <c r="C360" s="38"/>
      <c r="D360" s="194" t="s">
        <v>166</v>
      </c>
      <c r="E360" s="38"/>
      <c r="F360" s="195" t="s">
        <v>1121</v>
      </c>
      <c r="G360" s="38"/>
      <c r="H360" s="38"/>
      <c r="I360" s="196"/>
      <c r="J360" s="38"/>
      <c r="K360" s="38"/>
      <c r="L360" s="41"/>
      <c r="M360" s="197"/>
      <c r="N360" s="198"/>
      <c r="O360" s="67"/>
      <c r="P360" s="67"/>
      <c r="Q360" s="67"/>
      <c r="R360" s="67"/>
      <c r="S360" s="67"/>
      <c r="T360" s="68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166</v>
      </c>
      <c r="AU360" s="19" t="s">
        <v>82</v>
      </c>
    </row>
    <row r="361" spans="2:51" s="14" customFormat="1" ht="11.25">
      <c r="B361" s="211"/>
      <c r="C361" s="212"/>
      <c r="D361" s="194" t="s">
        <v>170</v>
      </c>
      <c r="E361" s="212"/>
      <c r="F361" s="214" t="s">
        <v>1733</v>
      </c>
      <c r="G361" s="212"/>
      <c r="H361" s="215">
        <v>0.006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170</v>
      </c>
      <c r="AU361" s="221" t="s">
        <v>82</v>
      </c>
      <c r="AV361" s="14" t="s">
        <v>82</v>
      </c>
      <c r="AW361" s="14" t="s">
        <v>4</v>
      </c>
      <c r="AX361" s="14" t="s">
        <v>80</v>
      </c>
      <c r="AY361" s="221" t="s">
        <v>157</v>
      </c>
    </row>
    <row r="362" spans="1:65" s="2" customFormat="1" ht="16.5" customHeight="1">
      <c r="A362" s="36"/>
      <c r="B362" s="37"/>
      <c r="C362" s="181" t="s">
        <v>540</v>
      </c>
      <c r="D362" s="181" t="s">
        <v>159</v>
      </c>
      <c r="E362" s="182" t="s">
        <v>1124</v>
      </c>
      <c r="F362" s="183" t="s">
        <v>1125</v>
      </c>
      <c r="G362" s="184" t="s">
        <v>162</v>
      </c>
      <c r="H362" s="185">
        <v>18.415</v>
      </c>
      <c r="I362" s="186"/>
      <c r="J362" s="187">
        <f>ROUND(I362*H362,2)</f>
        <v>0</v>
      </c>
      <c r="K362" s="183" t="s">
        <v>163</v>
      </c>
      <c r="L362" s="41"/>
      <c r="M362" s="188" t="s">
        <v>28</v>
      </c>
      <c r="N362" s="189" t="s">
        <v>46</v>
      </c>
      <c r="O362" s="67"/>
      <c r="P362" s="190">
        <f>O362*H362</f>
        <v>0</v>
      </c>
      <c r="Q362" s="190">
        <v>0</v>
      </c>
      <c r="R362" s="190">
        <f>Q362*H362</f>
        <v>0</v>
      </c>
      <c r="S362" s="190">
        <v>0</v>
      </c>
      <c r="T362" s="191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2" t="s">
        <v>307</v>
      </c>
      <c r="AT362" s="192" t="s">
        <v>159</v>
      </c>
      <c r="AU362" s="192" t="s">
        <v>82</v>
      </c>
      <c r="AY362" s="19" t="s">
        <v>157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9" t="s">
        <v>164</v>
      </c>
      <c r="BK362" s="193">
        <f>ROUND(I362*H362,2)</f>
        <v>0</v>
      </c>
      <c r="BL362" s="19" t="s">
        <v>307</v>
      </c>
      <c r="BM362" s="192" t="s">
        <v>1619</v>
      </c>
    </row>
    <row r="363" spans="1:47" s="2" customFormat="1" ht="11.25">
      <c r="A363" s="36"/>
      <c r="B363" s="37"/>
      <c r="C363" s="38"/>
      <c r="D363" s="194" t="s">
        <v>166</v>
      </c>
      <c r="E363" s="38"/>
      <c r="F363" s="195" t="s">
        <v>1127</v>
      </c>
      <c r="G363" s="38"/>
      <c r="H363" s="38"/>
      <c r="I363" s="196"/>
      <c r="J363" s="38"/>
      <c r="K363" s="38"/>
      <c r="L363" s="41"/>
      <c r="M363" s="197"/>
      <c r="N363" s="198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166</v>
      </c>
      <c r="AU363" s="19" t="s">
        <v>82</v>
      </c>
    </row>
    <row r="364" spans="1:47" s="2" customFormat="1" ht="11.25">
      <c r="A364" s="36"/>
      <c r="B364" s="37"/>
      <c r="C364" s="38"/>
      <c r="D364" s="199" t="s">
        <v>168</v>
      </c>
      <c r="E364" s="38"/>
      <c r="F364" s="200" t="s">
        <v>1128</v>
      </c>
      <c r="G364" s="38"/>
      <c r="H364" s="38"/>
      <c r="I364" s="196"/>
      <c r="J364" s="38"/>
      <c r="K364" s="38"/>
      <c r="L364" s="41"/>
      <c r="M364" s="197"/>
      <c r="N364" s="198"/>
      <c r="O364" s="67"/>
      <c r="P364" s="67"/>
      <c r="Q364" s="67"/>
      <c r="R364" s="67"/>
      <c r="S364" s="67"/>
      <c r="T364" s="68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168</v>
      </c>
      <c r="AU364" s="19" t="s">
        <v>82</v>
      </c>
    </row>
    <row r="365" spans="2:51" s="13" customFormat="1" ht="11.25">
      <c r="B365" s="201"/>
      <c r="C365" s="202"/>
      <c r="D365" s="194" t="s">
        <v>170</v>
      </c>
      <c r="E365" s="203" t="s">
        <v>28</v>
      </c>
      <c r="F365" s="204" t="s">
        <v>1734</v>
      </c>
      <c r="G365" s="202"/>
      <c r="H365" s="203" t="s">
        <v>28</v>
      </c>
      <c r="I365" s="205"/>
      <c r="J365" s="202"/>
      <c r="K365" s="202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170</v>
      </c>
      <c r="AU365" s="210" t="s">
        <v>82</v>
      </c>
      <c r="AV365" s="13" t="s">
        <v>80</v>
      </c>
      <c r="AW365" s="13" t="s">
        <v>34</v>
      </c>
      <c r="AX365" s="13" t="s">
        <v>73</v>
      </c>
      <c r="AY365" s="210" t="s">
        <v>157</v>
      </c>
    </row>
    <row r="366" spans="2:51" s="14" customFormat="1" ht="11.25">
      <c r="B366" s="211"/>
      <c r="C366" s="212"/>
      <c r="D366" s="194" t="s">
        <v>170</v>
      </c>
      <c r="E366" s="213" t="s">
        <v>28</v>
      </c>
      <c r="F366" s="214" t="s">
        <v>1732</v>
      </c>
      <c r="G366" s="212"/>
      <c r="H366" s="215">
        <v>18.415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170</v>
      </c>
      <c r="AU366" s="221" t="s">
        <v>82</v>
      </c>
      <c r="AV366" s="14" t="s">
        <v>82</v>
      </c>
      <c r="AW366" s="14" t="s">
        <v>34</v>
      </c>
      <c r="AX366" s="14" t="s">
        <v>80</v>
      </c>
      <c r="AY366" s="221" t="s">
        <v>157</v>
      </c>
    </row>
    <row r="367" spans="1:65" s="2" customFormat="1" ht="16.5" customHeight="1">
      <c r="A367" s="36"/>
      <c r="B367" s="37"/>
      <c r="C367" s="244" t="s">
        <v>547</v>
      </c>
      <c r="D367" s="244" t="s">
        <v>483</v>
      </c>
      <c r="E367" s="245" t="s">
        <v>1130</v>
      </c>
      <c r="F367" s="246" t="s">
        <v>1131</v>
      </c>
      <c r="G367" s="247" t="s">
        <v>667</v>
      </c>
      <c r="H367" s="248">
        <v>30.385</v>
      </c>
      <c r="I367" s="249"/>
      <c r="J367" s="250">
        <f>ROUND(I367*H367,2)</f>
        <v>0</v>
      </c>
      <c r="K367" s="246" t="s">
        <v>163</v>
      </c>
      <c r="L367" s="251"/>
      <c r="M367" s="252" t="s">
        <v>28</v>
      </c>
      <c r="N367" s="253" t="s">
        <v>46</v>
      </c>
      <c r="O367" s="67"/>
      <c r="P367" s="190">
        <f>O367*H367</f>
        <v>0</v>
      </c>
      <c r="Q367" s="190">
        <v>0.001</v>
      </c>
      <c r="R367" s="190">
        <f>Q367*H367</f>
        <v>0.030385000000000002</v>
      </c>
      <c r="S367" s="190">
        <v>0</v>
      </c>
      <c r="T367" s="191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2" t="s">
        <v>437</v>
      </c>
      <c r="AT367" s="192" t="s">
        <v>483</v>
      </c>
      <c r="AU367" s="192" t="s">
        <v>82</v>
      </c>
      <c r="AY367" s="19" t="s">
        <v>157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19" t="s">
        <v>164</v>
      </c>
      <c r="BK367" s="193">
        <f>ROUND(I367*H367,2)</f>
        <v>0</v>
      </c>
      <c r="BL367" s="19" t="s">
        <v>307</v>
      </c>
      <c r="BM367" s="192" t="s">
        <v>1621</v>
      </c>
    </row>
    <row r="368" spans="1:47" s="2" customFormat="1" ht="11.25">
      <c r="A368" s="36"/>
      <c r="B368" s="37"/>
      <c r="C368" s="38"/>
      <c r="D368" s="194" t="s">
        <v>166</v>
      </c>
      <c r="E368" s="38"/>
      <c r="F368" s="195" t="s">
        <v>1131</v>
      </c>
      <c r="G368" s="38"/>
      <c r="H368" s="38"/>
      <c r="I368" s="196"/>
      <c r="J368" s="38"/>
      <c r="K368" s="38"/>
      <c r="L368" s="41"/>
      <c r="M368" s="197"/>
      <c r="N368" s="198"/>
      <c r="O368" s="67"/>
      <c r="P368" s="67"/>
      <c r="Q368" s="67"/>
      <c r="R368" s="67"/>
      <c r="S368" s="67"/>
      <c r="T368" s="68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166</v>
      </c>
      <c r="AU368" s="19" t="s">
        <v>82</v>
      </c>
    </row>
    <row r="369" spans="2:51" s="14" customFormat="1" ht="11.25">
      <c r="B369" s="211"/>
      <c r="C369" s="212"/>
      <c r="D369" s="194" t="s">
        <v>170</v>
      </c>
      <c r="E369" s="212"/>
      <c r="F369" s="214" t="s">
        <v>1735</v>
      </c>
      <c r="G369" s="212"/>
      <c r="H369" s="215">
        <v>30.385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170</v>
      </c>
      <c r="AU369" s="221" t="s">
        <v>82</v>
      </c>
      <c r="AV369" s="14" t="s">
        <v>82</v>
      </c>
      <c r="AW369" s="14" t="s">
        <v>4</v>
      </c>
      <c r="AX369" s="14" t="s">
        <v>80</v>
      </c>
      <c r="AY369" s="221" t="s">
        <v>157</v>
      </c>
    </row>
    <row r="370" spans="2:63" s="12" customFormat="1" ht="22.9" customHeight="1">
      <c r="B370" s="165"/>
      <c r="C370" s="166"/>
      <c r="D370" s="167" t="s">
        <v>72</v>
      </c>
      <c r="E370" s="179" t="s">
        <v>662</v>
      </c>
      <c r="F370" s="179" t="s">
        <v>663</v>
      </c>
      <c r="G370" s="166"/>
      <c r="H370" s="166"/>
      <c r="I370" s="169"/>
      <c r="J370" s="180">
        <f>BK370</f>
        <v>0</v>
      </c>
      <c r="K370" s="166"/>
      <c r="L370" s="171"/>
      <c r="M370" s="172"/>
      <c r="N370" s="173"/>
      <c r="O370" s="173"/>
      <c r="P370" s="174">
        <f>SUM(P371:P382)</f>
        <v>0</v>
      </c>
      <c r="Q370" s="173"/>
      <c r="R370" s="174">
        <f>SUM(R371:R382)</f>
        <v>0.0062504200000000005</v>
      </c>
      <c r="S370" s="173"/>
      <c r="T370" s="175">
        <f>SUM(T371:T382)</f>
        <v>0</v>
      </c>
      <c r="AR370" s="176" t="s">
        <v>82</v>
      </c>
      <c r="AT370" s="177" t="s">
        <v>72</v>
      </c>
      <c r="AU370" s="177" t="s">
        <v>80</v>
      </c>
      <c r="AY370" s="176" t="s">
        <v>157</v>
      </c>
      <c r="BK370" s="178">
        <f>SUM(BK371:BK382)</f>
        <v>0</v>
      </c>
    </row>
    <row r="371" spans="1:65" s="2" customFormat="1" ht="16.5" customHeight="1">
      <c r="A371" s="36"/>
      <c r="B371" s="37"/>
      <c r="C371" s="181" t="s">
        <v>556</v>
      </c>
      <c r="D371" s="181" t="s">
        <v>159</v>
      </c>
      <c r="E371" s="182" t="s">
        <v>665</v>
      </c>
      <c r="F371" s="183" t="s">
        <v>666</v>
      </c>
      <c r="G371" s="184" t="s">
        <v>667</v>
      </c>
      <c r="H371" s="185">
        <v>0.006</v>
      </c>
      <c r="I371" s="186"/>
      <c r="J371" s="187">
        <f>ROUND(I371*H371,2)</f>
        <v>0</v>
      </c>
      <c r="K371" s="183" t="s">
        <v>163</v>
      </c>
      <c r="L371" s="41"/>
      <c r="M371" s="188" t="s">
        <v>28</v>
      </c>
      <c r="N371" s="189" t="s">
        <v>46</v>
      </c>
      <c r="O371" s="67"/>
      <c r="P371" s="190">
        <f>O371*H371</f>
        <v>0</v>
      </c>
      <c r="Q371" s="190">
        <v>7E-05</v>
      </c>
      <c r="R371" s="190">
        <f>Q371*H371</f>
        <v>4.1999999999999995E-07</v>
      </c>
      <c r="S371" s="190">
        <v>0</v>
      </c>
      <c r="T371" s="191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2" t="s">
        <v>307</v>
      </c>
      <c r="AT371" s="192" t="s">
        <v>159</v>
      </c>
      <c r="AU371" s="192" t="s">
        <v>82</v>
      </c>
      <c r="AY371" s="19" t="s">
        <v>157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9" t="s">
        <v>164</v>
      </c>
      <c r="BK371" s="193">
        <f>ROUND(I371*H371,2)</f>
        <v>0</v>
      </c>
      <c r="BL371" s="19" t="s">
        <v>307</v>
      </c>
      <c r="BM371" s="192" t="s">
        <v>1623</v>
      </c>
    </row>
    <row r="372" spans="1:47" s="2" customFormat="1" ht="11.25">
      <c r="A372" s="36"/>
      <c r="B372" s="37"/>
      <c r="C372" s="38"/>
      <c r="D372" s="194" t="s">
        <v>166</v>
      </c>
      <c r="E372" s="38"/>
      <c r="F372" s="195" t="s">
        <v>669</v>
      </c>
      <c r="G372" s="38"/>
      <c r="H372" s="38"/>
      <c r="I372" s="196"/>
      <c r="J372" s="38"/>
      <c r="K372" s="38"/>
      <c r="L372" s="41"/>
      <c r="M372" s="197"/>
      <c r="N372" s="198"/>
      <c r="O372" s="67"/>
      <c r="P372" s="67"/>
      <c r="Q372" s="67"/>
      <c r="R372" s="67"/>
      <c r="S372" s="67"/>
      <c r="T372" s="68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166</v>
      </c>
      <c r="AU372" s="19" t="s">
        <v>82</v>
      </c>
    </row>
    <row r="373" spans="1:47" s="2" customFormat="1" ht="11.25">
      <c r="A373" s="36"/>
      <c r="B373" s="37"/>
      <c r="C373" s="38"/>
      <c r="D373" s="199" t="s">
        <v>168</v>
      </c>
      <c r="E373" s="38"/>
      <c r="F373" s="200" t="s">
        <v>670</v>
      </c>
      <c r="G373" s="38"/>
      <c r="H373" s="38"/>
      <c r="I373" s="196"/>
      <c r="J373" s="38"/>
      <c r="K373" s="38"/>
      <c r="L373" s="41"/>
      <c r="M373" s="197"/>
      <c r="N373" s="198"/>
      <c r="O373" s="67"/>
      <c r="P373" s="67"/>
      <c r="Q373" s="67"/>
      <c r="R373" s="67"/>
      <c r="S373" s="67"/>
      <c r="T373" s="68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168</v>
      </c>
      <c r="AU373" s="19" t="s">
        <v>82</v>
      </c>
    </row>
    <row r="374" spans="2:51" s="13" customFormat="1" ht="11.25">
      <c r="B374" s="201"/>
      <c r="C374" s="202"/>
      <c r="D374" s="194" t="s">
        <v>170</v>
      </c>
      <c r="E374" s="203" t="s">
        <v>28</v>
      </c>
      <c r="F374" s="204" t="s">
        <v>1736</v>
      </c>
      <c r="G374" s="202"/>
      <c r="H374" s="203" t="s">
        <v>28</v>
      </c>
      <c r="I374" s="205"/>
      <c r="J374" s="202"/>
      <c r="K374" s="202"/>
      <c r="L374" s="206"/>
      <c r="M374" s="207"/>
      <c r="N374" s="208"/>
      <c r="O374" s="208"/>
      <c r="P374" s="208"/>
      <c r="Q374" s="208"/>
      <c r="R374" s="208"/>
      <c r="S374" s="208"/>
      <c r="T374" s="209"/>
      <c r="AT374" s="210" t="s">
        <v>170</v>
      </c>
      <c r="AU374" s="210" t="s">
        <v>82</v>
      </c>
      <c r="AV374" s="13" t="s">
        <v>80</v>
      </c>
      <c r="AW374" s="13" t="s">
        <v>34</v>
      </c>
      <c r="AX374" s="13" t="s">
        <v>73</v>
      </c>
      <c r="AY374" s="210" t="s">
        <v>157</v>
      </c>
    </row>
    <row r="375" spans="2:51" s="14" customFormat="1" ht="11.25">
      <c r="B375" s="211"/>
      <c r="C375" s="212"/>
      <c r="D375" s="194" t="s">
        <v>170</v>
      </c>
      <c r="E375" s="213" t="s">
        <v>28</v>
      </c>
      <c r="F375" s="214" t="s">
        <v>1737</v>
      </c>
      <c r="G375" s="212"/>
      <c r="H375" s="215">
        <v>0.006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170</v>
      </c>
      <c r="AU375" s="221" t="s">
        <v>82</v>
      </c>
      <c r="AV375" s="14" t="s">
        <v>82</v>
      </c>
      <c r="AW375" s="14" t="s">
        <v>34</v>
      </c>
      <c r="AX375" s="14" t="s">
        <v>80</v>
      </c>
      <c r="AY375" s="221" t="s">
        <v>157</v>
      </c>
    </row>
    <row r="376" spans="1:65" s="2" customFormat="1" ht="16.5" customHeight="1">
      <c r="A376" s="36"/>
      <c r="B376" s="37"/>
      <c r="C376" s="244" t="s">
        <v>563</v>
      </c>
      <c r="D376" s="244" t="s">
        <v>483</v>
      </c>
      <c r="E376" s="245" t="s">
        <v>1626</v>
      </c>
      <c r="F376" s="246" t="s">
        <v>1627</v>
      </c>
      <c r="G376" s="247" t="s">
        <v>175</v>
      </c>
      <c r="H376" s="248">
        <v>5</v>
      </c>
      <c r="I376" s="249"/>
      <c r="J376" s="250">
        <f>ROUND(I376*H376,2)</f>
        <v>0</v>
      </c>
      <c r="K376" s="246" t="s">
        <v>163</v>
      </c>
      <c r="L376" s="251"/>
      <c r="M376" s="252" t="s">
        <v>28</v>
      </c>
      <c r="N376" s="253" t="s">
        <v>46</v>
      </c>
      <c r="O376" s="67"/>
      <c r="P376" s="190">
        <f>O376*H376</f>
        <v>0</v>
      </c>
      <c r="Q376" s="190">
        <v>0.00125</v>
      </c>
      <c r="R376" s="190">
        <f>Q376*H376</f>
        <v>0.00625</v>
      </c>
      <c r="S376" s="190">
        <v>0</v>
      </c>
      <c r="T376" s="191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92" t="s">
        <v>437</v>
      </c>
      <c r="AT376" s="192" t="s">
        <v>483</v>
      </c>
      <c r="AU376" s="192" t="s">
        <v>82</v>
      </c>
      <c r="AY376" s="19" t="s">
        <v>157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9" t="s">
        <v>164</v>
      </c>
      <c r="BK376" s="193">
        <f>ROUND(I376*H376,2)</f>
        <v>0</v>
      </c>
      <c r="BL376" s="19" t="s">
        <v>307</v>
      </c>
      <c r="BM376" s="192" t="s">
        <v>1628</v>
      </c>
    </row>
    <row r="377" spans="1:47" s="2" customFormat="1" ht="11.25">
      <c r="A377" s="36"/>
      <c r="B377" s="37"/>
      <c r="C377" s="38"/>
      <c r="D377" s="194" t="s">
        <v>166</v>
      </c>
      <c r="E377" s="38"/>
      <c r="F377" s="195" t="s">
        <v>1627</v>
      </c>
      <c r="G377" s="38"/>
      <c r="H377" s="38"/>
      <c r="I377" s="196"/>
      <c r="J377" s="38"/>
      <c r="K377" s="38"/>
      <c r="L377" s="41"/>
      <c r="M377" s="197"/>
      <c r="N377" s="198"/>
      <c r="O377" s="67"/>
      <c r="P377" s="67"/>
      <c r="Q377" s="67"/>
      <c r="R377" s="67"/>
      <c r="S377" s="67"/>
      <c r="T377" s="68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166</v>
      </c>
      <c r="AU377" s="19" t="s">
        <v>82</v>
      </c>
    </row>
    <row r="378" spans="2:51" s="13" customFormat="1" ht="11.25">
      <c r="B378" s="201"/>
      <c r="C378" s="202"/>
      <c r="D378" s="194" t="s">
        <v>170</v>
      </c>
      <c r="E378" s="203" t="s">
        <v>28</v>
      </c>
      <c r="F378" s="204" t="s">
        <v>1738</v>
      </c>
      <c r="G378" s="202"/>
      <c r="H378" s="203" t="s">
        <v>28</v>
      </c>
      <c r="I378" s="205"/>
      <c r="J378" s="202"/>
      <c r="K378" s="202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170</v>
      </c>
      <c r="AU378" s="210" t="s">
        <v>82</v>
      </c>
      <c r="AV378" s="13" t="s">
        <v>80</v>
      </c>
      <c r="AW378" s="13" t="s">
        <v>34</v>
      </c>
      <c r="AX378" s="13" t="s">
        <v>73</v>
      </c>
      <c r="AY378" s="210" t="s">
        <v>157</v>
      </c>
    </row>
    <row r="379" spans="2:51" s="14" customFormat="1" ht="11.25">
      <c r="B379" s="211"/>
      <c r="C379" s="212"/>
      <c r="D379" s="194" t="s">
        <v>170</v>
      </c>
      <c r="E379" s="213" t="s">
        <v>28</v>
      </c>
      <c r="F379" s="214" t="s">
        <v>195</v>
      </c>
      <c r="G379" s="212"/>
      <c r="H379" s="215">
        <v>5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170</v>
      </c>
      <c r="AU379" s="221" t="s">
        <v>82</v>
      </c>
      <c r="AV379" s="14" t="s">
        <v>82</v>
      </c>
      <c r="AW379" s="14" t="s">
        <v>34</v>
      </c>
      <c r="AX379" s="14" t="s">
        <v>80</v>
      </c>
      <c r="AY379" s="221" t="s">
        <v>157</v>
      </c>
    </row>
    <row r="380" spans="1:65" s="2" customFormat="1" ht="16.5" customHeight="1">
      <c r="A380" s="36"/>
      <c r="B380" s="37"/>
      <c r="C380" s="181" t="s">
        <v>571</v>
      </c>
      <c r="D380" s="181" t="s">
        <v>159</v>
      </c>
      <c r="E380" s="182" t="s">
        <v>764</v>
      </c>
      <c r="F380" s="183" t="s">
        <v>765</v>
      </c>
      <c r="G380" s="184" t="s">
        <v>486</v>
      </c>
      <c r="H380" s="185">
        <v>0.006</v>
      </c>
      <c r="I380" s="186"/>
      <c r="J380" s="187">
        <f>ROUND(I380*H380,2)</f>
        <v>0</v>
      </c>
      <c r="K380" s="183" t="s">
        <v>163</v>
      </c>
      <c r="L380" s="41"/>
      <c r="M380" s="188" t="s">
        <v>28</v>
      </c>
      <c r="N380" s="189" t="s">
        <v>46</v>
      </c>
      <c r="O380" s="67"/>
      <c r="P380" s="190">
        <f>O380*H380</f>
        <v>0</v>
      </c>
      <c r="Q380" s="190">
        <v>0</v>
      </c>
      <c r="R380" s="190">
        <f>Q380*H380</f>
        <v>0</v>
      </c>
      <c r="S380" s="190">
        <v>0</v>
      </c>
      <c r="T380" s="191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2" t="s">
        <v>307</v>
      </c>
      <c r="AT380" s="192" t="s">
        <v>159</v>
      </c>
      <c r="AU380" s="192" t="s">
        <v>82</v>
      </c>
      <c r="AY380" s="19" t="s">
        <v>157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9" t="s">
        <v>164</v>
      </c>
      <c r="BK380" s="193">
        <f>ROUND(I380*H380,2)</f>
        <v>0</v>
      </c>
      <c r="BL380" s="19" t="s">
        <v>307</v>
      </c>
      <c r="BM380" s="192" t="s">
        <v>1630</v>
      </c>
    </row>
    <row r="381" spans="1:47" s="2" customFormat="1" ht="19.5">
      <c r="A381" s="36"/>
      <c r="B381" s="37"/>
      <c r="C381" s="38"/>
      <c r="D381" s="194" t="s">
        <v>166</v>
      </c>
      <c r="E381" s="38"/>
      <c r="F381" s="195" t="s">
        <v>767</v>
      </c>
      <c r="G381" s="38"/>
      <c r="H381" s="38"/>
      <c r="I381" s="196"/>
      <c r="J381" s="38"/>
      <c r="K381" s="38"/>
      <c r="L381" s="41"/>
      <c r="M381" s="197"/>
      <c r="N381" s="198"/>
      <c r="O381" s="67"/>
      <c r="P381" s="67"/>
      <c r="Q381" s="67"/>
      <c r="R381" s="67"/>
      <c r="S381" s="67"/>
      <c r="T381" s="68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166</v>
      </c>
      <c r="AU381" s="19" t="s">
        <v>82</v>
      </c>
    </row>
    <row r="382" spans="1:47" s="2" customFormat="1" ht="11.25">
      <c r="A382" s="36"/>
      <c r="B382" s="37"/>
      <c r="C382" s="38"/>
      <c r="D382" s="199" t="s">
        <v>168</v>
      </c>
      <c r="E382" s="38"/>
      <c r="F382" s="200" t="s">
        <v>768</v>
      </c>
      <c r="G382" s="38"/>
      <c r="H382" s="38"/>
      <c r="I382" s="196"/>
      <c r="J382" s="38"/>
      <c r="K382" s="38"/>
      <c r="L382" s="41"/>
      <c r="M382" s="254"/>
      <c r="N382" s="255"/>
      <c r="O382" s="256"/>
      <c r="P382" s="256"/>
      <c r="Q382" s="256"/>
      <c r="R382" s="256"/>
      <c r="S382" s="256"/>
      <c r="T382" s="25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168</v>
      </c>
      <c r="AU382" s="19" t="s">
        <v>82</v>
      </c>
    </row>
    <row r="383" spans="1:31" s="2" customFormat="1" ht="6.95" customHeight="1">
      <c r="A383" s="36"/>
      <c r="B383" s="50"/>
      <c r="C383" s="51"/>
      <c r="D383" s="51"/>
      <c r="E383" s="51"/>
      <c r="F383" s="51"/>
      <c r="G383" s="51"/>
      <c r="H383" s="51"/>
      <c r="I383" s="51"/>
      <c r="J383" s="51"/>
      <c r="K383" s="51"/>
      <c r="L383" s="41"/>
      <c r="M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</row>
  </sheetData>
  <sheetProtection algorithmName="SHA-512" hashValue="iNGX5xgk3xhn6CwktTXrmIpA9n8nO9xNVnJzkaal4V7z4Be6sUnEU+Y6mV0pAvueM3DLqbAhwMWDIxKgzlHU9g==" saltValue="0OAZJUIy/634Om+J9/GLz3mfK/97bzpJ0k+7l2BlFb4c4poCKr7b2vG0XIcqRuEcbRYfyhx82JvmCFzp7kCr8A==" spinCount="100000" sheet="1" objects="1" scenarios="1" formatColumns="0" formatRows="0" autoFilter="0"/>
  <autoFilter ref="C95:K382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2_01/112201102"/>
    <hyperlink ref="F110" r:id="rId2" display="https://podminky.urs.cz/item/CS_URS_2022_01/115101201"/>
    <hyperlink ref="F115" r:id="rId3" display="https://podminky.urs.cz/item/CS_URS_2022_01/115101301"/>
    <hyperlink ref="F118" r:id="rId4" display="https://podminky.urs.cz/item/CS_URS_2022_01/121151103"/>
    <hyperlink ref="F123" r:id="rId5" display="https://podminky.urs.cz/item/CS_URS_2022_01/131151102"/>
    <hyperlink ref="F134" r:id="rId6" display="https://podminky.urs.cz/item/CS_URS_2022_01/162351103"/>
    <hyperlink ref="F143" r:id="rId7" display="https://podminky.urs.cz/item/CS_URS_2022_01/162351103R"/>
    <hyperlink ref="F148" r:id="rId8" display="https://podminky.urs.cz/item/CS_URS_2022_01/167151101"/>
    <hyperlink ref="F156" r:id="rId9" display="https://podminky.urs.cz/item/CS_URS_2022_01/167151101R"/>
    <hyperlink ref="F161" r:id="rId10" display="https://podminky.urs.cz/item/CS_URS_2022_01/171201201"/>
    <hyperlink ref="F166" r:id="rId11" display="https://podminky.urs.cz/item/CS_URS_2022_01/174102101"/>
    <hyperlink ref="F175" r:id="rId12" display="https://podminky.urs.cz/item/CS_URS_2022_01/181351003"/>
    <hyperlink ref="F180" r:id="rId13" display="https://podminky.urs.cz/item/CS_URS_2022_01/182351023"/>
    <hyperlink ref="F185" r:id="rId14" display="https://podminky.urs.cz/item/CS_URS_2022_01/181411121"/>
    <hyperlink ref="F190" r:id="rId15" display="https://podminky.urs.cz/item/CS_URS_2022_01/181411122"/>
    <hyperlink ref="F199" r:id="rId16" display="https://podminky.urs.cz/item/CS_URS_2022_01/181951112"/>
    <hyperlink ref="F208" r:id="rId17" display="https://podminky.urs.cz/item/CS_URS_2022_01/182201101"/>
    <hyperlink ref="F214" r:id="rId18" display="https://podminky.urs.cz/item/CS_URS_2022_01/457311114"/>
    <hyperlink ref="F220" r:id="rId19" display="https://podminky.urs.cz/item/CS_URS_2022_01/358315114"/>
    <hyperlink ref="F230" r:id="rId20" display="https://podminky.urs.cz/item/CS_URS_2022_01/810441111"/>
    <hyperlink ref="F235" r:id="rId21" display="https://podminky.urs.cz/item/CS_URS_2022_01/891442122"/>
    <hyperlink ref="F244" r:id="rId22" display="https://podminky.urs.cz/item/CS_URS_2022_01/894201151"/>
    <hyperlink ref="F249" r:id="rId23" display="https://podminky.urs.cz/item/CS_URS_2022_01/894302152"/>
    <hyperlink ref="F254" r:id="rId24" display="https://podminky.urs.cz/item/CS_URS_2022_01/894302252"/>
    <hyperlink ref="F259" r:id="rId25" display="https://podminky.urs.cz/item/CS_URS_2022_01/894502101"/>
    <hyperlink ref="F271" r:id="rId26" display="https://podminky.urs.cz/item/CS_URS_2022_01/894503111"/>
    <hyperlink ref="F279" r:id="rId27" display="https://podminky.urs.cz/item/CS_URS_2022_01/894601111"/>
    <hyperlink ref="F285" r:id="rId28" display="https://podminky.urs.cz/item/CS_URS_2022_01/894608112"/>
    <hyperlink ref="F291" r:id="rId29" display="https://podminky.urs.cz/item/CS_URS_2022_01/894608211"/>
    <hyperlink ref="F315" r:id="rId30" display="https://podminky.urs.cz/item/CS_URS_2022_01/953334212"/>
    <hyperlink ref="F326" r:id="rId31" display="https://podminky.urs.cz/item/CS_URS_2022_01/985324111"/>
    <hyperlink ref="F351" r:id="rId32" display="https://podminky.urs.cz/item/CS_URS_2022_01/998271301"/>
    <hyperlink ref="F356" r:id="rId33" display="https://podminky.urs.cz/item/CS_URS_2022_01/711112001"/>
    <hyperlink ref="F364" r:id="rId34" display="https://podminky.urs.cz/item/CS_URS_2022_01/711112052"/>
    <hyperlink ref="F373" r:id="rId35" display="https://podminky.urs.cz/item/CS_URS_2022_01/767995111"/>
    <hyperlink ref="F382" r:id="rId36" display="https://podminky.urs.cz/item/CS_URS_2022_01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9" t="s">
        <v>111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2:46" s="1" customFormat="1" ht="24.95" customHeight="1">
      <c r="B4" s="22"/>
      <c r="D4" s="113" t="s">
        <v>121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Labe, Račice, protipovodňová ochrana</v>
      </c>
      <c r="F7" s="387"/>
      <c r="G7" s="387"/>
      <c r="H7" s="387"/>
      <c r="L7" s="22"/>
    </row>
    <row r="8" spans="2:12" s="1" customFormat="1" ht="12" customHeight="1">
      <c r="B8" s="22"/>
      <c r="D8" s="115" t="s">
        <v>122</v>
      </c>
      <c r="L8" s="22"/>
    </row>
    <row r="9" spans="1:31" s="2" customFormat="1" ht="16.5" customHeight="1">
      <c r="A9" s="36"/>
      <c r="B9" s="41"/>
      <c r="C9" s="36"/>
      <c r="D9" s="36"/>
      <c r="E9" s="386" t="s">
        <v>1389</v>
      </c>
      <c r="F9" s="388"/>
      <c r="G9" s="388"/>
      <c r="H9" s="388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124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9" t="s">
        <v>1739</v>
      </c>
      <c r="F11" s="388"/>
      <c r="G11" s="388"/>
      <c r="H11" s="388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16. 2. 2022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126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ROUND(J93,2)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ROUND((SUM(BE93:BE297)),2)</f>
        <v>0</v>
      </c>
      <c r="G35" s="36"/>
      <c r="H35" s="36"/>
      <c r="I35" s="127">
        <v>0.21</v>
      </c>
      <c r="J35" s="126">
        <f>ROUND(((SUM(BE93:BE297))*I35),2)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ROUND((SUM(BF93:BF297)),2)</f>
        <v>0</v>
      </c>
      <c r="G36" s="36"/>
      <c r="H36" s="36"/>
      <c r="I36" s="127">
        <v>0.15</v>
      </c>
      <c r="J36" s="126">
        <f>ROUND(((SUM(BF93:BF297))*I36),2)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ROUND((SUM(BG93:BG297)),2)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ROUND((SUM(BH93:BH297)),2)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ROUND((SUM(BI93:BI297)),2)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127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Labe, Račice, protipovodňová ochrana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1389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124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7" t="str">
        <f>E11</f>
        <v>2.3 - SO 02.3 Štěrbinový žlab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Račice u Štětí</v>
      </c>
      <c r="G56" s="38"/>
      <c r="H56" s="38"/>
      <c r="I56" s="31" t="s">
        <v>24</v>
      </c>
      <c r="J56" s="62" t="str">
        <f>IF(J14="","",J14)</f>
        <v>16. 2. 2022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128</v>
      </c>
      <c r="D61" s="140"/>
      <c r="E61" s="140"/>
      <c r="F61" s="140"/>
      <c r="G61" s="140"/>
      <c r="H61" s="140"/>
      <c r="I61" s="140"/>
      <c r="J61" s="141" t="s">
        <v>129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J93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130</v>
      </c>
    </row>
    <row r="64" spans="2:12" s="9" customFormat="1" ht="24.95" customHeight="1">
      <c r="B64" s="143"/>
      <c r="C64" s="144"/>
      <c r="D64" s="145" t="s">
        <v>131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2:12" s="10" customFormat="1" ht="19.9" customHeight="1">
      <c r="B65" s="149"/>
      <c r="C65" s="100"/>
      <c r="D65" s="150" t="s">
        <v>132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2:12" s="10" customFormat="1" ht="19.9" customHeight="1">
      <c r="B66" s="149"/>
      <c r="C66" s="100"/>
      <c r="D66" s="150" t="s">
        <v>133</v>
      </c>
      <c r="E66" s="151"/>
      <c r="F66" s="151"/>
      <c r="G66" s="151"/>
      <c r="H66" s="151"/>
      <c r="I66" s="151"/>
      <c r="J66" s="152">
        <f>J203</f>
        <v>0</v>
      </c>
      <c r="K66" s="100"/>
      <c r="L66" s="153"/>
    </row>
    <row r="67" spans="2:12" s="10" customFormat="1" ht="19.9" customHeight="1">
      <c r="B67" s="149"/>
      <c r="C67" s="100"/>
      <c r="D67" s="150" t="s">
        <v>134</v>
      </c>
      <c r="E67" s="151"/>
      <c r="F67" s="151"/>
      <c r="G67" s="151"/>
      <c r="H67" s="151"/>
      <c r="I67" s="151"/>
      <c r="J67" s="152">
        <f>J217</f>
        <v>0</v>
      </c>
      <c r="K67" s="100"/>
      <c r="L67" s="153"/>
    </row>
    <row r="68" spans="2:12" s="10" customFormat="1" ht="19.9" customHeight="1">
      <c r="B68" s="149"/>
      <c r="C68" s="100"/>
      <c r="D68" s="150" t="s">
        <v>770</v>
      </c>
      <c r="E68" s="151"/>
      <c r="F68" s="151"/>
      <c r="G68" s="151"/>
      <c r="H68" s="151"/>
      <c r="I68" s="151"/>
      <c r="J68" s="152">
        <f>J232</f>
        <v>0</v>
      </c>
      <c r="K68" s="100"/>
      <c r="L68" s="153"/>
    </row>
    <row r="69" spans="2:12" s="10" customFormat="1" ht="19.9" customHeight="1">
      <c r="B69" s="149"/>
      <c r="C69" s="100"/>
      <c r="D69" s="150" t="s">
        <v>137</v>
      </c>
      <c r="E69" s="151"/>
      <c r="F69" s="151"/>
      <c r="G69" s="151"/>
      <c r="H69" s="151"/>
      <c r="I69" s="151"/>
      <c r="J69" s="152">
        <f>J270</f>
        <v>0</v>
      </c>
      <c r="K69" s="100"/>
      <c r="L69" s="153"/>
    </row>
    <row r="70" spans="2:12" s="10" customFormat="1" ht="19.9" customHeight="1">
      <c r="B70" s="149"/>
      <c r="C70" s="100"/>
      <c r="D70" s="150" t="s">
        <v>138</v>
      </c>
      <c r="E70" s="151"/>
      <c r="F70" s="151"/>
      <c r="G70" s="151"/>
      <c r="H70" s="151"/>
      <c r="I70" s="151"/>
      <c r="J70" s="152">
        <f>J281</f>
        <v>0</v>
      </c>
      <c r="K70" s="100"/>
      <c r="L70" s="153"/>
    </row>
    <row r="71" spans="2:12" s="10" customFormat="1" ht="19.9" customHeight="1">
      <c r="B71" s="149"/>
      <c r="C71" s="100"/>
      <c r="D71" s="150" t="s">
        <v>139</v>
      </c>
      <c r="E71" s="151"/>
      <c r="F71" s="151"/>
      <c r="G71" s="151"/>
      <c r="H71" s="151"/>
      <c r="I71" s="151"/>
      <c r="J71" s="152">
        <f>J294</f>
        <v>0</v>
      </c>
      <c r="K71" s="100"/>
      <c r="L71" s="153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142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3" t="str">
        <f>E7</f>
        <v>Labe, Račice, protipovodňová ochrana</v>
      </c>
      <c r="F81" s="394"/>
      <c r="G81" s="394"/>
      <c r="H81" s="394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3" t="s">
        <v>1389</v>
      </c>
      <c r="F83" s="395"/>
      <c r="G83" s="395"/>
      <c r="H83" s="395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124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7" t="str">
        <f>E11</f>
        <v>2.3 - SO 02.3 Štěrbinový žlab</v>
      </c>
      <c r="F85" s="395"/>
      <c r="G85" s="395"/>
      <c r="H85" s="395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F14</f>
        <v>Račice u Štětí</v>
      </c>
      <c r="G87" s="38"/>
      <c r="H87" s="38"/>
      <c r="I87" s="31" t="s">
        <v>24</v>
      </c>
      <c r="J87" s="62" t="str">
        <f>IF(J14="","",J14)</f>
        <v>16. 2. 2022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40.15" customHeight="1">
      <c r="A89" s="36"/>
      <c r="B89" s="37"/>
      <c r="C89" s="31" t="s">
        <v>26</v>
      </c>
      <c r="D89" s="38"/>
      <c r="E89" s="38"/>
      <c r="F89" s="29" t="str">
        <f>E17</f>
        <v>Povodí Labe, státní podnik, OIČ, Hradec Králové</v>
      </c>
      <c r="G89" s="38"/>
      <c r="H89" s="38"/>
      <c r="I89" s="31" t="s">
        <v>33</v>
      </c>
      <c r="J89" s="34" t="str">
        <f>E23</f>
        <v>Povodí Labe, státní podnik, OIČ, Hradec Králové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>Ing. Eva Morkesová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4"/>
      <c r="B92" s="155"/>
      <c r="C92" s="156" t="s">
        <v>143</v>
      </c>
      <c r="D92" s="157" t="s">
        <v>58</v>
      </c>
      <c r="E92" s="157" t="s">
        <v>54</v>
      </c>
      <c r="F92" s="157" t="s">
        <v>55</v>
      </c>
      <c r="G92" s="157" t="s">
        <v>144</v>
      </c>
      <c r="H92" s="157" t="s">
        <v>145</v>
      </c>
      <c r="I92" s="157" t="s">
        <v>146</v>
      </c>
      <c r="J92" s="157" t="s">
        <v>129</v>
      </c>
      <c r="K92" s="158" t="s">
        <v>147</v>
      </c>
      <c r="L92" s="159"/>
      <c r="M92" s="71" t="s">
        <v>28</v>
      </c>
      <c r="N92" s="72" t="s">
        <v>43</v>
      </c>
      <c r="O92" s="72" t="s">
        <v>148</v>
      </c>
      <c r="P92" s="72" t="s">
        <v>149</v>
      </c>
      <c r="Q92" s="72" t="s">
        <v>150</v>
      </c>
      <c r="R92" s="72" t="s">
        <v>151</v>
      </c>
      <c r="S92" s="72" t="s">
        <v>152</v>
      </c>
      <c r="T92" s="73" t="s">
        <v>153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3" s="2" customFormat="1" ht="22.9" customHeight="1">
      <c r="A93" s="36"/>
      <c r="B93" s="37"/>
      <c r="C93" s="78" t="s">
        <v>154</v>
      </c>
      <c r="D93" s="38"/>
      <c r="E93" s="38"/>
      <c r="F93" s="38"/>
      <c r="G93" s="38"/>
      <c r="H93" s="38"/>
      <c r="I93" s="38"/>
      <c r="J93" s="160">
        <f>BK93</f>
        <v>0</v>
      </c>
      <c r="K93" s="38"/>
      <c r="L93" s="41"/>
      <c r="M93" s="74"/>
      <c r="N93" s="161"/>
      <c r="O93" s="75"/>
      <c r="P93" s="162">
        <f>P94</f>
        <v>0</v>
      </c>
      <c r="Q93" s="75"/>
      <c r="R93" s="162">
        <f>R94</f>
        <v>2.4358570000000004</v>
      </c>
      <c r="S93" s="75"/>
      <c r="T93" s="163">
        <f>T94</f>
        <v>5.18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130</v>
      </c>
      <c r="BK93" s="164">
        <f>BK94</f>
        <v>0</v>
      </c>
    </row>
    <row r="94" spans="2:63" s="12" customFormat="1" ht="25.9" customHeight="1">
      <c r="B94" s="165"/>
      <c r="C94" s="166"/>
      <c r="D94" s="167" t="s">
        <v>72</v>
      </c>
      <c r="E94" s="168" t="s">
        <v>155</v>
      </c>
      <c r="F94" s="168" t="s">
        <v>156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P95+P203+P217+P232+P270+P281+P294</f>
        <v>0</v>
      </c>
      <c r="Q94" s="173"/>
      <c r="R94" s="174">
        <f>R95+R203+R217+R232+R270+R281+R294</f>
        <v>2.4358570000000004</v>
      </c>
      <c r="S94" s="173"/>
      <c r="T94" s="175">
        <f>T95+T203+T217+T232+T270+T281+T294</f>
        <v>5.18</v>
      </c>
      <c r="AR94" s="176" t="s">
        <v>80</v>
      </c>
      <c r="AT94" s="177" t="s">
        <v>72</v>
      </c>
      <c r="AU94" s="177" t="s">
        <v>73</v>
      </c>
      <c r="AY94" s="176" t="s">
        <v>157</v>
      </c>
      <c r="BK94" s="178">
        <f>BK95+BK203+BK217+BK232+BK270+BK281+BK294</f>
        <v>0</v>
      </c>
    </row>
    <row r="95" spans="2:63" s="12" customFormat="1" ht="22.9" customHeight="1">
      <c r="B95" s="165"/>
      <c r="C95" s="166"/>
      <c r="D95" s="167" t="s">
        <v>72</v>
      </c>
      <c r="E95" s="179" t="s">
        <v>80</v>
      </c>
      <c r="F95" s="179" t="s">
        <v>158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SUM(P96:P202)</f>
        <v>0</v>
      </c>
      <c r="Q95" s="173"/>
      <c r="R95" s="174">
        <f>SUM(R96:R202)</f>
        <v>1.4645270000000001</v>
      </c>
      <c r="S95" s="173"/>
      <c r="T95" s="175">
        <f>SUM(T96:T202)</f>
        <v>5.18</v>
      </c>
      <c r="AR95" s="176" t="s">
        <v>80</v>
      </c>
      <c r="AT95" s="177" t="s">
        <v>72</v>
      </c>
      <c r="AU95" s="177" t="s">
        <v>80</v>
      </c>
      <c r="AY95" s="176" t="s">
        <v>157</v>
      </c>
      <c r="BK95" s="178">
        <f>SUM(BK96:BK202)</f>
        <v>0</v>
      </c>
    </row>
    <row r="96" spans="1:65" s="2" customFormat="1" ht="16.5" customHeight="1">
      <c r="A96" s="36"/>
      <c r="B96" s="37"/>
      <c r="C96" s="181" t="s">
        <v>80</v>
      </c>
      <c r="D96" s="181" t="s">
        <v>159</v>
      </c>
      <c r="E96" s="182" t="s">
        <v>210</v>
      </c>
      <c r="F96" s="183" t="s">
        <v>211</v>
      </c>
      <c r="G96" s="184" t="s">
        <v>162</v>
      </c>
      <c r="H96" s="185">
        <v>7</v>
      </c>
      <c r="I96" s="186"/>
      <c r="J96" s="187">
        <f>ROUND(I96*H96,2)</f>
        <v>0</v>
      </c>
      <c r="K96" s="183" t="s">
        <v>163</v>
      </c>
      <c r="L96" s="41"/>
      <c r="M96" s="188" t="s">
        <v>28</v>
      </c>
      <c r="N96" s="189" t="s">
        <v>46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0.29</v>
      </c>
      <c r="T96" s="191">
        <f>S96*H96</f>
        <v>2.03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164</v>
      </c>
      <c r="AT96" s="192" t="s">
        <v>159</v>
      </c>
      <c r="AU96" s="192" t="s">
        <v>82</v>
      </c>
      <c r="AY96" s="19" t="s">
        <v>157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164</v>
      </c>
      <c r="BK96" s="193">
        <f>ROUND(I96*H96,2)</f>
        <v>0</v>
      </c>
      <c r="BL96" s="19" t="s">
        <v>164</v>
      </c>
      <c r="BM96" s="192" t="s">
        <v>1740</v>
      </c>
    </row>
    <row r="97" spans="1:47" s="2" customFormat="1" ht="19.5">
      <c r="A97" s="36"/>
      <c r="B97" s="37"/>
      <c r="C97" s="38"/>
      <c r="D97" s="194" t="s">
        <v>166</v>
      </c>
      <c r="E97" s="38"/>
      <c r="F97" s="195" t="s">
        <v>213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166</v>
      </c>
      <c r="AU97" s="19" t="s">
        <v>82</v>
      </c>
    </row>
    <row r="98" spans="1:47" s="2" customFormat="1" ht="11.25">
      <c r="A98" s="36"/>
      <c r="B98" s="37"/>
      <c r="C98" s="38"/>
      <c r="D98" s="199" t="s">
        <v>168</v>
      </c>
      <c r="E98" s="38"/>
      <c r="F98" s="200" t="s">
        <v>214</v>
      </c>
      <c r="G98" s="38"/>
      <c r="H98" s="38"/>
      <c r="I98" s="196"/>
      <c r="J98" s="38"/>
      <c r="K98" s="38"/>
      <c r="L98" s="41"/>
      <c r="M98" s="197"/>
      <c r="N98" s="198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168</v>
      </c>
      <c r="AU98" s="19" t="s">
        <v>82</v>
      </c>
    </row>
    <row r="99" spans="2:51" s="13" customFormat="1" ht="11.25">
      <c r="B99" s="201"/>
      <c r="C99" s="202"/>
      <c r="D99" s="194" t="s">
        <v>170</v>
      </c>
      <c r="E99" s="203" t="s">
        <v>28</v>
      </c>
      <c r="F99" s="204" t="s">
        <v>1741</v>
      </c>
      <c r="G99" s="202"/>
      <c r="H99" s="203" t="s">
        <v>28</v>
      </c>
      <c r="I99" s="205"/>
      <c r="J99" s="202"/>
      <c r="K99" s="202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170</v>
      </c>
      <c r="AU99" s="210" t="s">
        <v>82</v>
      </c>
      <c r="AV99" s="13" t="s">
        <v>80</v>
      </c>
      <c r="AW99" s="13" t="s">
        <v>34</v>
      </c>
      <c r="AX99" s="13" t="s">
        <v>73</v>
      </c>
      <c r="AY99" s="210" t="s">
        <v>157</v>
      </c>
    </row>
    <row r="100" spans="2:51" s="14" customFormat="1" ht="11.25">
      <c r="B100" s="211"/>
      <c r="C100" s="212"/>
      <c r="D100" s="194" t="s">
        <v>170</v>
      </c>
      <c r="E100" s="213" t="s">
        <v>28</v>
      </c>
      <c r="F100" s="214" t="s">
        <v>1742</v>
      </c>
      <c r="G100" s="212"/>
      <c r="H100" s="215">
        <v>7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170</v>
      </c>
      <c r="AU100" s="221" t="s">
        <v>82</v>
      </c>
      <c r="AV100" s="14" t="s">
        <v>82</v>
      </c>
      <c r="AW100" s="14" t="s">
        <v>34</v>
      </c>
      <c r="AX100" s="14" t="s">
        <v>80</v>
      </c>
      <c r="AY100" s="221" t="s">
        <v>157</v>
      </c>
    </row>
    <row r="101" spans="1:65" s="2" customFormat="1" ht="16.5" customHeight="1">
      <c r="A101" s="36"/>
      <c r="B101" s="37"/>
      <c r="C101" s="181" t="s">
        <v>82</v>
      </c>
      <c r="D101" s="181" t="s">
        <v>159</v>
      </c>
      <c r="E101" s="182" t="s">
        <v>1743</v>
      </c>
      <c r="F101" s="183" t="s">
        <v>1744</v>
      </c>
      <c r="G101" s="184" t="s">
        <v>162</v>
      </c>
      <c r="H101" s="185">
        <v>7</v>
      </c>
      <c r="I101" s="186"/>
      <c r="J101" s="187">
        <f>ROUND(I101*H101,2)</f>
        <v>0</v>
      </c>
      <c r="K101" s="183" t="s">
        <v>163</v>
      </c>
      <c r="L101" s="41"/>
      <c r="M101" s="188" t="s">
        <v>28</v>
      </c>
      <c r="N101" s="189" t="s">
        <v>46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0.45</v>
      </c>
      <c r="T101" s="191">
        <f>S101*H101</f>
        <v>3.15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164</v>
      </c>
      <c r="AT101" s="192" t="s">
        <v>159</v>
      </c>
      <c r="AU101" s="192" t="s">
        <v>82</v>
      </c>
      <c r="AY101" s="19" t="s">
        <v>157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164</v>
      </c>
      <c r="BK101" s="193">
        <f>ROUND(I101*H101,2)</f>
        <v>0</v>
      </c>
      <c r="BL101" s="19" t="s">
        <v>164</v>
      </c>
      <c r="BM101" s="192" t="s">
        <v>1745</v>
      </c>
    </row>
    <row r="102" spans="1:47" s="2" customFormat="1" ht="19.5">
      <c r="A102" s="36"/>
      <c r="B102" s="37"/>
      <c r="C102" s="38"/>
      <c r="D102" s="194" t="s">
        <v>166</v>
      </c>
      <c r="E102" s="38"/>
      <c r="F102" s="195" t="s">
        <v>1746</v>
      </c>
      <c r="G102" s="38"/>
      <c r="H102" s="38"/>
      <c r="I102" s="196"/>
      <c r="J102" s="38"/>
      <c r="K102" s="38"/>
      <c r="L102" s="41"/>
      <c r="M102" s="197"/>
      <c r="N102" s="198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166</v>
      </c>
      <c r="AU102" s="19" t="s">
        <v>82</v>
      </c>
    </row>
    <row r="103" spans="1:47" s="2" customFormat="1" ht="11.25">
      <c r="A103" s="36"/>
      <c r="B103" s="37"/>
      <c r="C103" s="38"/>
      <c r="D103" s="199" t="s">
        <v>168</v>
      </c>
      <c r="E103" s="38"/>
      <c r="F103" s="200" t="s">
        <v>1747</v>
      </c>
      <c r="G103" s="38"/>
      <c r="H103" s="38"/>
      <c r="I103" s="196"/>
      <c r="J103" s="38"/>
      <c r="K103" s="38"/>
      <c r="L103" s="41"/>
      <c r="M103" s="197"/>
      <c r="N103" s="198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168</v>
      </c>
      <c r="AU103" s="19" t="s">
        <v>82</v>
      </c>
    </row>
    <row r="104" spans="2:51" s="13" customFormat="1" ht="11.25">
      <c r="B104" s="201"/>
      <c r="C104" s="202"/>
      <c r="D104" s="194" t="s">
        <v>170</v>
      </c>
      <c r="E104" s="203" t="s">
        <v>28</v>
      </c>
      <c r="F104" s="204" t="s">
        <v>1748</v>
      </c>
      <c r="G104" s="202"/>
      <c r="H104" s="203" t="s">
        <v>28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170</v>
      </c>
      <c r="AU104" s="210" t="s">
        <v>82</v>
      </c>
      <c r="AV104" s="13" t="s">
        <v>80</v>
      </c>
      <c r="AW104" s="13" t="s">
        <v>34</v>
      </c>
      <c r="AX104" s="13" t="s">
        <v>73</v>
      </c>
      <c r="AY104" s="210" t="s">
        <v>157</v>
      </c>
    </row>
    <row r="105" spans="2:51" s="14" customFormat="1" ht="11.25">
      <c r="B105" s="211"/>
      <c r="C105" s="212"/>
      <c r="D105" s="194" t="s">
        <v>170</v>
      </c>
      <c r="E105" s="213" t="s">
        <v>28</v>
      </c>
      <c r="F105" s="214" t="s">
        <v>1742</v>
      </c>
      <c r="G105" s="212"/>
      <c r="H105" s="215">
        <v>7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170</v>
      </c>
      <c r="AU105" s="221" t="s">
        <v>82</v>
      </c>
      <c r="AV105" s="14" t="s">
        <v>82</v>
      </c>
      <c r="AW105" s="14" t="s">
        <v>34</v>
      </c>
      <c r="AX105" s="14" t="s">
        <v>80</v>
      </c>
      <c r="AY105" s="221" t="s">
        <v>157</v>
      </c>
    </row>
    <row r="106" spans="1:65" s="2" customFormat="1" ht="16.5" customHeight="1">
      <c r="A106" s="36"/>
      <c r="B106" s="37"/>
      <c r="C106" s="181" t="s">
        <v>183</v>
      </c>
      <c r="D106" s="181" t="s">
        <v>159</v>
      </c>
      <c r="E106" s="182" t="s">
        <v>1749</v>
      </c>
      <c r="F106" s="183" t="s">
        <v>1750</v>
      </c>
      <c r="G106" s="184" t="s">
        <v>227</v>
      </c>
      <c r="H106" s="185">
        <v>2.4</v>
      </c>
      <c r="I106" s="186"/>
      <c r="J106" s="187">
        <f>ROUND(I106*H106,2)</f>
        <v>0</v>
      </c>
      <c r="K106" s="183" t="s">
        <v>163</v>
      </c>
      <c r="L106" s="41"/>
      <c r="M106" s="188" t="s">
        <v>28</v>
      </c>
      <c r="N106" s="189" t="s">
        <v>46</v>
      </c>
      <c r="O106" s="67"/>
      <c r="P106" s="190">
        <f>O106*H106</f>
        <v>0</v>
      </c>
      <c r="Q106" s="190">
        <v>0.0042</v>
      </c>
      <c r="R106" s="190">
        <f>Q106*H106</f>
        <v>0.010079999999999999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164</v>
      </c>
      <c r="AT106" s="192" t="s">
        <v>159</v>
      </c>
      <c r="AU106" s="192" t="s">
        <v>82</v>
      </c>
      <c r="AY106" s="19" t="s">
        <v>157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164</v>
      </c>
      <c r="BK106" s="193">
        <f>ROUND(I106*H106,2)</f>
        <v>0</v>
      </c>
      <c r="BL106" s="19" t="s">
        <v>164</v>
      </c>
      <c r="BM106" s="192" t="s">
        <v>1751</v>
      </c>
    </row>
    <row r="107" spans="1:47" s="2" customFormat="1" ht="19.5">
      <c r="A107" s="36"/>
      <c r="B107" s="37"/>
      <c r="C107" s="38"/>
      <c r="D107" s="194" t="s">
        <v>166</v>
      </c>
      <c r="E107" s="38"/>
      <c r="F107" s="195" t="s">
        <v>1752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166</v>
      </c>
      <c r="AU107" s="19" t="s">
        <v>82</v>
      </c>
    </row>
    <row r="108" spans="1:47" s="2" customFormat="1" ht="11.25">
      <c r="A108" s="36"/>
      <c r="B108" s="37"/>
      <c r="C108" s="38"/>
      <c r="D108" s="199" t="s">
        <v>168</v>
      </c>
      <c r="E108" s="38"/>
      <c r="F108" s="200" t="s">
        <v>1753</v>
      </c>
      <c r="G108" s="38"/>
      <c r="H108" s="38"/>
      <c r="I108" s="196"/>
      <c r="J108" s="38"/>
      <c r="K108" s="38"/>
      <c r="L108" s="41"/>
      <c r="M108" s="197"/>
      <c r="N108" s="198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168</v>
      </c>
      <c r="AU108" s="19" t="s">
        <v>82</v>
      </c>
    </row>
    <row r="109" spans="2:51" s="13" customFormat="1" ht="11.25">
      <c r="B109" s="201"/>
      <c r="C109" s="202"/>
      <c r="D109" s="194" t="s">
        <v>170</v>
      </c>
      <c r="E109" s="203" t="s">
        <v>28</v>
      </c>
      <c r="F109" s="204" t="s">
        <v>1754</v>
      </c>
      <c r="G109" s="202"/>
      <c r="H109" s="203" t="s">
        <v>28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170</v>
      </c>
      <c r="AU109" s="210" t="s">
        <v>82</v>
      </c>
      <c r="AV109" s="13" t="s">
        <v>80</v>
      </c>
      <c r="AW109" s="13" t="s">
        <v>34</v>
      </c>
      <c r="AX109" s="13" t="s">
        <v>73</v>
      </c>
      <c r="AY109" s="210" t="s">
        <v>157</v>
      </c>
    </row>
    <row r="110" spans="2:51" s="14" customFormat="1" ht="11.25">
      <c r="B110" s="211"/>
      <c r="C110" s="212"/>
      <c r="D110" s="194" t="s">
        <v>170</v>
      </c>
      <c r="E110" s="213" t="s">
        <v>28</v>
      </c>
      <c r="F110" s="214" t="s">
        <v>1755</v>
      </c>
      <c r="G110" s="212"/>
      <c r="H110" s="215">
        <v>2.4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170</v>
      </c>
      <c r="AU110" s="221" t="s">
        <v>82</v>
      </c>
      <c r="AV110" s="14" t="s">
        <v>82</v>
      </c>
      <c r="AW110" s="14" t="s">
        <v>34</v>
      </c>
      <c r="AX110" s="14" t="s">
        <v>80</v>
      </c>
      <c r="AY110" s="221" t="s">
        <v>157</v>
      </c>
    </row>
    <row r="111" spans="1:65" s="2" customFormat="1" ht="16.5" customHeight="1">
      <c r="A111" s="36"/>
      <c r="B111" s="37"/>
      <c r="C111" s="244" t="s">
        <v>164</v>
      </c>
      <c r="D111" s="244" t="s">
        <v>483</v>
      </c>
      <c r="E111" s="245" t="s">
        <v>1756</v>
      </c>
      <c r="F111" s="246" t="s">
        <v>1757</v>
      </c>
      <c r="G111" s="247" t="s">
        <v>175</v>
      </c>
      <c r="H111" s="248">
        <v>1</v>
      </c>
      <c r="I111" s="249"/>
      <c r="J111" s="250">
        <f>ROUND(I111*H111,2)</f>
        <v>0</v>
      </c>
      <c r="K111" s="246" t="s">
        <v>28</v>
      </c>
      <c r="L111" s="251"/>
      <c r="M111" s="252" t="s">
        <v>28</v>
      </c>
      <c r="N111" s="253" t="s">
        <v>46</v>
      </c>
      <c r="O111" s="67"/>
      <c r="P111" s="190">
        <f>O111*H111</f>
        <v>0</v>
      </c>
      <c r="Q111" s="190">
        <v>0.00065</v>
      </c>
      <c r="R111" s="190">
        <f>Q111*H111</f>
        <v>0.00065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217</v>
      </c>
      <c r="AT111" s="192" t="s">
        <v>483</v>
      </c>
      <c r="AU111" s="192" t="s">
        <v>82</v>
      </c>
      <c r="AY111" s="19" t="s">
        <v>157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164</v>
      </c>
      <c r="BK111" s="193">
        <f>ROUND(I111*H111,2)</f>
        <v>0</v>
      </c>
      <c r="BL111" s="19" t="s">
        <v>164</v>
      </c>
      <c r="BM111" s="192" t="s">
        <v>1758</v>
      </c>
    </row>
    <row r="112" spans="1:47" s="2" customFormat="1" ht="11.25">
      <c r="A112" s="36"/>
      <c r="B112" s="37"/>
      <c r="C112" s="38"/>
      <c r="D112" s="194" t="s">
        <v>166</v>
      </c>
      <c r="E112" s="38"/>
      <c r="F112" s="195" t="s">
        <v>1757</v>
      </c>
      <c r="G112" s="38"/>
      <c r="H112" s="38"/>
      <c r="I112" s="196"/>
      <c r="J112" s="38"/>
      <c r="K112" s="38"/>
      <c r="L112" s="41"/>
      <c r="M112" s="197"/>
      <c r="N112" s="198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166</v>
      </c>
      <c r="AU112" s="19" t="s">
        <v>82</v>
      </c>
    </row>
    <row r="113" spans="2:51" s="13" customFormat="1" ht="11.25">
      <c r="B113" s="201"/>
      <c r="C113" s="202"/>
      <c r="D113" s="194" t="s">
        <v>170</v>
      </c>
      <c r="E113" s="203" t="s">
        <v>28</v>
      </c>
      <c r="F113" s="204" t="s">
        <v>1759</v>
      </c>
      <c r="G113" s="202"/>
      <c r="H113" s="203" t="s">
        <v>28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170</v>
      </c>
      <c r="AU113" s="210" t="s">
        <v>82</v>
      </c>
      <c r="AV113" s="13" t="s">
        <v>80</v>
      </c>
      <c r="AW113" s="13" t="s">
        <v>34</v>
      </c>
      <c r="AX113" s="13" t="s">
        <v>73</v>
      </c>
      <c r="AY113" s="210" t="s">
        <v>157</v>
      </c>
    </row>
    <row r="114" spans="2:51" s="14" customFormat="1" ht="11.25">
      <c r="B114" s="211"/>
      <c r="C114" s="212"/>
      <c r="D114" s="194" t="s">
        <v>170</v>
      </c>
      <c r="E114" s="213" t="s">
        <v>28</v>
      </c>
      <c r="F114" s="214" t="s">
        <v>80</v>
      </c>
      <c r="G114" s="212"/>
      <c r="H114" s="215">
        <v>1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170</v>
      </c>
      <c r="AU114" s="221" t="s">
        <v>82</v>
      </c>
      <c r="AV114" s="14" t="s">
        <v>82</v>
      </c>
      <c r="AW114" s="14" t="s">
        <v>34</v>
      </c>
      <c r="AX114" s="14" t="s">
        <v>80</v>
      </c>
      <c r="AY114" s="221" t="s">
        <v>157</v>
      </c>
    </row>
    <row r="115" spans="1:65" s="2" customFormat="1" ht="16.5" customHeight="1">
      <c r="A115" s="36"/>
      <c r="B115" s="37"/>
      <c r="C115" s="244" t="s">
        <v>195</v>
      </c>
      <c r="D115" s="244" t="s">
        <v>483</v>
      </c>
      <c r="E115" s="245" t="s">
        <v>1760</v>
      </c>
      <c r="F115" s="246" t="s">
        <v>1761</v>
      </c>
      <c r="G115" s="247" t="s">
        <v>227</v>
      </c>
      <c r="H115" s="248">
        <v>2</v>
      </c>
      <c r="I115" s="249"/>
      <c r="J115" s="250">
        <f>ROUND(I115*H115,2)</f>
        <v>0</v>
      </c>
      <c r="K115" s="246" t="s">
        <v>163</v>
      </c>
      <c r="L115" s="251"/>
      <c r="M115" s="252" t="s">
        <v>28</v>
      </c>
      <c r="N115" s="253" t="s">
        <v>46</v>
      </c>
      <c r="O115" s="67"/>
      <c r="P115" s="190">
        <f>O115*H115</f>
        <v>0</v>
      </c>
      <c r="Q115" s="190">
        <v>0.00361</v>
      </c>
      <c r="R115" s="190">
        <f>Q115*H115</f>
        <v>0.00722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217</v>
      </c>
      <c r="AT115" s="192" t="s">
        <v>483</v>
      </c>
      <c r="AU115" s="192" t="s">
        <v>82</v>
      </c>
      <c r="AY115" s="19" t="s">
        <v>157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9" t="s">
        <v>164</v>
      </c>
      <c r="BK115" s="193">
        <f>ROUND(I115*H115,2)</f>
        <v>0</v>
      </c>
      <c r="BL115" s="19" t="s">
        <v>164</v>
      </c>
      <c r="BM115" s="192" t="s">
        <v>1762</v>
      </c>
    </row>
    <row r="116" spans="1:47" s="2" customFormat="1" ht="11.25">
      <c r="A116" s="36"/>
      <c r="B116" s="37"/>
      <c r="C116" s="38"/>
      <c r="D116" s="194" t="s">
        <v>166</v>
      </c>
      <c r="E116" s="38"/>
      <c r="F116" s="195" t="s">
        <v>1761</v>
      </c>
      <c r="G116" s="38"/>
      <c r="H116" s="38"/>
      <c r="I116" s="196"/>
      <c r="J116" s="38"/>
      <c r="K116" s="38"/>
      <c r="L116" s="41"/>
      <c r="M116" s="197"/>
      <c r="N116" s="198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166</v>
      </c>
      <c r="AU116" s="19" t="s">
        <v>82</v>
      </c>
    </row>
    <row r="117" spans="2:51" s="13" customFormat="1" ht="11.25">
      <c r="B117" s="201"/>
      <c r="C117" s="202"/>
      <c r="D117" s="194" t="s">
        <v>170</v>
      </c>
      <c r="E117" s="203" t="s">
        <v>28</v>
      </c>
      <c r="F117" s="204" t="s">
        <v>1763</v>
      </c>
      <c r="G117" s="202"/>
      <c r="H117" s="203" t="s">
        <v>28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170</v>
      </c>
      <c r="AU117" s="210" t="s">
        <v>82</v>
      </c>
      <c r="AV117" s="13" t="s">
        <v>80</v>
      </c>
      <c r="AW117" s="13" t="s">
        <v>34</v>
      </c>
      <c r="AX117" s="13" t="s">
        <v>73</v>
      </c>
      <c r="AY117" s="210" t="s">
        <v>157</v>
      </c>
    </row>
    <row r="118" spans="2:51" s="14" customFormat="1" ht="11.25">
      <c r="B118" s="211"/>
      <c r="C118" s="212"/>
      <c r="D118" s="194" t="s">
        <v>170</v>
      </c>
      <c r="E118" s="213" t="s">
        <v>28</v>
      </c>
      <c r="F118" s="214" t="s">
        <v>1764</v>
      </c>
      <c r="G118" s="212"/>
      <c r="H118" s="215">
        <v>2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170</v>
      </c>
      <c r="AU118" s="221" t="s">
        <v>82</v>
      </c>
      <c r="AV118" s="14" t="s">
        <v>82</v>
      </c>
      <c r="AW118" s="14" t="s">
        <v>34</v>
      </c>
      <c r="AX118" s="14" t="s">
        <v>80</v>
      </c>
      <c r="AY118" s="221" t="s">
        <v>157</v>
      </c>
    </row>
    <row r="119" spans="1:65" s="2" customFormat="1" ht="16.5" customHeight="1">
      <c r="A119" s="36"/>
      <c r="B119" s="37"/>
      <c r="C119" s="244" t="s">
        <v>202</v>
      </c>
      <c r="D119" s="244" t="s">
        <v>483</v>
      </c>
      <c r="E119" s="245" t="s">
        <v>1765</v>
      </c>
      <c r="F119" s="246" t="s">
        <v>1766</v>
      </c>
      <c r="G119" s="247" t="s">
        <v>175</v>
      </c>
      <c r="H119" s="248">
        <v>1</v>
      </c>
      <c r="I119" s="249"/>
      <c r="J119" s="250">
        <f>ROUND(I119*H119,2)</f>
        <v>0</v>
      </c>
      <c r="K119" s="246" t="s">
        <v>163</v>
      </c>
      <c r="L119" s="251"/>
      <c r="M119" s="252" t="s">
        <v>28</v>
      </c>
      <c r="N119" s="253" t="s">
        <v>46</v>
      </c>
      <c r="O119" s="67"/>
      <c r="P119" s="190">
        <f>O119*H119</f>
        <v>0</v>
      </c>
      <c r="Q119" s="190">
        <v>0.0005</v>
      </c>
      <c r="R119" s="190">
        <f>Q119*H119</f>
        <v>0.0005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217</v>
      </c>
      <c r="AT119" s="192" t="s">
        <v>483</v>
      </c>
      <c r="AU119" s="192" t="s">
        <v>82</v>
      </c>
      <c r="AY119" s="19" t="s">
        <v>157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9" t="s">
        <v>164</v>
      </c>
      <c r="BK119" s="193">
        <f>ROUND(I119*H119,2)</f>
        <v>0</v>
      </c>
      <c r="BL119" s="19" t="s">
        <v>164</v>
      </c>
      <c r="BM119" s="192" t="s">
        <v>1767</v>
      </c>
    </row>
    <row r="120" spans="1:47" s="2" customFormat="1" ht="11.25">
      <c r="A120" s="36"/>
      <c r="B120" s="37"/>
      <c r="C120" s="38"/>
      <c r="D120" s="194" t="s">
        <v>166</v>
      </c>
      <c r="E120" s="38"/>
      <c r="F120" s="195" t="s">
        <v>1766</v>
      </c>
      <c r="G120" s="38"/>
      <c r="H120" s="38"/>
      <c r="I120" s="196"/>
      <c r="J120" s="38"/>
      <c r="K120" s="38"/>
      <c r="L120" s="41"/>
      <c r="M120" s="197"/>
      <c r="N120" s="198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166</v>
      </c>
      <c r="AU120" s="19" t="s">
        <v>82</v>
      </c>
    </row>
    <row r="121" spans="2:51" s="13" customFormat="1" ht="11.25">
      <c r="B121" s="201"/>
      <c r="C121" s="202"/>
      <c r="D121" s="194" t="s">
        <v>170</v>
      </c>
      <c r="E121" s="203" t="s">
        <v>28</v>
      </c>
      <c r="F121" s="204" t="s">
        <v>1759</v>
      </c>
      <c r="G121" s="202"/>
      <c r="H121" s="203" t="s">
        <v>28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170</v>
      </c>
      <c r="AU121" s="210" t="s">
        <v>82</v>
      </c>
      <c r="AV121" s="13" t="s">
        <v>80</v>
      </c>
      <c r="AW121" s="13" t="s">
        <v>34</v>
      </c>
      <c r="AX121" s="13" t="s">
        <v>73</v>
      </c>
      <c r="AY121" s="210" t="s">
        <v>157</v>
      </c>
    </row>
    <row r="122" spans="2:51" s="14" customFormat="1" ht="11.25">
      <c r="B122" s="211"/>
      <c r="C122" s="212"/>
      <c r="D122" s="194" t="s">
        <v>170</v>
      </c>
      <c r="E122" s="213" t="s">
        <v>28</v>
      </c>
      <c r="F122" s="214" t="s">
        <v>80</v>
      </c>
      <c r="G122" s="212"/>
      <c r="H122" s="215">
        <v>1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170</v>
      </c>
      <c r="AU122" s="221" t="s">
        <v>82</v>
      </c>
      <c r="AV122" s="14" t="s">
        <v>82</v>
      </c>
      <c r="AW122" s="14" t="s">
        <v>34</v>
      </c>
      <c r="AX122" s="14" t="s">
        <v>80</v>
      </c>
      <c r="AY122" s="221" t="s">
        <v>157</v>
      </c>
    </row>
    <row r="123" spans="1:65" s="2" customFormat="1" ht="16.5" customHeight="1">
      <c r="A123" s="36"/>
      <c r="B123" s="37"/>
      <c r="C123" s="181" t="s">
        <v>209</v>
      </c>
      <c r="D123" s="181" t="s">
        <v>159</v>
      </c>
      <c r="E123" s="182" t="s">
        <v>233</v>
      </c>
      <c r="F123" s="183" t="s">
        <v>234</v>
      </c>
      <c r="G123" s="184" t="s">
        <v>162</v>
      </c>
      <c r="H123" s="185">
        <v>1.8</v>
      </c>
      <c r="I123" s="186"/>
      <c r="J123" s="187">
        <f>ROUND(I123*H123,2)</f>
        <v>0</v>
      </c>
      <c r="K123" s="183" t="s">
        <v>163</v>
      </c>
      <c r="L123" s="41"/>
      <c r="M123" s="188" t="s">
        <v>28</v>
      </c>
      <c r="N123" s="189" t="s">
        <v>46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164</v>
      </c>
      <c r="AT123" s="192" t="s">
        <v>159</v>
      </c>
      <c r="AU123" s="192" t="s">
        <v>82</v>
      </c>
      <c r="AY123" s="19" t="s">
        <v>157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164</v>
      </c>
      <c r="BK123" s="193">
        <f>ROUND(I123*H123,2)</f>
        <v>0</v>
      </c>
      <c r="BL123" s="19" t="s">
        <v>164</v>
      </c>
      <c r="BM123" s="192" t="s">
        <v>1394</v>
      </c>
    </row>
    <row r="124" spans="1:47" s="2" customFormat="1" ht="11.25">
      <c r="A124" s="36"/>
      <c r="B124" s="37"/>
      <c r="C124" s="38"/>
      <c r="D124" s="194" t="s">
        <v>166</v>
      </c>
      <c r="E124" s="38"/>
      <c r="F124" s="195" t="s">
        <v>236</v>
      </c>
      <c r="G124" s="38"/>
      <c r="H124" s="38"/>
      <c r="I124" s="196"/>
      <c r="J124" s="38"/>
      <c r="K124" s="38"/>
      <c r="L124" s="41"/>
      <c r="M124" s="197"/>
      <c r="N124" s="198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166</v>
      </c>
      <c r="AU124" s="19" t="s">
        <v>82</v>
      </c>
    </row>
    <row r="125" spans="1:47" s="2" customFormat="1" ht="11.25">
      <c r="A125" s="36"/>
      <c r="B125" s="37"/>
      <c r="C125" s="38"/>
      <c r="D125" s="199" t="s">
        <v>168</v>
      </c>
      <c r="E125" s="38"/>
      <c r="F125" s="200" t="s">
        <v>237</v>
      </c>
      <c r="G125" s="38"/>
      <c r="H125" s="38"/>
      <c r="I125" s="196"/>
      <c r="J125" s="38"/>
      <c r="K125" s="38"/>
      <c r="L125" s="41"/>
      <c r="M125" s="197"/>
      <c r="N125" s="198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168</v>
      </c>
      <c r="AU125" s="19" t="s">
        <v>82</v>
      </c>
    </row>
    <row r="126" spans="2:51" s="13" customFormat="1" ht="11.25">
      <c r="B126" s="201"/>
      <c r="C126" s="202"/>
      <c r="D126" s="194" t="s">
        <v>170</v>
      </c>
      <c r="E126" s="203" t="s">
        <v>28</v>
      </c>
      <c r="F126" s="204" t="s">
        <v>1768</v>
      </c>
      <c r="G126" s="202"/>
      <c r="H126" s="203" t="s">
        <v>28</v>
      </c>
      <c r="I126" s="205"/>
      <c r="J126" s="202"/>
      <c r="K126" s="202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170</v>
      </c>
      <c r="AU126" s="210" t="s">
        <v>82</v>
      </c>
      <c r="AV126" s="13" t="s">
        <v>80</v>
      </c>
      <c r="AW126" s="13" t="s">
        <v>34</v>
      </c>
      <c r="AX126" s="13" t="s">
        <v>73</v>
      </c>
      <c r="AY126" s="210" t="s">
        <v>157</v>
      </c>
    </row>
    <row r="127" spans="2:51" s="14" customFormat="1" ht="11.25">
      <c r="B127" s="211"/>
      <c r="C127" s="212"/>
      <c r="D127" s="194" t="s">
        <v>170</v>
      </c>
      <c r="E127" s="213" t="s">
        <v>28</v>
      </c>
      <c r="F127" s="214" t="s">
        <v>1769</v>
      </c>
      <c r="G127" s="212"/>
      <c r="H127" s="215">
        <v>1.8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170</v>
      </c>
      <c r="AU127" s="221" t="s">
        <v>82</v>
      </c>
      <c r="AV127" s="14" t="s">
        <v>82</v>
      </c>
      <c r="AW127" s="14" t="s">
        <v>34</v>
      </c>
      <c r="AX127" s="14" t="s">
        <v>80</v>
      </c>
      <c r="AY127" s="221" t="s">
        <v>157</v>
      </c>
    </row>
    <row r="128" spans="1:65" s="2" customFormat="1" ht="21.75" customHeight="1">
      <c r="A128" s="36"/>
      <c r="B128" s="37"/>
      <c r="C128" s="181" t="s">
        <v>217</v>
      </c>
      <c r="D128" s="181" t="s">
        <v>159</v>
      </c>
      <c r="E128" s="182" t="s">
        <v>1770</v>
      </c>
      <c r="F128" s="183" t="s">
        <v>1771</v>
      </c>
      <c r="G128" s="184" t="s">
        <v>246</v>
      </c>
      <c r="H128" s="185">
        <v>0.158</v>
      </c>
      <c r="I128" s="186"/>
      <c r="J128" s="187">
        <f>ROUND(I128*H128,2)</f>
        <v>0</v>
      </c>
      <c r="K128" s="183" t="s">
        <v>163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164</v>
      </c>
      <c r="AT128" s="192" t="s">
        <v>159</v>
      </c>
      <c r="AU128" s="192" t="s">
        <v>82</v>
      </c>
      <c r="AY128" s="19" t="s">
        <v>157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164</v>
      </c>
      <c r="BK128" s="193">
        <f>ROUND(I128*H128,2)</f>
        <v>0</v>
      </c>
      <c r="BL128" s="19" t="s">
        <v>164</v>
      </c>
      <c r="BM128" s="192" t="s">
        <v>1772</v>
      </c>
    </row>
    <row r="129" spans="1:47" s="2" customFormat="1" ht="19.5">
      <c r="A129" s="36"/>
      <c r="B129" s="37"/>
      <c r="C129" s="38"/>
      <c r="D129" s="194" t="s">
        <v>166</v>
      </c>
      <c r="E129" s="38"/>
      <c r="F129" s="195" t="s">
        <v>1773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166</v>
      </c>
      <c r="AU129" s="19" t="s">
        <v>82</v>
      </c>
    </row>
    <row r="130" spans="1:47" s="2" customFormat="1" ht="11.25">
      <c r="A130" s="36"/>
      <c r="B130" s="37"/>
      <c r="C130" s="38"/>
      <c r="D130" s="199" t="s">
        <v>168</v>
      </c>
      <c r="E130" s="38"/>
      <c r="F130" s="200" t="s">
        <v>1774</v>
      </c>
      <c r="G130" s="38"/>
      <c r="H130" s="38"/>
      <c r="I130" s="196"/>
      <c r="J130" s="38"/>
      <c r="K130" s="38"/>
      <c r="L130" s="41"/>
      <c r="M130" s="197"/>
      <c r="N130" s="198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168</v>
      </c>
      <c r="AU130" s="19" t="s">
        <v>82</v>
      </c>
    </row>
    <row r="131" spans="2:51" s="13" customFormat="1" ht="11.25">
      <c r="B131" s="201"/>
      <c r="C131" s="202"/>
      <c r="D131" s="194" t="s">
        <v>170</v>
      </c>
      <c r="E131" s="203" t="s">
        <v>28</v>
      </c>
      <c r="F131" s="204" t="s">
        <v>1775</v>
      </c>
      <c r="G131" s="202"/>
      <c r="H131" s="203" t="s">
        <v>28</v>
      </c>
      <c r="I131" s="205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170</v>
      </c>
      <c r="AU131" s="210" t="s">
        <v>82</v>
      </c>
      <c r="AV131" s="13" t="s">
        <v>80</v>
      </c>
      <c r="AW131" s="13" t="s">
        <v>34</v>
      </c>
      <c r="AX131" s="13" t="s">
        <v>73</v>
      </c>
      <c r="AY131" s="210" t="s">
        <v>157</v>
      </c>
    </row>
    <row r="132" spans="2:51" s="14" customFormat="1" ht="11.25">
      <c r="B132" s="211"/>
      <c r="C132" s="212"/>
      <c r="D132" s="194" t="s">
        <v>170</v>
      </c>
      <c r="E132" s="213" t="s">
        <v>28</v>
      </c>
      <c r="F132" s="214" t="s">
        <v>1776</v>
      </c>
      <c r="G132" s="212"/>
      <c r="H132" s="215">
        <v>0.158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170</v>
      </c>
      <c r="AU132" s="221" t="s">
        <v>82</v>
      </c>
      <c r="AV132" s="14" t="s">
        <v>82</v>
      </c>
      <c r="AW132" s="14" t="s">
        <v>34</v>
      </c>
      <c r="AX132" s="14" t="s">
        <v>80</v>
      </c>
      <c r="AY132" s="221" t="s">
        <v>157</v>
      </c>
    </row>
    <row r="133" spans="1:65" s="2" customFormat="1" ht="21.75" customHeight="1">
      <c r="A133" s="36"/>
      <c r="B133" s="37"/>
      <c r="C133" s="181" t="s">
        <v>224</v>
      </c>
      <c r="D133" s="181" t="s">
        <v>159</v>
      </c>
      <c r="E133" s="182" t="s">
        <v>1777</v>
      </c>
      <c r="F133" s="183" t="s">
        <v>1778</v>
      </c>
      <c r="G133" s="184" t="s">
        <v>246</v>
      </c>
      <c r="H133" s="185">
        <v>0.796</v>
      </c>
      <c r="I133" s="186"/>
      <c r="J133" s="187">
        <f>ROUND(I133*H133,2)</f>
        <v>0</v>
      </c>
      <c r="K133" s="183" t="s">
        <v>163</v>
      </c>
      <c r="L133" s="41"/>
      <c r="M133" s="188" t="s">
        <v>28</v>
      </c>
      <c r="N133" s="189" t="s">
        <v>46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164</v>
      </c>
      <c r="AT133" s="192" t="s">
        <v>159</v>
      </c>
      <c r="AU133" s="192" t="s">
        <v>82</v>
      </c>
      <c r="AY133" s="19" t="s">
        <v>157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164</v>
      </c>
      <c r="BK133" s="193">
        <f>ROUND(I133*H133,2)</f>
        <v>0</v>
      </c>
      <c r="BL133" s="19" t="s">
        <v>164</v>
      </c>
      <c r="BM133" s="192" t="s">
        <v>1779</v>
      </c>
    </row>
    <row r="134" spans="1:47" s="2" customFormat="1" ht="19.5">
      <c r="A134" s="36"/>
      <c r="B134" s="37"/>
      <c r="C134" s="38"/>
      <c r="D134" s="194" t="s">
        <v>166</v>
      </c>
      <c r="E134" s="38"/>
      <c r="F134" s="195" t="s">
        <v>1780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166</v>
      </c>
      <c r="AU134" s="19" t="s">
        <v>82</v>
      </c>
    </row>
    <row r="135" spans="1:47" s="2" customFormat="1" ht="11.25">
      <c r="A135" s="36"/>
      <c r="B135" s="37"/>
      <c r="C135" s="38"/>
      <c r="D135" s="199" t="s">
        <v>168</v>
      </c>
      <c r="E135" s="38"/>
      <c r="F135" s="200" t="s">
        <v>1781</v>
      </c>
      <c r="G135" s="38"/>
      <c r="H135" s="38"/>
      <c r="I135" s="196"/>
      <c r="J135" s="38"/>
      <c r="K135" s="38"/>
      <c r="L135" s="41"/>
      <c r="M135" s="197"/>
      <c r="N135" s="198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168</v>
      </c>
      <c r="AU135" s="19" t="s">
        <v>82</v>
      </c>
    </row>
    <row r="136" spans="2:51" s="13" customFormat="1" ht="11.25">
      <c r="B136" s="201"/>
      <c r="C136" s="202"/>
      <c r="D136" s="194" t="s">
        <v>170</v>
      </c>
      <c r="E136" s="203" t="s">
        <v>28</v>
      </c>
      <c r="F136" s="204" t="s">
        <v>1782</v>
      </c>
      <c r="G136" s="202"/>
      <c r="H136" s="203" t="s">
        <v>28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170</v>
      </c>
      <c r="AU136" s="210" t="s">
        <v>82</v>
      </c>
      <c r="AV136" s="13" t="s">
        <v>80</v>
      </c>
      <c r="AW136" s="13" t="s">
        <v>34</v>
      </c>
      <c r="AX136" s="13" t="s">
        <v>73</v>
      </c>
      <c r="AY136" s="210" t="s">
        <v>157</v>
      </c>
    </row>
    <row r="137" spans="2:51" s="14" customFormat="1" ht="11.25">
      <c r="B137" s="211"/>
      <c r="C137" s="212"/>
      <c r="D137" s="194" t="s">
        <v>170</v>
      </c>
      <c r="E137" s="213" t="s">
        <v>28</v>
      </c>
      <c r="F137" s="214" t="s">
        <v>1783</v>
      </c>
      <c r="G137" s="212"/>
      <c r="H137" s="215">
        <v>0.54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170</v>
      </c>
      <c r="AU137" s="221" t="s">
        <v>82</v>
      </c>
      <c r="AV137" s="14" t="s">
        <v>82</v>
      </c>
      <c r="AW137" s="14" t="s">
        <v>34</v>
      </c>
      <c r="AX137" s="14" t="s">
        <v>73</v>
      </c>
      <c r="AY137" s="221" t="s">
        <v>157</v>
      </c>
    </row>
    <row r="138" spans="2:51" s="14" customFormat="1" ht="11.25">
      <c r="B138" s="211"/>
      <c r="C138" s="212"/>
      <c r="D138" s="194" t="s">
        <v>170</v>
      </c>
      <c r="E138" s="213" t="s">
        <v>28</v>
      </c>
      <c r="F138" s="214" t="s">
        <v>1784</v>
      </c>
      <c r="G138" s="212"/>
      <c r="H138" s="215">
        <v>0.256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170</v>
      </c>
      <c r="AU138" s="221" t="s">
        <v>82</v>
      </c>
      <c r="AV138" s="14" t="s">
        <v>82</v>
      </c>
      <c r="AW138" s="14" t="s">
        <v>34</v>
      </c>
      <c r="AX138" s="14" t="s">
        <v>73</v>
      </c>
      <c r="AY138" s="221" t="s">
        <v>157</v>
      </c>
    </row>
    <row r="139" spans="2:51" s="15" customFormat="1" ht="11.25">
      <c r="B139" s="222"/>
      <c r="C139" s="223"/>
      <c r="D139" s="194" t="s">
        <v>170</v>
      </c>
      <c r="E139" s="224" t="s">
        <v>28</v>
      </c>
      <c r="F139" s="225" t="s">
        <v>182</v>
      </c>
      <c r="G139" s="223"/>
      <c r="H139" s="226">
        <v>0.796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170</v>
      </c>
      <c r="AU139" s="232" t="s">
        <v>82</v>
      </c>
      <c r="AV139" s="15" t="s">
        <v>164</v>
      </c>
      <c r="AW139" s="15" t="s">
        <v>34</v>
      </c>
      <c r="AX139" s="15" t="s">
        <v>80</v>
      </c>
      <c r="AY139" s="232" t="s">
        <v>157</v>
      </c>
    </row>
    <row r="140" spans="1:65" s="2" customFormat="1" ht="21.75" customHeight="1">
      <c r="A140" s="36"/>
      <c r="B140" s="37"/>
      <c r="C140" s="181" t="s">
        <v>232</v>
      </c>
      <c r="D140" s="181" t="s">
        <v>159</v>
      </c>
      <c r="E140" s="182" t="s">
        <v>1659</v>
      </c>
      <c r="F140" s="183" t="s">
        <v>1660</v>
      </c>
      <c r="G140" s="184" t="s">
        <v>246</v>
      </c>
      <c r="H140" s="185">
        <v>1.158</v>
      </c>
      <c r="I140" s="186"/>
      <c r="J140" s="187">
        <f>ROUND(I140*H140,2)</f>
        <v>0</v>
      </c>
      <c r="K140" s="183" t="s">
        <v>163</v>
      </c>
      <c r="L140" s="41"/>
      <c r="M140" s="188" t="s">
        <v>28</v>
      </c>
      <c r="N140" s="189" t="s">
        <v>46</v>
      </c>
      <c r="O140" s="67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164</v>
      </c>
      <c r="AT140" s="192" t="s">
        <v>159</v>
      </c>
      <c r="AU140" s="192" t="s">
        <v>82</v>
      </c>
      <c r="AY140" s="19" t="s">
        <v>157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164</v>
      </c>
      <c r="BK140" s="193">
        <f>ROUND(I140*H140,2)</f>
        <v>0</v>
      </c>
      <c r="BL140" s="19" t="s">
        <v>164</v>
      </c>
      <c r="BM140" s="192" t="s">
        <v>1415</v>
      </c>
    </row>
    <row r="141" spans="1:47" s="2" customFormat="1" ht="19.5">
      <c r="A141" s="36"/>
      <c r="B141" s="37"/>
      <c r="C141" s="38"/>
      <c r="D141" s="194" t="s">
        <v>166</v>
      </c>
      <c r="E141" s="38"/>
      <c r="F141" s="195" t="s">
        <v>1661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166</v>
      </c>
      <c r="AU141" s="19" t="s">
        <v>82</v>
      </c>
    </row>
    <row r="142" spans="1:47" s="2" customFormat="1" ht="11.25">
      <c r="A142" s="36"/>
      <c r="B142" s="37"/>
      <c r="C142" s="38"/>
      <c r="D142" s="199" t="s">
        <v>168</v>
      </c>
      <c r="E142" s="38"/>
      <c r="F142" s="200" t="s">
        <v>1662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168</v>
      </c>
      <c r="AU142" s="19" t="s">
        <v>82</v>
      </c>
    </row>
    <row r="143" spans="2:51" s="13" customFormat="1" ht="11.25">
      <c r="B143" s="201"/>
      <c r="C143" s="202"/>
      <c r="D143" s="194" t="s">
        <v>170</v>
      </c>
      <c r="E143" s="203" t="s">
        <v>28</v>
      </c>
      <c r="F143" s="204" t="s">
        <v>1785</v>
      </c>
      <c r="G143" s="202"/>
      <c r="H143" s="203" t="s">
        <v>28</v>
      </c>
      <c r="I143" s="205"/>
      <c r="J143" s="202"/>
      <c r="K143" s="202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170</v>
      </c>
      <c r="AU143" s="210" t="s">
        <v>82</v>
      </c>
      <c r="AV143" s="13" t="s">
        <v>80</v>
      </c>
      <c r="AW143" s="13" t="s">
        <v>34</v>
      </c>
      <c r="AX143" s="13" t="s">
        <v>73</v>
      </c>
      <c r="AY143" s="210" t="s">
        <v>157</v>
      </c>
    </row>
    <row r="144" spans="2:51" s="13" customFormat="1" ht="11.25">
      <c r="B144" s="201"/>
      <c r="C144" s="202"/>
      <c r="D144" s="194" t="s">
        <v>170</v>
      </c>
      <c r="E144" s="203" t="s">
        <v>28</v>
      </c>
      <c r="F144" s="204" t="s">
        <v>1786</v>
      </c>
      <c r="G144" s="202"/>
      <c r="H144" s="203" t="s">
        <v>28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170</v>
      </c>
      <c r="AU144" s="210" t="s">
        <v>82</v>
      </c>
      <c r="AV144" s="13" t="s">
        <v>80</v>
      </c>
      <c r="AW144" s="13" t="s">
        <v>34</v>
      </c>
      <c r="AX144" s="13" t="s">
        <v>73</v>
      </c>
      <c r="AY144" s="210" t="s">
        <v>157</v>
      </c>
    </row>
    <row r="145" spans="2:51" s="14" customFormat="1" ht="11.25">
      <c r="B145" s="211"/>
      <c r="C145" s="212"/>
      <c r="D145" s="194" t="s">
        <v>170</v>
      </c>
      <c r="E145" s="213" t="s">
        <v>28</v>
      </c>
      <c r="F145" s="214" t="s">
        <v>1787</v>
      </c>
      <c r="G145" s="212"/>
      <c r="H145" s="215">
        <v>0.954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170</v>
      </c>
      <c r="AU145" s="221" t="s">
        <v>82</v>
      </c>
      <c r="AV145" s="14" t="s">
        <v>82</v>
      </c>
      <c r="AW145" s="14" t="s">
        <v>34</v>
      </c>
      <c r="AX145" s="14" t="s">
        <v>73</v>
      </c>
      <c r="AY145" s="221" t="s">
        <v>157</v>
      </c>
    </row>
    <row r="146" spans="2:51" s="13" customFormat="1" ht="11.25">
      <c r="B146" s="201"/>
      <c r="C146" s="202"/>
      <c r="D146" s="194" t="s">
        <v>170</v>
      </c>
      <c r="E146" s="203" t="s">
        <v>28</v>
      </c>
      <c r="F146" s="204" t="s">
        <v>1418</v>
      </c>
      <c r="G146" s="202"/>
      <c r="H146" s="203" t="s">
        <v>28</v>
      </c>
      <c r="I146" s="205"/>
      <c r="J146" s="202"/>
      <c r="K146" s="202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170</v>
      </c>
      <c r="AU146" s="210" t="s">
        <v>82</v>
      </c>
      <c r="AV146" s="13" t="s">
        <v>80</v>
      </c>
      <c r="AW146" s="13" t="s">
        <v>34</v>
      </c>
      <c r="AX146" s="13" t="s">
        <v>73</v>
      </c>
      <c r="AY146" s="210" t="s">
        <v>157</v>
      </c>
    </row>
    <row r="147" spans="2:51" s="14" customFormat="1" ht="11.25">
      <c r="B147" s="211"/>
      <c r="C147" s="212"/>
      <c r="D147" s="194" t="s">
        <v>170</v>
      </c>
      <c r="E147" s="213" t="s">
        <v>28</v>
      </c>
      <c r="F147" s="214" t="s">
        <v>1788</v>
      </c>
      <c r="G147" s="212"/>
      <c r="H147" s="215">
        <v>0.204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170</v>
      </c>
      <c r="AU147" s="221" t="s">
        <v>82</v>
      </c>
      <c r="AV147" s="14" t="s">
        <v>82</v>
      </c>
      <c r="AW147" s="14" t="s">
        <v>34</v>
      </c>
      <c r="AX147" s="14" t="s">
        <v>73</v>
      </c>
      <c r="AY147" s="221" t="s">
        <v>157</v>
      </c>
    </row>
    <row r="148" spans="2:51" s="15" customFormat="1" ht="11.25">
      <c r="B148" s="222"/>
      <c r="C148" s="223"/>
      <c r="D148" s="194" t="s">
        <v>170</v>
      </c>
      <c r="E148" s="224" t="s">
        <v>28</v>
      </c>
      <c r="F148" s="225" t="s">
        <v>182</v>
      </c>
      <c r="G148" s="223"/>
      <c r="H148" s="226">
        <v>1.158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170</v>
      </c>
      <c r="AU148" s="232" t="s">
        <v>82</v>
      </c>
      <c r="AV148" s="15" t="s">
        <v>164</v>
      </c>
      <c r="AW148" s="15" t="s">
        <v>34</v>
      </c>
      <c r="AX148" s="15" t="s">
        <v>80</v>
      </c>
      <c r="AY148" s="232" t="s">
        <v>157</v>
      </c>
    </row>
    <row r="149" spans="1:65" s="2" customFormat="1" ht="21.75" customHeight="1">
      <c r="A149" s="36"/>
      <c r="B149" s="37"/>
      <c r="C149" s="181" t="s">
        <v>243</v>
      </c>
      <c r="D149" s="181" t="s">
        <v>159</v>
      </c>
      <c r="E149" s="182" t="s">
        <v>1665</v>
      </c>
      <c r="F149" s="183" t="s">
        <v>1660</v>
      </c>
      <c r="G149" s="184" t="s">
        <v>246</v>
      </c>
      <c r="H149" s="185">
        <v>0.27</v>
      </c>
      <c r="I149" s="186"/>
      <c r="J149" s="187">
        <f>ROUND(I149*H149,2)</f>
        <v>0</v>
      </c>
      <c r="K149" s="183" t="s">
        <v>163</v>
      </c>
      <c r="L149" s="41"/>
      <c r="M149" s="188" t="s">
        <v>28</v>
      </c>
      <c r="N149" s="189" t="s">
        <v>46</v>
      </c>
      <c r="O149" s="67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164</v>
      </c>
      <c r="AT149" s="192" t="s">
        <v>159</v>
      </c>
      <c r="AU149" s="192" t="s">
        <v>82</v>
      </c>
      <c r="AY149" s="19" t="s">
        <v>157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164</v>
      </c>
      <c r="BK149" s="193">
        <f>ROUND(I149*H149,2)</f>
        <v>0</v>
      </c>
      <c r="BL149" s="19" t="s">
        <v>164</v>
      </c>
      <c r="BM149" s="192" t="s">
        <v>1789</v>
      </c>
    </row>
    <row r="150" spans="1:47" s="2" customFormat="1" ht="19.5">
      <c r="A150" s="36"/>
      <c r="B150" s="37"/>
      <c r="C150" s="38"/>
      <c r="D150" s="194" t="s">
        <v>166</v>
      </c>
      <c r="E150" s="38"/>
      <c r="F150" s="195" t="s">
        <v>1661</v>
      </c>
      <c r="G150" s="38"/>
      <c r="H150" s="38"/>
      <c r="I150" s="196"/>
      <c r="J150" s="38"/>
      <c r="K150" s="38"/>
      <c r="L150" s="41"/>
      <c r="M150" s="197"/>
      <c r="N150" s="198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166</v>
      </c>
      <c r="AU150" s="19" t="s">
        <v>82</v>
      </c>
    </row>
    <row r="151" spans="1:47" s="2" customFormat="1" ht="11.25">
      <c r="A151" s="36"/>
      <c r="B151" s="37"/>
      <c r="C151" s="38"/>
      <c r="D151" s="199" t="s">
        <v>168</v>
      </c>
      <c r="E151" s="38"/>
      <c r="F151" s="200" t="s">
        <v>1667</v>
      </c>
      <c r="G151" s="38"/>
      <c r="H151" s="38"/>
      <c r="I151" s="196"/>
      <c r="J151" s="38"/>
      <c r="K151" s="38"/>
      <c r="L151" s="41"/>
      <c r="M151" s="197"/>
      <c r="N151" s="198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168</v>
      </c>
      <c r="AU151" s="19" t="s">
        <v>82</v>
      </c>
    </row>
    <row r="152" spans="2:51" s="13" customFormat="1" ht="11.25">
      <c r="B152" s="201"/>
      <c r="C152" s="202"/>
      <c r="D152" s="194" t="s">
        <v>170</v>
      </c>
      <c r="E152" s="203" t="s">
        <v>28</v>
      </c>
      <c r="F152" s="204" t="s">
        <v>1790</v>
      </c>
      <c r="G152" s="202"/>
      <c r="H152" s="203" t="s">
        <v>28</v>
      </c>
      <c r="I152" s="205"/>
      <c r="J152" s="202"/>
      <c r="K152" s="202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170</v>
      </c>
      <c r="AU152" s="210" t="s">
        <v>82</v>
      </c>
      <c r="AV152" s="13" t="s">
        <v>80</v>
      </c>
      <c r="AW152" s="13" t="s">
        <v>34</v>
      </c>
      <c r="AX152" s="13" t="s">
        <v>73</v>
      </c>
      <c r="AY152" s="210" t="s">
        <v>157</v>
      </c>
    </row>
    <row r="153" spans="2:51" s="14" customFormat="1" ht="11.25">
      <c r="B153" s="211"/>
      <c r="C153" s="212"/>
      <c r="D153" s="194" t="s">
        <v>170</v>
      </c>
      <c r="E153" s="213" t="s">
        <v>28</v>
      </c>
      <c r="F153" s="214" t="s">
        <v>1791</v>
      </c>
      <c r="G153" s="212"/>
      <c r="H153" s="215">
        <v>0.27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170</v>
      </c>
      <c r="AU153" s="221" t="s">
        <v>82</v>
      </c>
      <c r="AV153" s="14" t="s">
        <v>82</v>
      </c>
      <c r="AW153" s="14" t="s">
        <v>34</v>
      </c>
      <c r="AX153" s="14" t="s">
        <v>80</v>
      </c>
      <c r="AY153" s="221" t="s">
        <v>157</v>
      </c>
    </row>
    <row r="154" spans="1:65" s="2" customFormat="1" ht="16.5" customHeight="1">
      <c r="A154" s="36"/>
      <c r="B154" s="37"/>
      <c r="C154" s="181" t="s">
        <v>263</v>
      </c>
      <c r="D154" s="181" t="s">
        <v>159</v>
      </c>
      <c r="E154" s="182" t="s">
        <v>1425</v>
      </c>
      <c r="F154" s="183" t="s">
        <v>1426</v>
      </c>
      <c r="G154" s="184" t="s">
        <v>246</v>
      </c>
      <c r="H154" s="185">
        <v>0.954</v>
      </c>
      <c r="I154" s="186"/>
      <c r="J154" s="187">
        <f>ROUND(I154*H154,2)</f>
        <v>0</v>
      </c>
      <c r="K154" s="183" t="s">
        <v>163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164</v>
      </c>
      <c r="AT154" s="192" t="s">
        <v>159</v>
      </c>
      <c r="AU154" s="192" t="s">
        <v>82</v>
      </c>
      <c r="AY154" s="19" t="s">
        <v>157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164</v>
      </c>
      <c r="BK154" s="193">
        <f>ROUND(I154*H154,2)</f>
        <v>0</v>
      </c>
      <c r="BL154" s="19" t="s">
        <v>164</v>
      </c>
      <c r="BM154" s="192" t="s">
        <v>1427</v>
      </c>
    </row>
    <row r="155" spans="1:47" s="2" customFormat="1" ht="19.5">
      <c r="A155" s="36"/>
      <c r="B155" s="37"/>
      <c r="C155" s="38"/>
      <c r="D155" s="194" t="s">
        <v>166</v>
      </c>
      <c r="E155" s="38"/>
      <c r="F155" s="195" t="s">
        <v>1428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166</v>
      </c>
      <c r="AU155" s="19" t="s">
        <v>82</v>
      </c>
    </row>
    <row r="156" spans="1:47" s="2" customFormat="1" ht="11.25">
      <c r="A156" s="36"/>
      <c r="B156" s="37"/>
      <c r="C156" s="38"/>
      <c r="D156" s="199" t="s">
        <v>168</v>
      </c>
      <c r="E156" s="38"/>
      <c r="F156" s="200" t="s">
        <v>1429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168</v>
      </c>
      <c r="AU156" s="19" t="s">
        <v>82</v>
      </c>
    </row>
    <row r="157" spans="2:51" s="13" customFormat="1" ht="11.25">
      <c r="B157" s="201"/>
      <c r="C157" s="202"/>
      <c r="D157" s="194" t="s">
        <v>170</v>
      </c>
      <c r="E157" s="203" t="s">
        <v>28</v>
      </c>
      <c r="F157" s="204" t="s">
        <v>1792</v>
      </c>
      <c r="G157" s="202"/>
      <c r="H157" s="203" t="s">
        <v>28</v>
      </c>
      <c r="I157" s="205"/>
      <c r="J157" s="202"/>
      <c r="K157" s="202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170</v>
      </c>
      <c r="AU157" s="210" t="s">
        <v>82</v>
      </c>
      <c r="AV157" s="13" t="s">
        <v>80</v>
      </c>
      <c r="AW157" s="13" t="s">
        <v>34</v>
      </c>
      <c r="AX157" s="13" t="s">
        <v>73</v>
      </c>
      <c r="AY157" s="210" t="s">
        <v>157</v>
      </c>
    </row>
    <row r="158" spans="2:51" s="14" customFormat="1" ht="11.25">
      <c r="B158" s="211"/>
      <c r="C158" s="212"/>
      <c r="D158" s="194" t="s">
        <v>170</v>
      </c>
      <c r="E158" s="213" t="s">
        <v>28</v>
      </c>
      <c r="F158" s="214" t="s">
        <v>1793</v>
      </c>
      <c r="G158" s="212"/>
      <c r="H158" s="215">
        <v>0.954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170</v>
      </c>
      <c r="AU158" s="221" t="s">
        <v>82</v>
      </c>
      <c r="AV158" s="14" t="s">
        <v>82</v>
      </c>
      <c r="AW158" s="14" t="s">
        <v>34</v>
      </c>
      <c r="AX158" s="14" t="s">
        <v>80</v>
      </c>
      <c r="AY158" s="221" t="s">
        <v>157</v>
      </c>
    </row>
    <row r="159" spans="1:65" s="2" customFormat="1" ht="16.5" customHeight="1">
      <c r="A159" s="36"/>
      <c r="B159" s="37"/>
      <c r="C159" s="181" t="s">
        <v>277</v>
      </c>
      <c r="D159" s="181" t="s">
        <v>159</v>
      </c>
      <c r="E159" s="182" t="s">
        <v>1671</v>
      </c>
      <c r="F159" s="183" t="s">
        <v>1426</v>
      </c>
      <c r="G159" s="184" t="s">
        <v>246</v>
      </c>
      <c r="H159" s="185">
        <v>0.27</v>
      </c>
      <c r="I159" s="186"/>
      <c r="J159" s="187">
        <f>ROUND(I159*H159,2)</f>
        <v>0</v>
      </c>
      <c r="K159" s="183" t="s">
        <v>163</v>
      </c>
      <c r="L159" s="41"/>
      <c r="M159" s="188" t="s">
        <v>28</v>
      </c>
      <c r="N159" s="189" t="s">
        <v>46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164</v>
      </c>
      <c r="AT159" s="192" t="s">
        <v>159</v>
      </c>
      <c r="AU159" s="192" t="s">
        <v>82</v>
      </c>
      <c r="AY159" s="19" t="s">
        <v>157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164</v>
      </c>
      <c r="BK159" s="193">
        <f>ROUND(I159*H159,2)</f>
        <v>0</v>
      </c>
      <c r="BL159" s="19" t="s">
        <v>164</v>
      </c>
      <c r="BM159" s="192" t="s">
        <v>1794</v>
      </c>
    </row>
    <row r="160" spans="1:47" s="2" customFormat="1" ht="19.5">
      <c r="A160" s="36"/>
      <c r="B160" s="37"/>
      <c r="C160" s="38"/>
      <c r="D160" s="194" t="s">
        <v>166</v>
      </c>
      <c r="E160" s="38"/>
      <c r="F160" s="195" t="s">
        <v>1428</v>
      </c>
      <c r="G160" s="38"/>
      <c r="H160" s="38"/>
      <c r="I160" s="196"/>
      <c r="J160" s="38"/>
      <c r="K160" s="38"/>
      <c r="L160" s="41"/>
      <c r="M160" s="197"/>
      <c r="N160" s="198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166</v>
      </c>
      <c r="AU160" s="19" t="s">
        <v>82</v>
      </c>
    </row>
    <row r="161" spans="1:47" s="2" customFormat="1" ht="11.25">
      <c r="A161" s="36"/>
      <c r="B161" s="37"/>
      <c r="C161" s="38"/>
      <c r="D161" s="199" t="s">
        <v>168</v>
      </c>
      <c r="E161" s="38"/>
      <c r="F161" s="200" t="s">
        <v>1673</v>
      </c>
      <c r="G161" s="38"/>
      <c r="H161" s="38"/>
      <c r="I161" s="196"/>
      <c r="J161" s="38"/>
      <c r="K161" s="38"/>
      <c r="L161" s="41"/>
      <c r="M161" s="197"/>
      <c r="N161" s="198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168</v>
      </c>
      <c r="AU161" s="19" t="s">
        <v>82</v>
      </c>
    </row>
    <row r="162" spans="2:51" s="13" customFormat="1" ht="11.25">
      <c r="B162" s="201"/>
      <c r="C162" s="202"/>
      <c r="D162" s="194" t="s">
        <v>170</v>
      </c>
      <c r="E162" s="203" t="s">
        <v>28</v>
      </c>
      <c r="F162" s="204" t="s">
        <v>1674</v>
      </c>
      <c r="G162" s="202"/>
      <c r="H162" s="203" t="s">
        <v>28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170</v>
      </c>
      <c r="AU162" s="210" t="s">
        <v>82</v>
      </c>
      <c r="AV162" s="13" t="s">
        <v>80</v>
      </c>
      <c r="AW162" s="13" t="s">
        <v>34</v>
      </c>
      <c r="AX162" s="13" t="s">
        <v>73</v>
      </c>
      <c r="AY162" s="210" t="s">
        <v>157</v>
      </c>
    </row>
    <row r="163" spans="2:51" s="14" customFormat="1" ht="11.25">
      <c r="B163" s="211"/>
      <c r="C163" s="212"/>
      <c r="D163" s="194" t="s">
        <v>170</v>
      </c>
      <c r="E163" s="213" t="s">
        <v>28</v>
      </c>
      <c r="F163" s="214" t="s">
        <v>1791</v>
      </c>
      <c r="G163" s="212"/>
      <c r="H163" s="215">
        <v>0.27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170</v>
      </c>
      <c r="AU163" s="221" t="s">
        <v>82</v>
      </c>
      <c r="AV163" s="14" t="s">
        <v>82</v>
      </c>
      <c r="AW163" s="14" t="s">
        <v>34</v>
      </c>
      <c r="AX163" s="14" t="s">
        <v>80</v>
      </c>
      <c r="AY163" s="221" t="s">
        <v>157</v>
      </c>
    </row>
    <row r="164" spans="1:65" s="2" customFormat="1" ht="16.5" customHeight="1">
      <c r="A164" s="36"/>
      <c r="B164" s="37"/>
      <c r="C164" s="181" t="s">
        <v>285</v>
      </c>
      <c r="D164" s="181" t="s">
        <v>159</v>
      </c>
      <c r="E164" s="182" t="s">
        <v>1432</v>
      </c>
      <c r="F164" s="183" t="s">
        <v>1433</v>
      </c>
      <c r="G164" s="184" t="s">
        <v>246</v>
      </c>
      <c r="H164" s="185">
        <v>0.204</v>
      </c>
      <c r="I164" s="186"/>
      <c r="J164" s="187">
        <f>ROUND(I164*H164,2)</f>
        <v>0</v>
      </c>
      <c r="K164" s="183" t="s">
        <v>163</v>
      </c>
      <c r="L164" s="41"/>
      <c r="M164" s="188" t="s">
        <v>28</v>
      </c>
      <c r="N164" s="189" t="s">
        <v>46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164</v>
      </c>
      <c r="AT164" s="192" t="s">
        <v>159</v>
      </c>
      <c r="AU164" s="192" t="s">
        <v>82</v>
      </c>
      <c r="AY164" s="19" t="s">
        <v>157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164</v>
      </c>
      <c r="BK164" s="193">
        <f>ROUND(I164*H164,2)</f>
        <v>0</v>
      </c>
      <c r="BL164" s="19" t="s">
        <v>164</v>
      </c>
      <c r="BM164" s="192" t="s">
        <v>1434</v>
      </c>
    </row>
    <row r="165" spans="1:47" s="2" customFormat="1" ht="19.5">
      <c r="A165" s="36"/>
      <c r="B165" s="37"/>
      <c r="C165" s="38"/>
      <c r="D165" s="194" t="s">
        <v>166</v>
      </c>
      <c r="E165" s="38"/>
      <c r="F165" s="195" t="s">
        <v>1435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166</v>
      </c>
      <c r="AU165" s="19" t="s">
        <v>82</v>
      </c>
    </row>
    <row r="166" spans="1:47" s="2" customFormat="1" ht="11.25">
      <c r="A166" s="36"/>
      <c r="B166" s="37"/>
      <c r="C166" s="38"/>
      <c r="D166" s="199" t="s">
        <v>168</v>
      </c>
      <c r="E166" s="38"/>
      <c r="F166" s="200" t="s">
        <v>1436</v>
      </c>
      <c r="G166" s="38"/>
      <c r="H166" s="38"/>
      <c r="I166" s="196"/>
      <c r="J166" s="38"/>
      <c r="K166" s="38"/>
      <c r="L166" s="41"/>
      <c r="M166" s="197"/>
      <c r="N166" s="198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168</v>
      </c>
      <c r="AU166" s="19" t="s">
        <v>82</v>
      </c>
    </row>
    <row r="167" spans="2:51" s="13" customFormat="1" ht="11.25">
      <c r="B167" s="201"/>
      <c r="C167" s="202"/>
      <c r="D167" s="194" t="s">
        <v>170</v>
      </c>
      <c r="E167" s="203" t="s">
        <v>28</v>
      </c>
      <c r="F167" s="204" t="s">
        <v>1795</v>
      </c>
      <c r="G167" s="202"/>
      <c r="H167" s="203" t="s">
        <v>28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170</v>
      </c>
      <c r="AU167" s="210" t="s">
        <v>82</v>
      </c>
      <c r="AV167" s="13" t="s">
        <v>80</v>
      </c>
      <c r="AW167" s="13" t="s">
        <v>34</v>
      </c>
      <c r="AX167" s="13" t="s">
        <v>73</v>
      </c>
      <c r="AY167" s="210" t="s">
        <v>157</v>
      </c>
    </row>
    <row r="168" spans="2:51" s="14" customFormat="1" ht="11.25">
      <c r="B168" s="211"/>
      <c r="C168" s="212"/>
      <c r="D168" s="194" t="s">
        <v>170</v>
      </c>
      <c r="E168" s="213" t="s">
        <v>28</v>
      </c>
      <c r="F168" s="214" t="s">
        <v>1796</v>
      </c>
      <c r="G168" s="212"/>
      <c r="H168" s="215">
        <v>0.084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170</v>
      </c>
      <c r="AU168" s="221" t="s">
        <v>82</v>
      </c>
      <c r="AV168" s="14" t="s">
        <v>82</v>
      </c>
      <c r="AW168" s="14" t="s">
        <v>34</v>
      </c>
      <c r="AX168" s="14" t="s">
        <v>73</v>
      </c>
      <c r="AY168" s="221" t="s">
        <v>157</v>
      </c>
    </row>
    <row r="169" spans="2:51" s="14" customFormat="1" ht="11.25">
      <c r="B169" s="211"/>
      <c r="C169" s="212"/>
      <c r="D169" s="194" t="s">
        <v>170</v>
      </c>
      <c r="E169" s="213" t="s">
        <v>28</v>
      </c>
      <c r="F169" s="214" t="s">
        <v>1797</v>
      </c>
      <c r="G169" s="212"/>
      <c r="H169" s="215">
        <v>0.12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170</v>
      </c>
      <c r="AU169" s="221" t="s">
        <v>82</v>
      </c>
      <c r="AV169" s="14" t="s">
        <v>82</v>
      </c>
      <c r="AW169" s="14" t="s">
        <v>34</v>
      </c>
      <c r="AX169" s="14" t="s">
        <v>73</v>
      </c>
      <c r="AY169" s="221" t="s">
        <v>157</v>
      </c>
    </row>
    <row r="170" spans="2:51" s="15" customFormat="1" ht="11.25">
      <c r="B170" s="222"/>
      <c r="C170" s="223"/>
      <c r="D170" s="194" t="s">
        <v>170</v>
      </c>
      <c r="E170" s="224" t="s">
        <v>28</v>
      </c>
      <c r="F170" s="225" t="s">
        <v>182</v>
      </c>
      <c r="G170" s="223"/>
      <c r="H170" s="226">
        <v>0.204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170</v>
      </c>
      <c r="AU170" s="232" t="s">
        <v>82</v>
      </c>
      <c r="AV170" s="15" t="s">
        <v>164</v>
      </c>
      <c r="AW170" s="15" t="s">
        <v>34</v>
      </c>
      <c r="AX170" s="15" t="s">
        <v>80</v>
      </c>
      <c r="AY170" s="232" t="s">
        <v>157</v>
      </c>
    </row>
    <row r="171" spans="1:65" s="2" customFormat="1" ht="16.5" customHeight="1">
      <c r="A171" s="36"/>
      <c r="B171" s="37"/>
      <c r="C171" s="181" t="s">
        <v>8</v>
      </c>
      <c r="D171" s="181" t="s">
        <v>159</v>
      </c>
      <c r="E171" s="182" t="s">
        <v>1798</v>
      </c>
      <c r="F171" s="183" t="s">
        <v>1799</v>
      </c>
      <c r="G171" s="184" t="s">
        <v>246</v>
      </c>
      <c r="H171" s="185">
        <v>0.723</v>
      </c>
      <c r="I171" s="186"/>
      <c r="J171" s="187">
        <f>ROUND(I171*H171,2)</f>
        <v>0</v>
      </c>
      <c r="K171" s="183" t="s">
        <v>163</v>
      </c>
      <c r="L171" s="41"/>
      <c r="M171" s="188" t="s">
        <v>28</v>
      </c>
      <c r="N171" s="189" t="s">
        <v>46</v>
      </c>
      <c r="O171" s="67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164</v>
      </c>
      <c r="AT171" s="192" t="s">
        <v>159</v>
      </c>
      <c r="AU171" s="192" t="s">
        <v>82</v>
      </c>
      <c r="AY171" s="19" t="s">
        <v>157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164</v>
      </c>
      <c r="BK171" s="193">
        <f>ROUND(I171*H171,2)</f>
        <v>0</v>
      </c>
      <c r="BL171" s="19" t="s">
        <v>164</v>
      </c>
      <c r="BM171" s="192" t="s">
        <v>1800</v>
      </c>
    </row>
    <row r="172" spans="1:47" s="2" customFormat="1" ht="19.5">
      <c r="A172" s="36"/>
      <c r="B172" s="37"/>
      <c r="C172" s="38"/>
      <c r="D172" s="194" t="s">
        <v>166</v>
      </c>
      <c r="E172" s="38"/>
      <c r="F172" s="195" t="s">
        <v>1801</v>
      </c>
      <c r="G172" s="38"/>
      <c r="H172" s="38"/>
      <c r="I172" s="196"/>
      <c r="J172" s="38"/>
      <c r="K172" s="38"/>
      <c r="L172" s="41"/>
      <c r="M172" s="197"/>
      <c r="N172" s="198"/>
      <c r="O172" s="67"/>
      <c r="P172" s="67"/>
      <c r="Q172" s="67"/>
      <c r="R172" s="67"/>
      <c r="S172" s="67"/>
      <c r="T172" s="6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166</v>
      </c>
      <c r="AU172" s="19" t="s">
        <v>82</v>
      </c>
    </row>
    <row r="173" spans="1:47" s="2" customFormat="1" ht="11.25">
      <c r="A173" s="36"/>
      <c r="B173" s="37"/>
      <c r="C173" s="38"/>
      <c r="D173" s="199" t="s">
        <v>168</v>
      </c>
      <c r="E173" s="38"/>
      <c r="F173" s="200" t="s">
        <v>1802</v>
      </c>
      <c r="G173" s="38"/>
      <c r="H173" s="38"/>
      <c r="I173" s="196"/>
      <c r="J173" s="38"/>
      <c r="K173" s="38"/>
      <c r="L173" s="41"/>
      <c r="M173" s="197"/>
      <c r="N173" s="198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168</v>
      </c>
      <c r="AU173" s="19" t="s">
        <v>82</v>
      </c>
    </row>
    <row r="174" spans="2:51" s="13" customFormat="1" ht="11.25">
      <c r="B174" s="201"/>
      <c r="C174" s="202"/>
      <c r="D174" s="194" t="s">
        <v>170</v>
      </c>
      <c r="E174" s="203" t="s">
        <v>28</v>
      </c>
      <c r="F174" s="204" t="s">
        <v>1803</v>
      </c>
      <c r="G174" s="202"/>
      <c r="H174" s="203" t="s">
        <v>28</v>
      </c>
      <c r="I174" s="205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170</v>
      </c>
      <c r="AU174" s="210" t="s">
        <v>82</v>
      </c>
      <c r="AV174" s="13" t="s">
        <v>80</v>
      </c>
      <c r="AW174" s="13" t="s">
        <v>34</v>
      </c>
      <c r="AX174" s="13" t="s">
        <v>73</v>
      </c>
      <c r="AY174" s="210" t="s">
        <v>157</v>
      </c>
    </row>
    <row r="175" spans="2:51" s="14" customFormat="1" ht="11.25">
      <c r="B175" s="211"/>
      <c r="C175" s="212"/>
      <c r="D175" s="194" t="s">
        <v>170</v>
      </c>
      <c r="E175" s="213" t="s">
        <v>28</v>
      </c>
      <c r="F175" s="214" t="s">
        <v>1804</v>
      </c>
      <c r="G175" s="212"/>
      <c r="H175" s="215">
        <v>0.723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170</v>
      </c>
      <c r="AU175" s="221" t="s">
        <v>82</v>
      </c>
      <c r="AV175" s="14" t="s">
        <v>82</v>
      </c>
      <c r="AW175" s="14" t="s">
        <v>34</v>
      </c>
      <c r="AX175" s="14" t="s">
        <v>80</v>
      </c>
      <c r="AY175" s="221" t="s">
        <v>157</v>
      </c>
    </row>
    <row r="176" spans="1:65" s="2" customFormat="1" ht="16.5" customHeight="1">
      <c r="A176" s="36"/>
      <c r="B176" s="37"/>
      <c r="C176" s="244" t="s">
        <v>307</v>
      </c>
      <c r="D176" s="244" t="s">
        <v>483</v>
      </c>
      <c r="E176" s="245" t="s">
        <v>1805</v>
      </c>
      <c r="F176" s="246" t="s">
        <v>1806</v>
      </c>
      <c r="G176" s="247" t="s">
        <v>486</v>
      </c>
      <c r="H176" s="248">
        <v>1.446</v>
      </c>
      <c r="I176" s="249"/>
      <c r="J176" s="250">
        <f>ROUND(I176*H176,2)</f>
        <v>0</v>
      </c>
      <c r="K176" s="246" t="s">
        <v>163</v>
      </c>
      <c r="L176" s="251"/>
      <c r="M176" s="252" t="s">
        <v>28</v>
      </c>
      <c r="N176" s="253" t="s">
        <v>46</v>
      </c>
      <c r="O176" s="67"/>
      <c r="P176" s="190">
        <f>O176*H176</f>
        <v>0</v>
      </c>
      <c r="Q176" s="190">
        <v>1</v>
      </c>
      <c r="R176" s="190">
        <f>Q176*H176</f>
        <v>1.446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217</v>
      </c>
      <c r="AT176" s="192" t="s">
        <v>483</v>
      </c>
      <c r="AU176" s="192" t="s">
        <v>82</v>
      </c>
      <c r="AY176" s="19" t="s">
        <v>157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164</v>
      </c>
      <c r="BK176" s="193">
        <f>ROUND(I176*H176,2)</f>
        <v>0</v>
      </c>
      <c r="BL176" s="19" t="s">
        <v>164</v>
      </c>
      <c r="BM176" s="192" t="s">
        <v>1807</v>
      </c>
    </row>
    <row r="177" spans="1:47" s="2" customFormat="1" ht="11.25">
      <c r="A177" s="36"/>
      <c r="B177" s="37"/>
      <c r="C177" s="38"/>
      <c r="D177" s="194" t="s">
        <v>166</v>
      </c>
      <c r="E177" s="38"/>
      <c r="F177" s="195" t="s">
        <v>1806</v>
      </c>
      <c r="G177" s="38"/>
      <c r="H177" s="38"/>
      <c r="I177" s="196"/>
      <c r="J177" s="38"/>
      <c r="K177" s="38"/>
      <c r="L177" s="41"/>
      <c r="M177" s="197"/>
      <c r="N177" s="198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166</v>
      </c>
      <c r="AU177" s="19" t="s">
        <v>82</v>
      </c>
    </row>
    <row r="178" spans="2:51" s="14" customFormat="1" ht="11.25">
      <c r="B178" s="211"/>
      <c r="C178" s="212"/>
      <c r="D178" s="194" t="s">
        <v>170</v>
      </c>
      <c r="E178" s="212"/>
      <c r="F178" s="214" t="s">
        <v>1808</v>
      </c>
      <c r="G178" s="212"/>
      <c r="H178" s="215">
        <v>1.446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170</v>
      </c>
      <c r="AU178" s="221" t="s">
        <v>82</v>
      </c>
      <c r="AV178" s="14" t="s">
        <v>82</v>
      </c>
      <c r="AW178" s="14" t="s">
        <v>4</v>
      </c>
      <c r="AX178" s="14" t="s">
        <v>80</v>
      </c>
      <c r="AY178" s="221" t="s">
        <v>157</v>
      </c>
    </row>
    <row r="179" spans="1:65" s="2" customFormat="1" ht="16.5" customHeight="1">
      <c r="A179" s="36"/>
      <c r="B179" s="37"/>
      <c r="C179" s="181" t="s">
        <v>313</v>
      </c>
      <c r="D179" s="181" t="s">
        <v>159</v>
      </c>
      <c r="E179" s="182" t="s">
        <v>1442</v>
      </c>
      <c r="F179" s="183" t="s">
        <v>1443</v>
      </c>
      <c r="G179" s="184" t="s">
        <v>162</v>
      </c>
      <c r="H179" s="185">
        <v>2.5</v>
      </c>
      <c r="I179" s="186"/>
      <c r="J179" s="187">
        <f>ROUND(I179*H179,2)</f>
        <v>0</v>
      </c>
      <c r="K179" s="183" t="s">
        <v>163</v>
      </c>
      <c r="L179" s="41"/>
      <c r="M179" s="188" t="s">
        <v>28</v>
      </c>
      <c r="N179" s="189" t="s">
        <v>46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164</v>
      </c>
      <c r="AT179" s="192" t="s">
        <v>159</v>
      </c>
      <c r="AU179" s="192" t="s">
        <v>82</v>
      </c>
      <c r="AY179" s="19" t="s">
        <v>157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164</v>
      </c>
      <c r="BK179" s="193">
        <f>ROUND(I179*H179,2)</f>
        <v>0</v>
      </c>
      <c r="BL179" s="19" t="s">
        <v>164</v>
      </c>
      <c r="BM179" s="192" t="s">
        <v>1444</v>
      </c>
    </row>
    <row r="180" spans="1:47" s="2" customFormat="1" ht="11.25">
      <c r="A180" s="36"/>
      <c r="B180" s="37"/>
      <c r="C180" s="38"/>
      <c r="D180" s="194" t="s">
        <v>166</v>
      </c>
      <c r="E180" s="38"/>
      <c r="F180" s="195" t="s">
        <v>1445</v>
      </c>
      <c r="G180" s="38"/>
      <c r="H180" s="38"/>
      <c r="I180" s="196"/>
      <c r="J180" s="38"/>
      <c r="K180" s="38"/>
      <c r="L180" s="41"/>
      <c r="M180" s="197"/>
      <c r="N180" s="198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166</v>
      </c>
      <c r="AU180" s="19" t="s">
        <v>82</v>
      </c>
    </row>
    <row r="181" spans="1:47" s="2" customFormat="1" ht="11.25">
      <c r="A181" s="36"/>
      <c r="B181" s="37"/>
      <c r="C181" s="38"/>
      <c r="D181" s="199" t="s">
        <v>168</v>
      </c>
      <c r="E181" s="38"/>
      <c r="F181" s="200" t="s">
        <v>1446</v>
      </c>
      <c r="G181" s="38"/>
      <c r="H181" s="38"/>
      <c r="I181" s="196"/>
      <c r="J181" s="38"/>
      <c r="K181" s="38"/>
      <c r="L181" s="41"/>
      <c r="M181" s="197"/>
      <c r="N181" s="198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168</v>
      </c>
      <c r="AU181" s="19" t="s">
        <v>82</v>
      </c>
    </row>
    <row r="182" spans="2:51" s="13" customFormat="1" ht="22.5">
      <c r="B182" s="201"/>
      <c r="C182" s="202"/>
      <c r="D182" s="194" t="s">
        <v>170</v>
      </c>
      <c r="E182" s="203" t="s">
        <v>28</v>
      </c>
      <c r="F182" s="204" t="s">
        <v>1809</v>
      </c>
      <c r="G182" s="202"/>
      <c r="H182" s="203" t="s">
        <v>28</v>
      </c>
      <c r="I182" s="205"/>
      <c r="J182" s="202"/>
      <c r="K182" s="202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170</v>
      </c>
      <c r="AU182" s="210" t="s">
        <v>82</v>
      </c>
      <c r="AV182" s="13" t="s">
        <v>80</v>
      </c>
      <c r="AW182" s="13" t="s">
        <v>34</v>
      </c>
      <c r="AX182" s="13" t="s">
        <v>73</v>
      </c>
      <c r="AY182" s="210" t="s">
        <v>157</v>
      </c>
    </row>
    <row r="183" spans="2:51" s="14" customFormat="1" ht="11.25">
      <c r="B183" s="211"/>
      <c r="C183" s="212"/>
      <c r="D183" s="194" t="s">
        <v>170</v>
      </c>
      <c r="E183" s="213" t="s">
        <v>28</v>
      </c>
      <c r="F183" s="214" t="s">
        <v>1810</v>
      </c>
      <c r="G183" s="212"/>
      <c r="H183" s="215">
        <v>2.5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170</v>
      </c>
      <c r="AU183" s="221" t="s">
        <v>82</v>
      </c>
      <c r="AV183" s="14" t="s">
        <v>82</v>
      </c>
      <c r="AW183" s="14" t="s">
        <v>34</v>
      </c>
      <c r="AX183" s="14" t="s">
        <v>80</v>
      </c>
      <c r="AY183" s="221" t="s">
        <v>157</v>
      </c>
    </row>
    <row r="184" spans="1:65" s="2" customFormat="1" ht="16.5" customHeight="1">
      <c r="A184" s="36"/>
      <c r="B184" s="37"/>
      <c r="C184" s="181" t="s">
        <v>321</v>
      </c>
      <c r="D184" s="181" t="s">
        <v>159</v>
      </c>
      <c r="E184" s="182" t="s">
        <v>1315</v>
      </c>
      <c r="F184" s="183" t="s">
        <v>1316</v>
      </c>
      <c r="G184" s="184" t="s">
        <v>162</v>
      </c>
      <c r="H184" s="185">
        <v>2.5</v>
      </c>
      <c r="I184" s="186"/>
      <c r="J184" s="187">
        <f>ROUND(I184*H184,2)</f>
        <v>0</v>
      </c>
      <c r="K184" s="183" t="s">
        <v>163</v>
      </c>
      <c r="L184" s="41"/>
      <c r="M184" s="188" t="s">
        <v>28</v>
      </c>
      <c r="N184" s="189" t="s">
        <v>46</v>
      </c>
      <c r="O184" s="67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164</v>
      </c>
      <c r="AT184" s="192" t="s">
        <v>159</v>
      </c>
      <c r="AU184" s="192" t="s">
        <v>82</v>
      </c>
      <c r="AY184" s="19" t="s">
        <v>157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9" t="s">
        <v>164</v>
      </c>
      <c r="BK184" s="193">
        <f>ROUND(I184*H184,2)</f>
        <v>0</v>
      </c>
      <c r="BL184" s="19" t="s">
        <v>164</v>
      </c>
      <c r="BM184" s="192" t="s">
        <v>1449</v>
      </c>
    </row>
    <row r="185" spans="1:47" s="2" customFormat="1" ht="11.25">
      <c r="A185" s="36"/>
      <c r="B185" s="37"/>
      <c r="C185" s="38"/>
      <c r="D185" s="194" t="s">
        <v>166</v>
      </c>
      <c r="E185" s="38"/>
      <c r="F185" s="195" t="s">
        <v>1318</v>
      </c>
      <c r="G185" s="38"/>
      <c r="H185" s="38"/>
      <c r="I185" s="196"/>
      <c r="J185" s="38"/>
      <c r="K185" s="38"/>
      <c r="L185" s="41"/>
      <c r="M185" s="197"/>
      <c r="N185" s="198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166</v>
      </c>
      <c r="AU185" s="19" t="s">
        <v>82</v>
      </c>
    </row>
    <row r="186" spans="1:47" s="2" customFormat="1" ht="11.25">
      <c r="A186" s="36"/>
      <c r="B186" s="37"/>
      <c r="C186" s="38"/>
      <c r="D186" s="199" t="s">
        <v>168</v>
      </c>
      <c r="E186" s="38"/>
      <c r="F186" s="200" t="s">
        <v>1319</v>
      </c>
      <c r="G186" s="38"/>
      <c r="H186" s="38"/>
      <c r="I186" s="196"/>
      <c r="J186" s="38"/>
      <c r="K186" s="38"/>
      <c r="L186" s="41"/>
      <c r="M186" s="197"/>
      <c r="N186" s="198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168</v>
      </c>
      <c r="AU186" s="19" t="s">
        <v>82</v>
      </c>
    </row>
    <row r="187" spans="2:51" s="13" customFormat="1" ht="11.25">
      <c r="B187" s="201"/>
      <c r="C187" s="202"/>
      <c r="D187" s="194" t="s">
        <v>170</v>
      </c>
      <c r="E187" s="203" t="s">
        <v>28</v>
      </c>
      <c r="F187" s="204" t="s">
        <v>1811</v>
      </c>
      <c r="G187" s="202"/>
      <c r="H187" s="203" t="s">
        <v>28</v>
      </c>
      <c r="I187" s="205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170</v>
      </c>
      <c r="AU187" s="210" t="s">
        <v>82</v>
      </c>
      <c r="AV187" s="13" t="s">
        <v>80</v>
      </c>
      <c r="AW187" s="13" t="s">
        <v>34</v>
      </c>
      <c r="AX187" s="13" t="s">
        <v>73</v>
      </c>
      <c r="AY187" s="210" t="s">
        <v>157</v>
      </c>
    </row>
    <row r="188" spans="2:51" s="14" customFormat="1" ht="11.25">
      <c r="B188" s="211"/>
      <c r="C188" s="212"/>
      <c r="D188" s="194" t="s">
        <v>170</v>
      </c>
      <c r="E188" s="213" t="s">
        <v>28</v>
      </c>
      <c r="F188" s="214" t="s">
        <v>1393</v>
      </c>
      <c r="G188" s="212"/>
      <c r="H188" s="215">
        <v>2.5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170</v>
      </c>
      <c r="AU188" s="221" t="s">
        <v>82</v>
      </c>
      <c r="AV188" s="14" t="s">
        <v>82</v>
      </c>
      <c r="AW188" s="14" t="s">
        <v>34</v>
      </c>
      <c r="AX188" s="14" t="s">
        <v>80</v>
      </c>
      <c r="AY188" s="221" t="s">
        <v>157</v>
      </c>
    </row>
    <row r="189" spans="1:65" s="2" customFormat="1" ht="16.5" customHeight="1">
      <c r="A189" s="36"/>
      <c r="B189" s="37"/>
      <c r="C189" s="244" t="s">
        <v>327</v>
      </c>
      <c r="D189" s="244" t="s">
        <v>483</v>
      </c>
      <c r="E189" s="245" t="s">
        <v>1329</v>
      </c>
      <c r="F189" s="246" t="s">
        <v>1330</v>
      </c>
      <c r="G189" s="247" t="s">
        <v>667</v>
      </c>
      <c r="H189" s="248">
        <v>0.077</v>
      </c>
      <c r="I189" s="249"/>
      <c r="J189" s="250">
        <f>ROUND(I189*H189,2)</f>
        <v>0</v>
      </c>
      <c r="K189" s="246" t="s">
        <v>163</v>
      </c>
      <c r="L189" s="251"/>
      <c r="M189" s="252" t="s">
        <v>28</v>
      </c>
      <c r="N189" s="253" t="s">
        <v>46</v>
      </c>
      <c r="O189" s="67"/>
      <c r="P189" s="190">
        <f>O189*H189</f>
        <v>0</v>
      </c>
      <c r="Q189" s="190">
        <v>0.001</v>
      </c>
      <c r="R189" s="190">
        <f>Q189*H189</f>
        <v>7.7E-05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217</v>
      </c>
      <c r="AT189" s="192" t="s">
        <v>483</v>
      </c>
      <c r="AU189" s="192" t="s">
        <v>82</v>
      </c>
      <c r="AY189" s="19" t="s">
        <v>157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9" t="s">
        <v>164</v>
      </c>
      <c r="BK189" s="193">
        <f>ROUND(I189*H189,2)</f>
        <v>0</v>
      </c>
      <c r="BL189" s="19" t="s">
        <v>164</v>
      </c>
      <c r="BM189" s="192" t="s">
        <v>1454</v>
      </c>
    </row>
    <row r="190" spans="1:47" s="2" customFormat="1" ht="11.25">
      <c r="A190" s="36"/>
      <c r="B190" s="37"/>
      <c r="C190" s="38"/>
      <c r="D190" s="194" t="s">
        <v>166</v>
      </c>
      <c r="E190" s="38"/>
      <c r="F190" s="195" t="s">
        <v>1330</v>
      </c>
      <c r="G190" s="38"/>
      <c r="H190" s="38"/>
      <c r="I190" s="196"/>
      <c r="J190" s="38"/>
      <c r="K190" s="38"/>
      <c r="L190" s="41"/>
      <c r="M190" s="197"/>
      <c r="N190" s="198"/>
      <c r="O190" s="67"/>
      <c r="P190" s="67"/>
      <c r="Q190" s="67"/>
      <c r="R190" s="67"/>
      <c r="S190" s="67"/>
      <c r="T190" s="68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166</v>
      </c>
      <c r="AU190" s="19" t="s">
        <v>82</v>
      </c>
    </row>
    <row r="191" spans="2:51" s="13" customFormat="1" ht="11.25">
      <c r="B191" s="201"/>
      <c r="C191" s="202"/>
      <c r="D191" s="194" t="s">
        <v>170</v>
      </c>
      <c r="E191" s="203" t="s">
        <v>28</v>
      </c>
      <c r="F191" s="204" t="s">
        <v>1455</v>
      </c>
      <c r="G191" s="202"/>
      <c r="H191" s="203" t="s">
        <v>28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170</v>
      </c>
      <c r="AU191" s="210" t="s">
        <v>82</v>
      </c>
      <c r="AV191" s="13" t="s">
        <v>80</v>
      </c>
      <c r="AW191" s="13" t="s">
        <v>34</v>
      </c>
      <c r="AX191" s="13" t="s">
        <v>73</v>
      </c>
      <c r="AY191" s="210" t="s">
        <v>157</v>
      </c>
    </row>
    <row r="192" spans="2:51" s="14" customFormat="1" ht="11.25">
      <c r="B192" s="211"/>
      <c r="C192" s="212"/>
      <c r="D192" s="194" t="s">
        <v>170</v>
      </c>
      <c r="E192" s="213" t="s">
        <v>28</v>
      </c>
      <c r="F192" s="214" t="s">
        <v>1812</v>
      </c>
      <c r="G192" s="212"/>
      <c r="H192" s="215">
        <v>0.077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170</v>
      </c>
      <c r="AU192" s="221" t="s">
        <v>82</v>
      </c>
      <c r="AV192" s="14" t="s">
        <v>82</v>
      </c>
      <c r="AW192" s="14" t="s">
        <v>34</v>
      </c>
      <c r="AX192" s="14" t="s">
        <v>80</v>
      </c>
      <c r="AY192" s="221" t="s">
        <v>157</v>
      </c>
    </row>
    <row r="193" spans="1:65" s="2" customFormat="1" ht="16.5" customHeight="1">
      <c r="A193" s="36"/>
      <c r="B193" s="37"/>
      <c r="C193" s="181" t="s">
        <v>334</v>
      </c>
      <c r="D193" s="181" t="s">
        <v>159</v>
      </c>
      <c r="E193" s="182" t="s">
        <v>403</v>
      </c>
      <c r="F193" s="183" t="s">
        <v>404</v>
      </c>
      <c r="G193" s="184" t="s">
        <v>162</v>
      </c>
      <c r="H193" s="185">
        <v>8.24</v>
      </c>
      <c r="I193" s="186"/>
      <c r="J193" s="187">
        <f>ROUND(I193*H193,2)</f>
        <v>0</v>
      </c>
      <c r="K193" s="183" t="s">
        <v>163</v>
      </c>
      <c r="L193" s="41"/>
      <c r="M193" s="188" t="s">
        <v>28</v>
      </c>
      <c r="N193" s="189" t="s">
        <v>46</v>
      </c>
      <c r="O193" s="67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164</v>
      </c>
      <c r="AT193" s="192" t="s">
        <v>159</v>
      </c>
      <c r="AU193" s="192" t="s">
        <v>82</v>
      </c>
      <c r="AY193" s="19" t="s">
        <v>157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9" t="s">
        <v>164</v>
      </c>
      <c r="BK193" s="193">
        <f>ROUND(I193*H193,2)</f>
        <v>0</v>
      </c>
      <c r="BL193" s="19" t="s">
        <v>164</v>
      </c>
      <c r="BM193" s="192" t="s">
        <v>1458</v>
      </c>
    </row>
    <row r="194" spans="1:47" s="2" customFormat="1" ht="11.25">
      <c r="A194" s="36"/>
      <c r="B194" s="37"/>
      <c r="C194" s="38"/>
      <c r="D194" s="194" t="s">
        <v>166</v>
      </c>
      <c r="E194" s="38"/>
      <c r="F194" s="195" t="s">
        <v>406</v>
      </c>
      <c r="G194" s="38"/>
      <c r="H194" s="38"/>
      <c r="I194" s="196"/>
      <c r="J194" s="38"/>
      <c r="K194" s="38"/>
      <c r="L194" s="41"/>
      <c r="M194" s="197"/>
      <c r="N194" s="198"/>
      <c r="O194" s="67"/>
      <c r="P194" s="67"/>
      <c r="Q194" s="67"/>
      <c r="R194" s="67"/>
      <c r="S194" s="67"/>
      <c r="T194" s="68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166</v>
      </c>
      <c r="AU194" s="19" t="s">
        <v>82</v>
      </c>
    </row>
    <row r="195" spans="1:47" s="2" customFormat="1" ht="11.25">
      <c r="A195" s="36"/>
      <c r="B195" s="37"/>
      <c r="C195" s="38"/>
      <c r="D195" s="199" t="s">
        <v>168</v>
      </c>
      <c r="E195" s="38"/>
      <c r="F195" s="200" t="s">
        <v>407</v>
      </c>
      <c r="G195" s="38"/>
      <c r="H195" s="38"/>
      <c r="I195" s="196"/>
      <c r="J195" s="38"/>
      <c r="K195" s="38"/>
      <c r="L195" s="41"/>
      <c r="M195" s="197"/>
      <c r="N195" s="198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168</v>
      </c>
      <c r="AU195" s="19" t="s">
        <v>82</v>
      </c>
    </row>
    <row r="196" spans="2:51" s="13" customFormat="1" ht="11.25">
      <c r="B196" s="201"/>
      <c r="C196" s="202"/>
      <c r="D196" s="194" t="s">
        <v>170</v>
      </c>
      <c r="E196" s="203" t="s">
        <v>28</v>
      </c>
      <c r="F196" s="204" t="s">
        <v>1813</v>
      </c>
      <c r="G196" s="202"/>
      <c r="H196" s="203" t="s">
        <v>28</v>
      </c>
      <c r="I196" s="205"/>
      <c r="J196" s="202"/>
      <c r="K196" s="202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170</v>
      </c>
      <c r="AU196" s="210" t="s">
        <v>82</v>
      </c>
      <c r="AV196" s="13" t="s">
        <v>80</v>
      </c>
      <c r="AW196" s="13" t="s">
        <v>34</v>
      </c>
      <c r="AX196" s="13" t="s">
        <v>73</v>
      </c>
      <c r="AY196" s="210" t="s">
        <v>157</v>
      </c>
    </row>
    <row r="197" spans="2:51" s="13" customFormat="1" ht="11.25">
      <c r="B197" s="201"/>
      <c r="C197" s="202"/>
      <c r="D197" s="194" t="s">
        <v>170</v>
      </c>
      <c r="E197" s="203" t="s">
        <v>28</v>
      </c>
      <c r="F197" s="204" t="s">
        <v>1814</v>
      </c>
      <c r="G197" s="202"/>
      <c r="H197" s="203" t="s">
        <v>28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170</v>
      </c>
      <c r="AU197" s="210" t="s">
        <v>82</v>
      </c>
      <c r="AV197" s="13" t="s">
        <v>80</v>
      </c>
      <c r="AW197" s="13" t="s">
        <v>34</v>
      </c>
      <c r="AX197" s="13" t="s">
        <v>73</v>
      </c>
      <c r="AY197" s="210" t="s">
        <v>157</v>
      </c>
    </row>
    <row r="198" spans="2:51" s="14" customFormat="1" ht="11.25">
      <c r="B198" s="211"/>
      <c r="C198" s="212"/>
      <c r="D198" s="194" t="s">
        <v>170</v>
      </c>
      <c r="E198" s="213" t="s">
        <v>28</v>
      </c>
      <c r="F198" s="214" t="s">
        <v>1810</v>
      </c>
      <c r="G198" s="212"/>
      <c r="H198" s="215">
        <v>2.5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170</v>
      </c>
      <c r="AU198" s="221" t="s">
        <v>82</v>
      </c>
      <c r="AV198" s="14" t="s">
        <v>82</v>
      </c>
      <c r="AW198" s="14" t="s">
        <v>34</v>
      </c>
      <c r="AX198" s="14" t="s">
        <v>73</v>
      </c>
      <c r="AY198" s="221" t="s">
        <v>157</v>
      </c>
    </row>
    <row r="199" spans="2:51" s="13" customFormat="1" ht="11.25">
      <c r="B199" s="201"/>
      <c r="C199" s="202"/>
      <c r="D199" s="194" t="s">
        <v>170</v>
      </c>
      <c r="E199" s="203" t="s">
        <v>28</v>
      </c>
      <c r="F199" s="204" t="s">
        <v>1815</v>
      </c>
      <c r="G199" s="202"/>
      <c r="H199" s="203" t="s">
        <v>28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170</v>
      </c>
      <c r="AU199" s="210" t="s">
        <v>82</v>
      </c>
      <c r="AV199" s="13" t="s">
        <v>80</v>
      </c>
      <c r="AW199" s="13" t="s">
        <v>34</v>
      </c>
      <c r="AX199" s="13" t="s">
        <v>73</v>
      </c>
      <c r="AY199" s="210" t="s">
        <v>157</v>
      </c>
    </row>
    <row r="200" spans="2:51" s="14" customFormat="1" ht="11.25">
      <c r="B200" s="211"/>
      <c r="C200" s="212"/>
      <c r="D200" s="194" t="s">
        <v>170</v>
      </c>
      <c r="E200" s="213" t="s">
        <v>28</v>
      </c>
      <c r="F200" s="214" t="s">
        <v>1816</v>
      </c>
      <c r="G200" s="212"/>
      <c r="H200" s="215">
        <v>1.64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170</v>
      </c>
      <c r="AU200" s="221" t="s">
        <v>82</v>
      </c>
      <c r="AV200" s="14" t="s">
        <v>82</v>
      </c>
      <c r="AW200" s="14" t="s">
        <v>34</v>
      </c>
      <c r="AX200" s="14" t="s">
        <v>73</v>
      </c>
      <c r="AY200" s="221" t="s">
        <v>157</v>
      </c>
    </row>
    <row r="201" spans="2:51" s="14" customFormat="1" ht="11.25">
      <c r="B201" s="211"/>
      <c r="C201" s="212"/>
      <c r="D201" s="194" t="s">
        <v>170</v>
      </c>
      <c r="E201" s="213" t="s">
        <v>28</v>
      </c>
      <c r="F201" s="214" t="s">
        <v>1817</v>
      </c>
      <c r="G201" s="212"/>
      <c r="H201" s="215">
        <v>4.1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170</v>
      </c>
      <c r="AU201" s="221" t="s">
        <v>82</v>
      </c>
      <c r="AV201" s="14" t="s">
        <v>82</v>
      </c>
      <c r="AW201" s="14" t="s">
        <v>34</v>
      </c>
      <c r="AX201" s="14" t="s">
        <v>73</v>
      </c>
      <c r="AY201" s="221" t="s">
        <v>157</v>
      </c>
    </row>
    <row r="202" spans="2:51" s="15" customFormat="1" ht="11.25">
      <c r="B202" s="222"/>
      <c r="C202" s="223"/>
      <c r="D202" s="194" t="s">
        <v>170</v>
      </c>
      <c r="E202" s="224" t="s">
        <v>28</v>
      </c>
      <c r="F202" s="225" t="s">
        <v>182</v>
      </c>
      <c r="G202" s="223"/>
      <c r="H202" s="226">
        <v>8.24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170</v>
      </c>
      <c r="AU202" s="232" t="s">
        <v>82</v>
      </c>
      <c r="AV202" s="15" t="s">
        <v>164</v>
      </c>
      <c r="AW202" s="15" t="s">
        <v>34</v>
      </c>
      <c r="AX202" s="15" t="s">
        <v>80</v>
      </c>
      <c r="AY202" s="232" t="s">
        <v>157</v>
      </c>
    </row>
    <row r="203" spans="2:63" s="12" customFormat="1" ht="22.9" customHeight="1">
      <c r="B203" s="165"/>
      <c r="C203" s="166"/>
      <c r="D203" s="167" t="s">
        <v>72</v>
      </c>
      <c r="E203" s="179" t="s">
        <v>82</v>
      </c>
      <c r="F203" s="179" t="s">
        <v>417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SUM(P204:P216)</f>
        <v>0</v>
      </c>
      <c r="Q203" s="173"/>
      <c r="R203" s="174">
        <f>SUM(R204:R216)</f>
        <v>0</v>
      </c>
      <c r="S203" s="173"/>
      <c r="T203" s="175">
        <f>SUM(T204:T216)</f>
        <v>0</v>
      </c>
      <c r="AR203" s="176" t="s">
        <v>80</v>
      </c>
      <c r="AT203" s="177" t="s">
        <v>72</v>
      </c>
      <c r="AU203" s="177" t="s">
        <v>80</v>
      </c>
      <c r="AY203" s="176" t="s">
        <v>157</v>
      </c>
      <c r="BK203" s="178">
        <f>SUM(BK204:BK216)</f>
        <v>0</v>
      </c>
    </row>
    <row r="204" spans="1:65" s="2" customFormat="1" ht="16.5" customHeight="1">
      <c r="A204" s="36"/>
      <c r="B204" s="37"/>
      <c r="C204" s="181" t="s">
        <v>7</v>
      </c>
      <c r="D204" s="181" t="s">
        <v>159</v>
      </c>
      <c r="E204" s="182" t="s">
        <v>1467</v>
      </c>
      <c r="F204" s="183" t="s">
        <v>1468</v>
      </c>
      <c r="G204" s="184" t="s">
        <v>246</v>
      </c>
      <c r="H204" s="185">
        <v>0.11</v>
      </c>
      <c r="I204" s="186"/>
      <c r="J204" s="187">
        <f>ROUND(I204*H204,2)</f>
        <v>0</v>
      </c>
      <c r="K204" s="183" t="s">
        <v>163</v>
      </c>
      <c r="L204" s="41"/>
      <c r="M204" s="188" t="s">
        <v>28</v>
      </c>
      <c r="N204" s="189" t="s">
        <v>46</v>
      </c>
      <c r="O204" s="67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164</v>
      </c>
      <c r="AT204" s="192" t="s">
        <v>159</v>
      </c>
      <c r="AU204" s="192" t="s">
        <v>82</v>
      </c>
      <c r="AY204" s="19" t="s">
        <v>157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164</v>
      </c>
      <c r="BK204" s="193">
        <f>ROUND(I204*H204,2)</f>
        <v>0</v>
      </c>
      <c r="BL204" s="19" t="s">
        <v>164</v>
      </c>
      <c r="BM204" s="192" t="s">
        <v>1469</v>
      </c>
    </row>
    <row r="205" spans="1:47" s="2" customFormat="1" ht="11.25">
      <c r="A205" s="36"/>
      <c r="B205" s="37"/>
      <c r="C205" s="38"/>
      <c r="D205" s="194" t="s">
        <v>166</v>
      </c>
      <c r="E205" s="38"/>
      <c r="F205" s="195" t="s">
        <v>1470</v>
      </c>
      <c r="G205" s="38"/>
      <c r="H205" s="38"/>
      <c r="I205" s="196"/>
      <c r="J205" s="38"/>
      <c r="K205" s="38"/>
      <c r="L205" s="41"/>
      <c r="M205" s="197"/>
      <c r="N205" s="198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166</v>
      </c>
      <c r="AU205" s="19" t="s">
        <v>82</v>
      </c>
    </row>
    <row r="206" spans="1:47" s="2" customFormat="1" ht="11.25">
      <c r="A206" s="36"/>
      <c r="B206" s="37"/>
      <c r="C206" s="38"/>
      <c r="D206" s="199" t="s">
        <v>168</v>
      </c>
      <c r="E206" s="38"/>
      <c r="F206" s="200" t="s">
        <v>1471</v>
      </c>
      <c r="G206" s="38"/>
      <c r="H206" s="38"/>
      <c r="I206" s="196"/>
      <c r="J206" s="38"/>
      <c r="K206" s="38"/>
      <c r="L206" s="41"/>
      <c r="M206" s="197"/>
      <c r="N206" s="198"/>
      <c r="O206" s="67"/>
      <c r="P206" s="67"/>
      <c r="Q206" s="67"/>
      <c r="R206" s="67"/>
      <c r="S206" s="67"/>
      <c r="T206" s="68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168</v>
      </c>
      <c r="AU206" s="19" t="s">
        <v>82</v>
      </c>
    </row>
    <row r="207" spans="2:51" s="13" customFormat="1" ht="11.25">
      <c r="B207" s="201"/>
      <c r="C207" s="202"/>
      <c r="D207" s="194" t="s">
        <v>170</v>
      </c>
      <c r="E207" s="203" t="s">
        <v>28</v>
      </c>
      <c r="F207" s="204" t="s">
        <v>1813</v>
      </c>
      <c r="G207" s="202"/>
      <c r="H207" s="203" t="s">
        <v>28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170</v>
      </c>
      <c r="AU207" s="210" t="s">
        <v>82</v>
      </c>
      <c r="AV207" s="13" t="s">
        <v>80</v>
      </c>
      <c r="AW207" s="13" t="s">
        <v>34</v>
      </c>
      <c r="AX207" s="13" t="s">
        <v>73</v>
      </c>
      <c r="AY207" s="210" t="s">
        <v>157</v>
      </c>
    </row>
    <row r="208" spans="2:51" s="13" customFormat="1" ht="11.25">
      <c r="B208" s="201"/>
      <c r="C208" s="202"/>
      <c r="D208" s="194" t="s">
        <v>170</v>
      </c>
      <c r="E208" s="203" t="s">
        <v>28</v>
      </c>
      <c r="F208" s="204" t="s">
        <v>1818</v>
      </c>
      <c r="G208" s="202"/>
      <c r="H208" s="203" t="s">
        <v>28</v>
      </c>
      <c r="I208" s="205"/>
      <c r="J208" s="202"/>
      <c r="K208" s="202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170</v>
      </c>
      <c r="AU208" s="210" t="s">
        <v>82</v>
      </c>
      <c r="AV208" s="13" t="s">
        <v>80</v>
      </c>
      <c r="AW208" s="13" t="s">
        <v>34</v>
      </c>
      <c r="AX208" s="13" t="s">
        <v>73</v>
      </c>
      <c r="AY208" s="210" t="s">
        <v>157</v>
      </c>
    </row>
    <row r="209" spans="2:51" s="13" customFormat="1" ht="11.25">
      <c r="B209" s="201"/>
      <c r="C209" s="202"/>
      <c r="D209" s="194" t="s">
        <v>170</v>
      </c>
      <c r="E209" s="203" t="s">
        <v>28</v>
      </c>
      <c r="F209" s="204" t="s">
        <v>1819</v>
      </c>
      <c r="G209" s="202"/>
      <c r="H209" s="203" t="s">
        <v>28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170</v>
      </c>
      <c r="AU209" s="210" t="s">
        <v>82</v>
      </c>
      <c r="AV209" s="13" t="s">
        <v>80</v>
      </c>
      <c r="AW209" s="13" t="s">
        <v>34</v>
      </c>
      <c r="AX209" s="13" t="s">
        <v>73</v>
      </c>
      <c r="AY209" s="210" t="s">
        <v>157</v>
      </c>
    </row>
    <row r="210" spans="2:51" s="14" customFormat="1" ht="11.25">
      <c r="B210" s="211"/>
      <c r="C210" s="212"/>
      <c r="D210" s="194" t="s">
        <v>170</v>
      </c>
      <c r="E210" s="213" t="s">
        <v>28</v>
      </c>
      <c r="F210" s="214" t="s">
        <v>1820</v>
      </c>
      <c r="G210" s="212"/>
      <c r="H210" s="215">
        <v>0.06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170</v>
      </c>
      <c r="AU210" s="221" t="s">
        <v>82</v>
      </c>
      <c r="AV210" s="14" t="s">
        <v>82</v>
      </c>
      <c r="AW210" s="14" t="s">
        <v>34</v>
      </c>
      <c r="AX210" s="14" t="s">
        <v>73</v>
      </c>
      <c r="AY210" s="221" t="s">
        <v>157</v>
      </c>
    </row>
    <row r="211" spans="2:51" s="13" customFormat="1" ht="11.25">
      <c r="B211" s="201"/>
      <c r="C211" s="202"/>
      <c r="D211" s="194" t="s">
        <v>170</v>
      </c>
      <c r="E211" s="203" t="s">
        <v>28</v>
      </c>
      <c r="F211" s="204" t="s">
        <v>1821</v>
      </c>
      <c r="G211" s="202"/>
      <c r="H211" s="203" t="s">
        <v>28</v>
      </c>
      <c r="I211" s="205"/>
      <c r="J211" s="202"/>
      <c r="K211" s="202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170</v>
      </c>
      <c r="AU211" s="210" t="s">
        <v>82</v>
      </c>
      <c r="AV211" s="13" t="s">
        <v>80</v>
      </c>
      <c r="AW211" s="13" t="s">
        <v>34</v>
      </c>
      <c r="AX211" s="13" t="s">
        <v>73</v>
      </c>
      <c r="AY211" s="210" t="s">
        <v>157</v>
      </c>
    </row>
    <row r="212" spans="2:51" s="14" customFormat="1" ht="11.25">
      <c r="B212" s="211"/>
      <c r="C212" s="212"/>
      <c r="D212" s="194" t="s">
        <v>170</v>
      </c>
      <c r="E212" s="213" t="s">
        <v>28</v>
      </c>
      <c r="F212" s="214" t="s">
        <v>1822</v>
      </c>
      <c r="G212" s="212"/>
      <c r="H212" s="215">
        <v>0.036</v>
      </c>
      <c r="I212" s="216"/>
      <c r="J212" s="212"/>
      <c r="K212" s="212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170</v>
      </c>
      <c r="AU212" s="221" t="s">
        <v>82</v>
      </c>
      <c r="AV212" s="14" t="s">
        <v>82</v>
      </c>
      <c r="AW212" s="14" t="s">
        <v>34</v>
      </c>
      <c r="AX212" s="14" t="s">
        <v>73</v>
      </c>
      <c r="AY212" s="221" t="s">
        <v>157</v>
      </c>
    </row>
    <row r="213" spans="2:51" s="16" customFormat="1" ht="11.25">
      <c r="B213" s="233"/>
      <c r="C213" s="234"/>
      <c r="D213" s="194" t="s">
        <v>170</v>
      </c>
      <c r="E213" s="235" t="s">
        <v>28</v>
      </c>
      <c r="F213" s="236" t="s">
        <v>258</v>
      </c>
      <c r="G213" s="234"/>
      <c r="H213" s="237">
        <v>0.096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170</v>
      </c>
      <c r="AU213" s="243" t="s">
        <v>82</v>
      </c>
      <c r="AV213" s="16" t="s">
        <v>183</v>
      </c>
      <c r="AW213" s="16" t="s">
        <v>34</v>
      </c>
      <c r="AX213" s="16" t="s">
        <v>73</v>
      </c>
      <c r="AY213" s="243" t="s">
        <v>157</v>
      </c>
    </row>
    <row r="214" spans="2:51" s="13" customFormat="1" ht="11.25">
      <c r="B214" s="201"/>
      <c r="C214" s="202"/>
      <c r="D214" s="194" t="s">
        <v>170</v>
      </c>
      <c r="E214" s="203" t="s">
        <v>28</v>
      </c>
      <c r="F214" s="204" t="s">
        <v>1823</v>
      </c>
      <c r="G214" s="202"/>
      <c r="H214" s="203" t="s">
        <v>28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170</v>
      </c>
      <c r="AU214" s="210" t="s">
        <v>82</v>
      </c>
      <c r="AV214" s="13" t="s">
        <v>80</v>
      </c>
      <c r="AW214" s="13" t="s">
        <v>34</v>
      </c>
      <c r="AX214" s="13" t="s">
        <v>73</v>
      </c>
      <c r="AY214" s="210" t="s">
        <v>157</v>
      </c>
    </row>
    <row r="215" spans="2:51" s="14" customFormat="1" ht="11.25">
      <c r="B215" s="211"/>
      <c r="C215" s="212"/>
      <c r="D215" s="194" t="s">
        <v>170</v>
      </c>
      <c r="E215" s="213" t="s">
        <v>28</v>
      </c>
      <c r="F215" s="214" t="s">
        <v>1824</v>
      </c>
      <c r="G215" s="212"/>
      <c r="H215" s="215">
        <v>0.014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170</v>
      </c>
      <c r="AU215" s="221" t="s">
        <v>82</v>
      </c>
      <c r="AV215" s="14" t="s">
        <v>82</v>
      </c>
      <c r="AW215" s="14" t="s">
        <v>34</v>
      </c>
      <c r="AX215" s="14" t="s">
        <v>73</v>
      </c>
      <c r="AY215" s="221" t="s">
        <v>157</v>
      </c>
    </row>
    <row r="216" spans="2:51" s="15" customFormat="1" ht="11.25">
      <c r="B216" s="222"/>
      <c r="C216" s="223"/>
      <c r="D216" s="194" t="s">
        <v>170</v>
      </c>
      <c r="E216" s="224" t="s">
        <v>28</v>
      </c>
      <c r="F216" s="225" t="s">
        <v>182</v>
      </c>
      <c r="G216" s="223"/>
      <c r="H216" s="226">
        <v>0.11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170</v>
      </c>
      <c r="AU216" s="232" t="s">
        <v>82</v>
      </c>
      <c r="AV216" s="15" t="s">
        <v>164</v>
      </c>
      <c r="AW216" s="15" t="s">
        <v>34</v>
      </c>
      <c r="AX216" s="15" t="s">
        <v>80</v>
      </c>
      <c r="AY216" s="232" t="s">
        <v>157</v>
      </c>
    </row>
    <row r="217" spans="2:63" s="12" customFormat="1" ht="22.9" customHeight="1">
      <c r="B217" s="165"/>
      <c r="C217" s="166"/>
      <c r="D217" s="167" t="s">
        <v>72</v>
      </c>
      <c r="E217" s="179" t="s">
        <v>183</v>
      </c>
      <c r="F217" s="179" t="s">
        <v>522</v>
      </c>
      <c r="G217" s="166"/>
      <c r="H217" s="166"/>
      <c r="I217" s="169"/>
      <c r="J217" s="180">
        <f>BK217</f>
        <v>0</v>
      </c>
      <c r="K217" s="166"/>
      <c r="L217" s="171"/>
      <c r="M217" s="172"/>
      <c r="N217" s="173"/>
      <c r="O217" s="173"/>
      <c r="P217" s="174">
        <f>SUM(P218:P231)</f>
        <v>0</v>
      </c>
      <c r="Q217" s="173"/>
      <c r="R217" s="174">
        <f>SUM(R218:R231)</f>
        <v>0.90081</v>
      </c>
      <c r="S217" s="173"/>
      <c r="T217" s="175">
        <f>SUM(T218:T231)</f>
        <v>0</v>
      </c>
      <c r="AR217" s="176" t="s">
        <v>80</v>
      </c>
      <c r="AT217" s="177" t="s">
        <v>72</v>
      </c>
      <c r="AU217" s="177" t="s">
        <v>80</v>
      </c>
      <c r="AY217" s="176" t="s">
        <v>157</v>
      </c>
      <c r="BK217" s="178">
        <f>SUM(BK218:BK231)</f>
        <v>0</v>
      </c>
    </row>
    <row r="218" spans="1:65" s="2" customFormat="1" ht="16.5" customHeight="1">
      <c r="A218" s="36"/>
      <c r="B218" s="37"/>
      <c r="C218" s="181" t="s">
        <v>348</v>
      </c>
      <c r="D218" s="181" t="s">
        <v>159</v>
      </c>
      <c r="E218" s="182" t="s">
        <v>1825</v>
      </c>
      <c r="F218" s="183" t="s">
        <v>1826</v>
      </c>
      <c r="G218" s="184" t="s">
        <v>1156</v>
      </c>
      <c r="H218" s="185">
        <v>1</v>
      </c>
      <c r="I218" s="186"/>
      <c r="J218" s="187">
        <f>ROUND(I218*H218,2)</f>
        <v>0</v>
      </c>
      <c r="K218" s="183" t="s">
        <v>28</v>
      </c>
      <c r="L218" s="41"/>
      <c r="M218" s="188" t="s">
        <v>28</v>
      </c>
      <c r="N218" s="189" t="s">
        <v>46</v>
      </c>
      <c r="O218" s="67"/>
      <c r="P218" s="190">
        <f>O218*H218</f>
        <v>0</v>
      </c>
      <c r="Q218" s="190">
        <v>0.25081</v>
      </c>
      <c r="R218" s="190">
        <f>Q218*H218</f>
        <v>0.25081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164</v>
      </c>
      <c r="AT218" s="192" t="s">
        <v>159</v>
      </c>
      <c r="AU218" s="192" t="s">
        <v>82</v>
      </c>
      <c r="AY218" s="19" t="s">
        <v>157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164</v>
      </c>
      <c r="BK218" s="193">
        <f>ROUND(I218*H218,2)</f>
        <v>0</v>
      </c>
      <c r="BL218" s="19" t="s">
        <v>164</v>
      </c>
      <c r="BM218" s="192" t="s">
        <v>1827</v>
      </c>
    </row>
    <row r="219" spans="1:47" s="2" customFormat="1" ht="11.25">
      <c r="A219" s="36"/>
      <c r="B219" s="37"/>
      <c r="C219" s="38"/>
      <c r="D219" s="194" t="s">
        <v>166</v>
      </c>
      <c r="E219" s="38"/>
      <c r="F219" s="195" t="s">
        <v>1826</v>
      </c>
      <c r="G219" s="38"/>
      <c r="H219" s="38"/>
      <c r="I219" s="196"/>
      <c r="J219" s="38"/>
      <c r="K219" s="38"/>
      <c r="L219" s="41"/>
      <c r="M219" s="197"/>
      <c r="N219" s="198"/>
      <c r="O219" s="67"/>
      <c r="P219" s="67"/>
      <c r="Q219" s="67"/>
      <c r="R219" s="67"/>
      <c r="S219" s="67"/>
      <c r="T219" s="68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166</v>
      </c>
      <c r="AU219" s="19" t="s">
        <v>82</v>
      </c>
    </row>
    <row r="220" spans="2:51" s="13" customFormat="1" ht="11.25">
      <c r="B220" s="201"/>
      <c r="C220" s="202"/>
      <c r="D220" s="194" t="s">
        <v>170</v>
      </c>
      <c r="E220" s="203" t="s">
        <v>28</v>
      </c>
      <c r="F220" s="204" t="s">
        <v>1828</v>
      </c>
      <c r="G220" s="202"/>
      <c r="H220" s="203" t="s">
        <v>28</v>
      </c>
      <c r="I220" s="205"/>
      <c r="J220" s="202"/>
      <c r="K220" s="202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170</v>
      </c>
      <c r="AU220" s="210" t="s">
        <v>82</v>
      </c>
      <c r="AV220" s="13" t="s">
        <v>80</v>
      </c>
      <c r="AW220" s="13" t="s">
        <v>34</v>
      </c>
      <c r="AX220" s="13" t="s">
        <v>73</v>
      </c>
      <c r="AY220" s="210" t="s">
        <v>157</v>
      </c>
    </row>
    <row r="221" spans="2:51" s="14" customFormat="1" ht="11.25">
      <c r="B221" s="211"/>
      <c r="C221" s="212"/>
      <c r="D221" s="194" t="s">
        <v>170</v>
      </c>
      <c r="E221" s="213" t="s">
        <v>28</v>
      </c>
      <c r="F221" s="214" t="s">
        <v>80</v>
      </c>
      <c r="G221" s="212"/>
      <c r="H221" s="215">
        <v>1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170</v>
      </c>
      <c r="AU221" s="221" t="s">
        <v>82</v>
      </c>
      <c r="AV221" s="14" t="s">
        <v>82</v>
      </c>
      <c r="AW221" s="14" t="s">
        <v>34</v>
      </c>
      <c r="AX221" s="14" t="s">
        <v>80</v>
      </c>
      <c r="AY221" s="221" t="s">
        <v>157</v>
      </c>
    </row>
    <row r="222" spans="1:65" s="2" customFormat="1" ht="16.5" customHeight="1">
      <c r="A222" s="36"/>
      <c r="B222" s="37"/>
      <c r="C222" s="244" t="s">
        <v>360</v>
      </c>
      <c r="D222" s="244" t="s">
        <v>483</v>
      </c>
      <c r="E222" s="245" t="s">
        <v>1829</v>
      </c>
      <c r="F222" s="246" t="s">
        <v>1830</v>
      </c>
      <c r="G222" s="247" t="s">
        <v>1156</v>
      </c>
      <c r="H222" s="248">
        <v>1</v>
      </c>
      <c r="I222" s="249"/>
      <c r="J222" s="250">
        <f>ROUND(I222*H222,2)</f>
        <v>0</v>
      </c>
      <c r="K222" s="246" t="s">
        <v>28</v>
      </c>
      <c r="L222" s="251"/>
      <c r="M222" s="252" t="s">
        <v>28</v>
      </c>
      <c r="N222" s="253" t="s">
        <v>46</v>
      </c>
      <c r="O222" s="67"/>
      <c r="P222" s="190">
        <f>O222*H222</f>
        <v>0</v>
      </c>
      <c r="Q222" s="190">
        <v>0.65</v>
      </c>
      <c r="R222" s="190">
        <f>Q222*H222</f>
        <v>0.65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217</v>
      </c>
      <c r="AT222" s="192" t="s">
        <v>483</v>
      </c>
      <c r="AU222" s="192" t="s">
        <v>82</v>
      </c>
      <c r="AY222" s="19" t="s">
        <v>157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9" t="s">
        <v>164</v>
      </c>
      <c r="BK222" s="193">
        <f>ROUND(I222*H222,2)</f>
        <v>0</v>
      </c>
      <c r="BL222" s="19" t="s">
        <v>164</v>
      </c>
      <c r="BM222" s="192" t="s">
        <v>1831</v>
      </c>
    </row>
    <row r="223" spans="1:47" s="2" customFormat="1" ht="11.25">
      <c r="A223" s="36"/>
      <c r="B223" s="37"/>
      <c r="C223" s="38"/>
      <c r="D223" s="194" t="s">
        <v>166</v>
      </c>
      <c r="E223" s="38"/>
      <c r="F223" s="195" t="s">
        <v>1830</v>
      </c>
      <c r="G223" s="38"/>
      <c r="H223" s="38"/>
      <c r="I223" s="196"/>
      <c r="J223" s="38"/>
      <c r="K223" s="38"/>
      <c r="L223" s="41"/>
      <c r="M223" s="197"/>
      <c r="N223" s="198"/>
      <c r="O223" s="67"/>
      <c r="P223" s="67"/>
      <c r="Q223" s="67"/>
      <c r="R223" s="67"/>
      <c r="S223" s="67"/>
      <c r="T223" s="6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166</v>
      </c>
      <c r="AU223" s="19" t="s">
        <v>82</v>
      </c>
    </row>
    <row r="224" spans="2:51" s="13" customFormat="1" ht="11.25">
      <c r="B224" s="201"/>
      <c r="C224" s="202"/>
      <c r="D224" s="194" t="s">
        <v>170</v>
      </c>
      <c r="E224" s="203" t="s">
        <v>28</v>
      </c>
      <c r="F224" s="204" t="s">
        <v>1832</v>
      </c>
      <c r="G224" s="202"/>
      <c r="H224" s="203" t="s">
        <v>28</v>
      </c>
      <c r="I224" s="205"/>
      <c r="J224" s="202"/>
      <c r="K224" s="202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170</v>
      </c>
      <c r="AU224" s="210" t="s">
        <v>82</v>
      </c>
      <c r="AV224" s="13" t="s">
        <v>80</v>
      </c>
      <c r="AW224" s="13" t="s">
        <v>34</v>
      </c>
      <c r="AX224" s="13" t="s">
        <v>73</v>
      </c>
      <c r="AY224" s="210" t="s">
        <v>157</v>
      </c>
    </row>
    <row r="225" spans="2:51" s="13" customFormat="1" ht="11.25">
      <c r="B225" s="201"/>
      <c r="C225" s="202"/>
      <c r="D225" s="194" t="s">
        <v>170</v>
      </c>
      <c r="E225" s="203" t="s">
        <v>28</v>
      </c>
      <c r="F225" s="204" t="s">
        <v>1833</v>
      </c>
      <c r="G225" s="202"/>
      <c r="H225" s="203" t="s">
        <v>28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170</v>
      </c>
      <c r="AU225" s="210" t="s">
        <v>82</v>
      </c>
      <c r="AV225" s="13" t="s">
        <v>80</v>
      </c>
      <c r="AW225" s="13" t="s">
        <v>34</v>
      </c>
      <c r="AX225" s="13" t="s">
        <v>73</v>
      </c>
      <c r="AY225" s="210" t="s">
        <v>157</v>
      </c>
    </row>
    <row r="226" spans="2:51" s="13" customFormat="1" ht="11.25">
      <c r="B226" s="201"/>
      <c r="C226" s="202"/>
      <c r="D226" s="194" t="s">
        <v>170</v>
      </c>
      <c r="E226" s="203" t="s">
        <v>28</v>
      </c>
      <c r="F226" s="204" t="s">
        <v>1834</v>
      </c>
      <c r="G226" s="202"/>
      <c r="H226" s="203" t="s">
        <v>28</v>
      </c>
      <c r="I226" s="205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170</v>
      </c>
      <c r="AU226" s="210" t="s">
        <v>82</v>
      </c>
      <c r="AV226" s="13" t="s">
        <v>80</v>
      </c>
      <c r="AW226" s="13" t="s">
        <v>34</v>
      </c>
      <c r="AX226" s="13" t="s">
        <v>73</v>
      </c>
      <c r="AY226" s="210" t="s">
        <v>157</v>
      </c>
    </row>
    <row r="227" spans="2:51" s="13" customFormat="1" ht="11.25">
      <c r="B227" s="201"/>
      <c r="C227" s="202"/>
      <c r="D227" s="194" t="s">
        <v>170</v>
      </c>
      <c r="E227" s="203" t="s">
        <v>28</v>
      </c>
      <c r="F227" s="204" t="s">
        <v>1835</v>
      </c>
      <c r="G227" s="202"/>
      <c r="H227" s="203" t="s">
        <v>28</v>
      </c>
      <c r="I227" s="205"/>
      <c r="J227" s="202"/>
      <c r="K227" s="202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170</v>
      </c>
      <c r="AU227" s="210" t="s">
        <v>82</v>
      </c>
      <c r="AV227" s="13" t="s">
        <v>80</v>
      </c>
      <c r="AW227" s="13" t="s">
        <v>34</v>
      </c>
      <c r="AX227" s="13" t="s">
        <v>73</v>
      </c>
      <c r="AY227" s="210" t="s">
        <v>157</v>
      </c>
    </row>
    <row r="228" spans="2:51" s="13" customFormat="1" ht="11.25">
      <c r="B228" s="201"/>
      <c r="C228" s="202"/>
      <c r="D228" s="194" t="s">
        <v>170</v>
      </c>
      <c r="E228" s="203" t="s">
        <v>28</v>
      </c>
      <c r="F228" s="204" t="s">
        <v>1836</v>
      </c>
      <c r="G228" s="202"/>
      <c r="H228" s="203" t="s">
        <v>28</v>
      </c>
      <c r="I228" s="205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170</v>
      </c>
      <c r="AU228" s="210" t="s">
        <v>82</v>
      </c>
      <c r="AV228" s="13" t="s">
        <v>80</v>
      </c>
      <c r="AW228" s="13" t="s">
        <v>34</v>
      </c>
      <c r="AX228" s="13" t="s">
        <v>73</v>
      </c>
      <c r="AY228" s="210" t="s">
        <v>157</v>
      </c>
    </row>
    <row r="229" spans="2:51" s="13" customFormat="1" ht="11.25">
      <c r="B229" s="201"/>
      <c r="C229" s="202"/>
      <c r="D229" s="194" t="s">
        <v>170</v>
      </c>
      <c r="E229" s="203" t="s">
        <v>28</v>
      </c>
      <c r="F229" s="204" t="s">
        <v>1837</v>
      </c>
      <c r="G229" s="202"/>
      <c r="H229" s="203" t="s">
        <v>28</v>
      </c>
      <c r="I229" s="205"/>
      <c r="J229" s="202"/>
      <c r="K229" s="202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170</v>
      </c>
      <c r="AU229" s="210" t="s">
        <v>82</v>
      </c>
      <c r="AV229" s="13" t="s">
        <v>80</v>
      </c>
      <c r="AW229" s="13" t="s">
        <v>34</v>
      </c>
      <c r="AX229" s="13" t="s">
        <v>73</v>
      </c>
      <c r="AY229" s="210" t="s">
        <v>157</v>
      </c>
    </row>
    <row r="230" spans="2:51" s="13" customFormat="1" ht="11.25">
      <c r="B230" s="201"/>
      <c r="C230" s="202"/>
      <c r="D230" s="194" t="s">
        <v>170</v>
      </c>
      <c r="E230" s="203" t="s">
        <v>28</v>
      </c>
      <c r="F230" s="204" t="s">
        <v>1838</v>
      </c>
      <c r="G230" s="202"/>
      <c r="H230" s="203" t="s">
        <v>28</v>
      </c>
      <c r="I230" s="205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170</v>
      </c>
      <c r="AU230" s="210" t="s">
        <v>82</v>
      </c>
      <c r="AV230" s="13" t="s">
        <v>80</v>
      </c>
      <c r="AW230" s="13" t="s">
        <v>34</v>
      </c>
      <c r="AX230" s="13" t="s">
        <v>73</v>
      </c>
      <c r="AY230" s="210" t="s">
        <v>157</v>
      </c>
    </row>
    <row r="231" spans="2:51" s="14" customFormat="1" ht="11.25">
      <c r="B231" s="211"/>
      <c r="C231" s="212"/>
      <c r="D231" s="194" t="s">
        <v>170</v>
      </c>
      <c r="E231" s="213" t="s">
        <v>28</v>
      </c>
      <c r="F231" s="214" t="s">
        <v>80</v>
      </c>
      <c r="G231" s="212"/>
      <c r="H231" s="215">
        <v>1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170</v>
      </c>
      <c r="AU231" s="221" t="s">
        <v>82</v>
      </c>
      <c r="AV231" s="14" t="s">
        <v>82</v>
      </c>
      <c r="AW231" s="14" t="s">
        <v>34</v>
      </c>
      <c r="AX231" s="14" t="s">
        <v>80</v>
      </c>
      <c r="AY231" s="221" t="s">
        <v>157</v>
      </c>
    </row>
    <row r="232" spans="2:63" s="12" customFormat="1" ht="22.9" customHeight="1">
      <c r="B232" s="165"/>
      <c r="C232" s="166"/>
      <c r="D232" s="167" t="s">
        <v>72</v>
      </c>
      <c r="E232" s="179" t="s">
        <v>195</v>
      </c>
      <c r="F232" s="179" t="s">
        <v>909</v>
      </c>
      <c r="G232" s="166"/>
      <c r="H232" s="166"/>
      <c r="I232" s="169"/>
      <c r="J232" s="180">
        <f>BK232</f>
        <v>0</v>
      </c>
      <c r="K232" s="166"/>
      <c r="L232" s="171"/>
      <c r="M232" s="172"/>
      <c r="N232" s="173"/>
      <c r="O232" s="173"/>
      <c r="P232" s="174">
        <f>SUM(P233:P269)</f>
        <v>0</v>
      </c>
      <c r="Q232" s="173"/>
      <c r="R232" s="174">
        <f>SUM(R233:R269)</f>
        <v>0</v>
      </c>
      <c r="S232" s="173"/>
      <c r="T232" s="175">
        <f>SUM(T233:T269)</f>
        <v>0</v>
      </c>
      <c r="AR232" s="176" t="s">
        <v>80</v>
      </c>
      <c r="AT232" s="177" t="s">
        <v>72</v>
      </c>
      <c r="AU232" s="177" t="s">
        <v>80</v>
      </c>
      <c r="AY232" s="176" t="s">
        <v>157</v>
      </c>
      <c r="BK232" s="178">
        <f>SUM(BK233:BK269)</f>
        <v>0</v>
      </c>
    </row>
    <row r="233" spans="1:65" s="2" customFormat="1" ht="16.5" customHeight="1">
      <c r="A233" s="36"/>
      <c r="B233" s="37"/>
      <c r="C233" s="181" t="s">
        <v>365</v>
      </c>
      <c r="D233" s="181" t="s">
        <v>159</v>
      </c>
      <c r="E233" s="182" t="s">
        <v>1839</v>
      </c>
      <c r="F233" s="183" t="s">
        <v>1840</v>
      </c>
      <c r="G233" s="184" t="s">
        <v>162</v>
      </c>
      <c r="H233" s="185">
        <v>0.158</v>
      </c>
      <c r="I233" s="186"/>
      <c r="J233" s="187">
        <f>ROUND(I233*H233,2)</f>
        <v>0</v>
      </c>
      <c r="K233" s="183" t="s">
        <v>163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164</v>
      </c>
      <c r="AT233" s="192" t="s">
        <v>159</v>
      </c>
      <c r="AU233" s="192" t="s">
        <v>82</v>
      </c>
      <c r="AY233" s="19" t="s">
        <v>157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164</v>
      </c>
      <c r="BK233" s="193">
        <f>ROUND(I233*H233,2)</f>
        <v>0</v>
      </c>
      <c r="BL233" s="19" t="s">
        <v>164</v>
      </c>
      <c r="BM233" s="192" t="s">
        <v>1841</v>
      </c>
    </row>
    <row r="234" spans="1:47" s="2" customFormat="1" ht="11.25">
      <c r="A234" s="36"/>
      <c r="B234" s="37"/>
      <c r="C234" s="38"/>
      <c r="D234" s="194" t="s">
        <v>166</v>
      </c>
      <c r="E234" s="38"/>
      <c r="F234" s="195" t="s">
        <v>1842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166</v>
      </c>
      <c r="AU234" s="19" t="s">
        <v>82</v>
      </c>
    </row>
    <row r="235" spans="1:47" s="2" customFormat="1" ht="11.25">
      <c r="A235" s="36"/>
      <c r="B235" s="37"/>
      <c r="C235" s="38"/>
      <c r="D235" s="199" t="s">
        <v>168</v>
      </c>
      <c r="E235" s="38"/>
      <c r="F235" s="200" t="s">
        <v>1843</v>
      </c>
      <c r="G235" s="38"/>
      <c r="H235" s="38"/>
      <c r="I235" s="196"/>
      <c r="J235" s="38"/>
      <c r="K235" s="38"/>
      <c r="L235" s="41"/>
      <c r="M235" s="197"/>
      <c r="N235" s="198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168</v>
      </c>
      <c r="AU235" s="19" t="s">
        <v>82</v>
      </c>
    </row>
    <row r="236" spans="2:51" s="13" customFormat="1" ht="11.25">
      <c r="B236" s="201"/>
      <c r="C236" s="202"/>
      <c r="D236" s="194" t="s">
        <v>170</v>
      </c>
      <c r="E236" s="203" t="s">
        <v>28</v>
      </c>
      <c r="F236" s="204" t="s">
        <v>1844</v>
      </c>
      <c r="G236" s="202"/>
      <c r="H236" s="203" t="s">
        <v>28</v>
      </c>
      <c r="I236" s="205"/>
      <c r="J236" s="202"/>
      <c r="K236" s="202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170</v>
      </c>
      <c r="AU236" s="210" t="s">
        <v>82</v>
      </c>
      <c r="AV236" s="13" t="s">
        <v>80</v>
      </c>
      <c r="AW236" s="13" t="s">
        <v>34</v>
      </c>
      <c r="AX236" s="13" t="s">
        <v>73</v>
      </c>
      <c r="AY236" s="210" t="s">
        <v>157</v>
      </c>
    </row>
    <row r="237" spans="2:51" s="14" customFormat="1" ht="11.25">
      <c r="B237" s="211"/>
      <c r="C237" s="212"/>
      <c r="D237" s="194" t="s">
        <v>170</v>
      </c>
      <c r="E237" s="213" t="s">
        <v>28</v>
      </c>
      <c r="F237" s="214" t="s">
        <v>1776</v>
      </c>
      <c r="G237" s="212"/>
      <c r="H237" s="215">
        <v>0.158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170</v>
      </c>
      <c r="AU237" s="221" t="s">
        <v>82</v>
      </c>
      <c r="AV237" s="14" t="s">
        <v>82</v>
      </c>
      <c r="AW237" s="14" t="s">
        <v>34</v>
      </c>
      <c r="AX237" s="14" t="s">
        <v>80</v>
      </c>
      <c r="AY237" s="221" t="s">
        <v>157</v>
      </c>
    </row>
    <row r="238" spans="1:65" s="2" customFormat="1" ht="16.5" customHeight="1">
      <c r="A238" s="36"/>
      <c r="B238" s="37"/>
      <c r="C238" s="181" t="s">
        <v>372</v>
      </c>
      <c r="D238" s="181" t="s">
        <v>159</v>
      </c>
      <c r="E238" s="182" t="s">
        <v>1845</v>
      </c>
      <c r="F238" s="183" t="s">
        <v>1846</v>
      </c>
      <c r="G238" s="184" t="s">
        <v>162</v>
      </c>
      <c r="H238" s="185">
        <v>4.92</v>
      </c>
      <c r="I238" s="186"/>
      <c r="J238" s="187">
        <f>ROUND(I238*H238,2)</f>
        <v>0</v>
      </c>
      <c r="K238" s="183" t="s">
        <v>163</v>
      </c>
      <c r="L238" s="41"/>
      <c r="M238" s="188" t="s">
        <v>28</v>
      </c>
      <c r="N238" s="189" t="s">
        <v>46</v>
      </c>
      <c r="O238" s="67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164</v>
      </c>
      <c r="AT238" s="192" t="s">
        <v>159</v>
      </c>
      <c r="AU238" s="192" t="s">
        <v>82</v>
      </c>
      <c r="AY238" s="19" t="s">
        <v>157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9" t="s">
        <v>164</v>
      </c>
      <c r="BK238" s="193">
        <f>ROUND(I238*H238,2)</f>
        <v>0</v>
      </c>
      <c r="BL238" s="19" t="s">
        <v>164</v>
      </c>
      <c r="BM238" s="192" t="s">
        <v>1847</v>
      </c>
    </row>
    <row r="239" spans="1:47" s="2" customFormat="1" ht="11.25">
      <c r="A239" s="36"/>
      <c r="B239" s="37"/>
      <c r="C239" s="38"/>
      <c r="D239" s="194" t="s">
        <v>166</v>
      </c>
      <c r="E239" s="38"/>
      <c r="F239" s="195" t="s">
        <v>1848</v>
      </c>
      <c r="G239" s="38"/>
      <c r="H239" s="38"/>
      <c r="I239" s="196"/>
      <c r="J239" s="38"/>
      <c r="K239" s="38"/>
      <c r="L239" s="41"/>
      <c r="M239" s="197"/>
      <c r="N239" s="198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166</v>
      </c>
      <c r="AU239" s="19" t="s">
        <v>82</v>
      </c>
    </row>
    <row r="240" spans="1:47" s="2" customFormat="1" ht="11.25">
      <c r="A240" s="36"/>
      <c r="B240" s="37"/>
      <c r="C240" s="38"/>
      <c r="D240" s="199" t="s">
        <v>168</v>
      </c>
      <c r="E240" s="38"/>
      <c r="F240" s="200" t="s">
        <v>1849</v>
      </c>
      <c r="G240" s="38"/>
      <c r="H240" s="38"/>
      <c r="I240" s="196"/>
      <c r="J240" s="38"/>
      <c r="K240" s="38"/>
      <c r="L240" s="41"/>
      <c r="M240" s="197"/>
      <c r="N240" s="198"/>
      <c r="O240" s="67"/>
      <c r="P240" s="67"/>
      <c r="Q240" s="67"/>
      <c r="R240" s="67"/>
      <c r="S240" s="67"/>
      <c r="T240" s="68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168</v>
      </c>
      <c r="AU240" s="19" t="s">
        <v>82</v>
      </c>
    </row>
    <row r="241" spans="2:51" s="13" customFormat="1" ht="11.25">
      <c r="B241" s="201"/>
      <c r="C241" s="202"/>
      <c r="D241" s="194" t="s">
        <v>170</v>
      </c>
      <c r="E241" s="203" t="s">
        <v>28</v>
      </c>
      <c r="F241" s="204" t="s">
        <v>1850</v>
      </c>
      <c r="G241" s="202"/>
      <c r="H241" s="203" t="s">
        <v>28</v>
      </c>
      <c r="I241" s="205"/>
      <c r="J241" s="202"/>
      <c r="K241" s="202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170</v>
      </c>
      <c r="AU241" s="210" t="s">
        <v>82</v>
      </c>
      <c r="AV241" s="13" t="s">
        <v>80</v>
      </c>
      <c r="AW241" s="13" t="s">
        <v>34</v>
      </c>
      <c r="AX241" s="13" t="s">
        <v>73</v>
      </c>
      <c r="AY241" s="210" t="s">
        <v>157</v>
      </c>
    </row>
    <row r="242" spans="2:51" s="14" customFormat="1" ht="11.25">
      <c r="B242" s="211"/>
      <c r="C242" s="212"/>
      <c r="D242" s="194" t="s">
        <v>170</v>
      </c>
      <c r="E242" s="213" t="s">
        <v>28</v>
      </c>
      <c r="F242" s="214" t="s">
        <v>1851</v>
      </c>
      <c r="G242" s="212"/>
      <c r="H242" s="215">
        <v>4.92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170</v>
      </c>
      <c r="AU242" s="221" t="s">
        <v>82</v>
      </c>
      <c r="AV242" s="14" t="s">
        <v>82</v>
      </c>
      <c r="AW242" s="14" t="s">
        <v>34</v>
      </c>
      <c r="AX242" s="14" t="s">
        <v>80</v>
      </c>
      <c r="AY242" s="221" t="s">
        <v>157</v>
      </c>
    </row>
    <row r="243" spans="1:65" s="2" customFormat="1" ht="16.5" customHeight="1">
      <c r="A243" s="36"/>
      <c r="B243" s="37"/>
      <c r="C243" s="181" t="s">
        <v>380</v>
      </c>
      <c r="D243" s="181" t="s">
        <v>159</v>
      </c>
      <c r="E243" s="182" t="s">
        <v>1852</v>
      </c>
      <c r="F243" s="183" t="s">
        <v>1853</v>
      </c>
      <c r="G243" s="184" t="s">
        <v>162</v>
      </c>
      <c r="H243" s="185">
        <v>5.74</v>
      </c>
      <c r="I243" s="186"/>
      <c r="J243" s="187">
        <f>ROUND(I243*H243,2)</f>
        <v>0</v>
      </c>
      <c r="K243" s="183" t="s">
        <v>163</v>
      </c>
      <c r="L243" s="41"/>
      <c r="M243" s="188" t="s">
        <v>28</v>
      </c>
      <c r="N243" s="189" t="s">
        <v>46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164</v>
      </c>
      <c r="AT243" s="192" t="s">
        <v>159</v>
      </c>
      <c r="AU243" s="192" t="s">
        <v>82</v>
      </c>
      <c r="AY243" s="19" t="s">
        <v>157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9" t="s">
        <v>164</v>
      </c>
      <c r="BK243" s="193">
        <f>ROUND(I243*H243,2)</f>
        <v>0</v>
      </c>
      <c r="BL243" s="19" t="s">
        <v>164</v>
      </c>
      <c r="BM243" s="192" t="s">
        <v>1854</v>
      </c>
    </row>
    <row r="244" spans="1:47" s="2" customFormat="1" ht="19.5">
      <c r="A244" s="36"/>
      <c r="B244" s="37"/>
      <c r="C244" s="38"/>
      <c r="D244" s="194" t="s">
        <v>166</v>
      </c>
      <c r="E244" s="38"/>
      <c r="F244" s="195" t="s">
        <v>1855</v>
      </c>
      <c r="G244" s="38"/>
      <c r="H244" s="38"/>
      <c r="I244" s="196"/>
      <c r="J244" s="38"/>
      <c r="K244" s="38"/>
      <c r="L244" s="41"/>
      <c r="M244" s="197"/>
      <c r="N244" s="198"/>
      <c r="O244" s="67"/>
      <c r="P244" s="67"/>
      <c r="Q244" s="67"/>
      <c r="R244" s="67"/>
      <c r="S244" s="67"/>
      <c r="T244" s="68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166</v>
      </c>
      <c r="AU244" s="19" t="s">
        <v>82</v>
      </c>
    </row>
    <row r="245" spans="1:47" s="2" customFormat="1" ht="11.25">
      <c r="A245" s="36"/>
      <c r="B245" s="37"/>
      <c r="C245" s="38"/>
      <c r="D245" s="199" t="s">
        <v>168</v>
      </c>
      <c r="E245" s="38"/>
      <c r="F245" s="200" t="s">
        <v>1856</v>
      </c>
      <c r="G245" s="38"/>
      <c r="H245" s="38"/>
      <c r="I245" s="196"/>
      <c r="J245" s="38"/>
      <c r="K245" s="38"/>
      <c r="L245" s="41"/>
      <c r="M245" s="197"/>
      <c r="N245" s="198"/>
      <c r="O245" s="67"/>
      <c r="P245" s="67"/>
      <c r="Q245" s="67"/>
      <c r="R245" s="67"/>
      <c r="S245" s="67"/>
      <c r="T245" s="68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168</v>
      </c>
      <c r="AU245" s="19" t="s">
        <v>82</v>
      </c>
    </row>
    <row r="246" spans="2:51" s="13" customFormat="1" ht="11.25">
      <c r="B246" s="201"/>
      <c r="C246" s="202"/>
      <c r="D246" s="194" t="s">
        <v>170</v>
      </c>
      <c r="E246" s="203" t="s">
        <v>28</v>
      </c>
      <c r="F246" s="204" t="s">
        <v>1857</v>
      </c>
      <c r="G246" s="202"/>
      <c r="H246" s="203" t="s">
        <v>28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170</v>
      </c>
      <c r="AU246" s="210" t="s">
        <v>82</v>
      </c>
      <c r="AV246" s="13" t="s">
        <v>80</v>
      </c>
      <c r="AW246" s="13" t="s">
        <v>34</v>
      </c>
      <c r="AX246" s="13" t="s">
        <v>73</v>
      </c>
      <c r="AY246" s="210" t="s">
        <v>157</v>
      </c>
    </row>
    <row r="247" spans="2:51" s="14" customFormat="1" ht="11.25">
      <c r="B247" s="211"/>
      <c r="C247" s="212"/>
      <c r="D247" s="194" t="s">
        <v>170</v>
      </c>
      <c r="E247" s="213" t="s">
        <v>28</v>
      </c>
      <c r="F247" s="214" t="s">
        <v>1858</v>
      </c>
      <c r="G247" s="212"/>
      <c r="H247" s="215">
        <v>5.74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170</v>
      </c>
      <c r="AU247" s="221" t="s">
        <v>82</v>
      </c>
      <c r="AV247" s="14" t="s">
        <v>82</v>
      </c>
      <c r="AW247" s="14" t="s">
        <v>34</v>
      </c>
      <c r="AX247" s="14" t="s">
        <v>80</v>
      </c>
      <c r="AY247" s="221" t="s">
        <v>157</v>
      </c>
    </row>
    <row r="248" spans="1:65" s="2" customFormat="1" ht="16.5" customHeight="1">
      <c r="A248" s="36"/>
      <c r="B248" s="37"/>
      <c r="C248" s="181" t="s">
        <v>394</v>
      </c>
      <c r="D248" s="181" t="s">
        <v>159</v>
      </c>
      <c r="E248" s="182" t="s">
        <v>1859</v>
      </c>
      <c r="F248" s="183" t="s">
        <v>1860</v>
      </c>
      <c r="G248" s="184" t="s">
        <v>162</v>
      </c>
      <c r="H248" s="185">
        <v>4.92</v>
      </c>
      <c r="I248" s="186"/>
      <c r="J248" s="187">
        <f>ROUND(I248*H248,2)</f>
        <v>0</v>
      </c>
      <c r="K248" s="183" t="s">
        <v>163</v>
      </c>
      <c r="L248" s="41"/>
      <c r="M248" s="188" t="s">
        <v>28</v>
      </c>
      <c r="N248" s="189" t="s">
        <v>46</v>
      </c>
      <c r="O248" s="67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164</v>
      </c>
      <c r="AT248" s="192" t="s">
        <v>159</v>
      </c>
      <c r="AU248" s="192" t="s">
        <v>82</v>
      </c>
      <c r="AY248" s="19" t="s">
        <v>157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164</v>
      </c>
      <c r="BK248" s="193">
        <f>ROUND(I248*H248,2)</f>
        <v>0</v>
      </c>
      <c r="BL248" s="19" t="s">
        <v>164</v>
      </c>
      <c r="BM248" s="192" t="s">
        <v>1861</v>
      </c>
    </row>
    <row r="249" spans="1:47" s="2" customFormat="1" ht="11.25">
      <c r="A249" s="36"/>
      <c r="B249" s="37"/>
      <c r="C249" s="38"/>
      <c r="D249" s="194" t="s">
        <v>166</v>
      </c>
      <c r="E249" s="38"/>
      <c r="F249" s="195" t="s">
        <v>1862</v>
      </c>
      <c r="G249" s="38"/>
      <c r="H249" s="38"/>
      <c r="I249" s="196"/>
      <c r="J249" s="38"/>
      <c r="K249" s="38"/>
      <c r="L249" s="41"/>
      <c r="M249" s="197"/>
      <c r="N249" s="198"/>
      <c r="O249" s="67"/>
      <c r="P249" s="67"/>
      <c r="Q249" s="67"/>
      <c r="R249" s="67"/>
      <c r="S249" s="67"/>
      <c r="T249" s="68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166</v>
      </c>
      <c r="AU249" s="19" t="s">
        <v>82</v>
      </c>
    </row>
    <row r="250" spans="1:47" s="2" customFormat="1" ht="11.25">
      <c r="A250" s="36"/>
      <c r="B250" s="37"/>
      <c r="C250" s="38"/>
      <c r="D250" s="199" t="s">
        <v>168</v>
      </c>
      <c r="E250" s="38"/>
      <c r="F250" s="200" t="s">
        <v>1863</v>
      </c>
      <c r="G250" s="38"/>
      <c r="H250" s="38"/>
      <c r="I250" s="196"/>
      <c r="J250" s="38"/>
      <c r="K250" s="38"/>
      <c r="L250" s="41"/>
      <c r="M250" s="197"/>
      <c r="N250" s="198"/>
      <c r="O250" s="67"/>
      <c r="P250" s="67"/>
      <c r="Q250" s="67"/>
      <c r="R250" s="67"/>
      <c r="S250" s="67"/>
      <c r="T250" s="68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168</v>
      </c>
      <c r="AU250" s="19" t="s">
        <v>82</v>
      </c>
    </row>
    <row r="251" spans="2:51" s="13" customFormat="1" ht="11.25">
      <c r="B251" s="201"/>
      <c r="C251" s="202"/>
      <c r="D251" s="194" t="s">
        <v>170</v>
      </c>
      <c r="E251" s="203" t="s">
        <v>28</v>
      </c>
      <c r="F251" s="204" t="s">
        <v>1864</v>
      </c>
      <c r="G251" s="202"/>
      <c r="H251" s="203" t="s">
        <v>28</v>
      </c>
      <c r="I251" s="205"/>
      <c r="J251" s="202"/>
      <c r="K251" s="202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170</v>
      </c>
      <c r="AU251" s="210" t="s">
        <v>82</v>
      </c>
      <c r="AV251" s="13" t="s">
        <v>80</v>
      </c>
      <c r="AW251" s="13" t="s">
        <v>34</v>
      </c>
      <c r="AX251" s="13" t="s">
        <v>73</v>
      </c>
      <c r="AY251" s="210" t="s">
        <v>157</v>
      </c>
    </row>
    <row r="252" spans="2:51" s="14" customFormat="1" ht="11.25">
      <c r="B252" s="211"/>
      <c r="C252" s="212"/>
      <c r="D252" s="194" t="s">
        <v>170</v>
      </c>
      <c r="E252" s="213" t="s">
        <v>28</v>
      </c>
      <c r="F252" s="214" t="s">
        <v>1851</v>
      </c>
      <c r="G252" s="212"/>
      <c r="H252" s="215">
        <v>4.92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170</v>
      </c>
      <c r="AU252" s="221" t="s">
        <v>82</v>
      </c>
      <c r="AV252" s="14" t="s">
        <v>82</v>
      </c>
      <c r="AW252" s="14" t="s">
        <v>34</v>
      </c>
      <c r="AX252" s="14" t="s">
        <v>80</v>
      </c>
      <c r="AY252" s="221" t="s">
        <v>157</v>
      </c>
    </row>
    <row r="253" spans="1:65" s="2" customFormat="1" ht="16.5" customHeight="1">
      <c r="A253" s="36"/>
      <c r="B253" s="37"/>
      <c r="C253" s="181" t="s">
        <v>402</v>
      </c>
      <c r="D253" s="181" t="s">
        <v>159</v>
      </c>
      <c r="E253" s="182" t="s">
        <v>1865</v>
      </c>
      <c r="F253" s="183" t="s">
        <v>1866</v>
      </c>
      <c r="G253" s="184" t="s">
        <v>162</v>
      </c>
      <c r="H253" s="185">
        <v>12.3</v>
      </c>
      <c r="I253" s="186"/>
      <c r="J253" s="187">
        <f>ROUND(I253*H253,2)</f>
        <v>0</v>
      </c>
      <c r="K253" s="183" t="s">
        <v>163</v>
      </c>
      <c r="L253" s="41"/>
      <c r="M253" s="188" t="s">
        <v>28</v>
      </c>
      <c r="N253" s="189" t="s">
        <v>46</v>
      </c>
      <c r="O253" s="67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164</v>
      </c>
      <c r="AT253" s="192" t="s">
        <v>159</v>
      </c>
      <c r="AU253" s="192" t="s">
        <v>82</v>
      </c>
      <c r="AY253" s="19" t="s">
        <v>157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9" t="s">
        <v>164</v>
      </c>
      <c r="BK253" s="193">
        <f>ROUND(I253*H253,2)</f>
        <v>0</v>
      </c>
      <c r="BL253" s="19" t="s">
        <v>164</v>
      </c>
      <c r="BM253" s="192" t="s">
        <v>1867</v>
      </c>
    </row>
    <row r="254" spans="1:47" s="2" customFormat="1" ht="11.25">
      <c r="A254" s="36"/>
      <c r="B254" s="37"/>
      <c r="C254" s="38"/>
      <c r="D254" s="194" t="s">
        <v>166</v>
      </c>
      <c r="E254" s="38"/>
      <c r="F254" s="195" t="s">
        <v>1868</v>
      </c>
      <c r="G254" s="38"/>
      <c r="H254" s="38"/>
      <c r="I254" s="196"/>
      <c r="J254" s="38"/>
      <c r="K254" s="38"/>
      <c r="L254" s="41"/>
      <c r="M254" s="197"/>
      <c r="N254" s="198"/>
      <c r="O254" s="67"/>
      <c r="P254" s="67"/>
      <c r="Q254" s="67"/>
      <c r="R254" s="67"/>
      <c r="S254" s="67"/>
      <c r="T254" s="6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166</v>
      </c>
      <c r="AU254" s="19" t="s">
        <v>82</v>
      </c>
    </row>
    <row r="255" spans="1:47" s="2" customFormat="1" ht="11.25">
      <c r="A255" s="36"/>
      <c r="B255" s="37"/>
      <c r="C255" s="38"/>
      <c r="D255" s="199" t="s">
        <v>168</v>
      </c>
      <c r="E255" s="38"/>
      <c r="F255" s="200" t="s">
        <v>1869</v>
      </c>
      <c r="G255" s="38"/>
      <c r="H255" s="38"/>
      <c r="I255" s="196"/>
      <c r="J255" s="38"/>
      <c r="K255" s="38"/>
      <c r="L255" s="41"/>
      <c r="M255" s="197"/>
      <c r="N255" s="198"/>
      <c r="O255" s="67"/>
      <c r="P255" s="67"/>
      <c r="Q255" s="67"/>
      <c r="R255" s="67"/>
      <c r="S255" s="67"/>
      <c r="T255" s="68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168</v>
      </c>
      <c r="AU255" s="19" t="s">
        <v>82</v>
      </c>
    </row>
    <row r="256" spans="2:51" s="13" customFormat="1" ht="11.25">
      <c r="B256" s="201"/>
      <c r="C256" s="202"/>
      <c r="D256" s="194" t="s">
        <v>170</v>
      </c>
      <c r="E256" s="203" t="s">
        <v>28</v>
      </c>
      <c r="F256" s="204" t="s">
        <v>1870</v>
      </c>
      <c r="G256" s="202"/>
      <c r="H256" s="203" t="s">
        <v>28</v>
      </c>
      <c r="I256" s="205"/>
      <c r="J256" s="202"/>
      <c r="K256" s="202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170</v>
      </c>
      <c r="AU256" s="210" t="s">
        <v>82</v>
      </c>
      <c r="AV256" s="13" t="s">
        <v>80</v>
      </c>
      <c r="AW256" s="13" t="s">
        <v>34</v>
      </c>
      <c r="AX256" s="13" t="s">
        <v>73</v>
      </c>
      <c r="AY256" s="210" t="s">
        <v>157</v>
      </c>
    </row>
    <row r="257" spans="2:51" s="14" customFormat="1" ht="11.25">
      <c r="B257" s="211"/>
      <c r="C257" s="212"/>
      <c r="D257" s="194" t="s">
        <v>170</v>
      </c>
      <c r="E257" s="213" t="s">
        <v>28</v>
      </c>
      <c r="F257" s="214" t="s">
        <v>1858</v>
      </c>
      <c r="G257" s="212"/>
      <c r="H257" s="215">
        <v>5.74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170</v>
      </c>
      <c r="AU257" s="221" t="s">
        <v>82</v>
      </c>
      <c r="AV257" s="14" t="s">
        <v>82</v>
      </c>
      <c r="AW257" s="14" t="s">
        <v>34</v>
      </c>
      <c r="AX257" s="14" t="s">
        <v>73</v>
      </c>
      <c r="AY257" s="221" t="s">
        <v>157</v>
      </c>
    </row>
    <row r="258" spans="2:51" s="14" customFormat="1" ht="11.25">
      <c r="B258" s="211"/>
      <c r="C258" s="212"/>
      <c r="D258" s="194" t="s">
        <v>170</v>
      </c>
      <c r="E258" s="213" t="s">
        <v>28</v>
      </c>
      <c r="F258" s="214" t="s">
        <v>1871</v>
      </c>
      <c r="G258" s="212"/>
      <c r="H258" s="215">
        <v>6.56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170</v>
      </c>
      <c r="AU258" s="221" t="s">
        <v>82</v>
      </c>
      <c r="AV258" s="14" t="s">
        <v>82</v>
      </c>
      <c r="AW258" s="14" t="s">
        <v>34</v>
      </c>
      <c r="AX258" s="14" t="s">
        <v>73</v>
      </c>
      <c r="AY258" s="221" t="s">
        <v>157</v>
      </c>
    </row>
    <row r="259" spans="2:51" s="15" customFormat="1" ht="11.25">
      <c r="B259" s="222"/>
      <c r="C259" s="223"/>
      <c r="D259" s="194" t="s">
        <v>170</v>
      </c>
      <c r="E259" s="224" t="s">
        <v>28</v>
      </c>
      <c r="F259" s="225" t="s">
        <v>182</v>
      </c>
      <c r="G259" s="223"/>
      <c r="H259" s="226">
        <v>12.3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170</v>
      </c>
      <c r="AU259" s="232" t="s">
        <v>82</v>
      </c>
      <c r="AV259" s="15" t="s">
        <v>164</v>
      </c>
      <c r="AW259" s="15" t="s">
        <v>34</v>
      </c>
      <c r="AX259" s="15" t="s">
        <v>80</v>
      </c>
      <c r="AY259" s="232" t="s">
        <v>157</v>
      </c>
    </row>
    <row r="260" spans="1:65" s="2" customFormat="1" ht="21.75" customHeight="1">
      <c r="A260" s="36"/>
      <c r="B260" s="37"/>
      <c r="C260" s="181" t="s">
        <v>409</v>
      </c>
      <c r="D260" s="181" t="s">
        <v>159</v>
      </c>
      <c r="E260" s="182" t="s">
        <v>1872</v>
      </c>
      <c r="F260" s="183" t="s">
        <v>1873</v>
      </c>
      <c r="G260" s="184" t="s">
        <v>162</v>
      </c>
      <c r="H260" s="185">
        <v>7.38</v>
      </c>
      <c r="I260" s="186"/>
      <c r="J260" s="187">
        <f>ROUND(I260*H260,2)</f>
        <v>0</v>
      </c>
      <c r="K260" s="183" t="s">
        <v>163</v>
      </c>
      <c r="L260" s="41"/>
      <c r="M260" s="188" t="s">
        <v>28</v>
      </c>
      <c r="N260" s="189" t="s">
        <v>46</v>
      </c>
      <c r="O260" s="67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164</v>
      </c>
      <c r="AT260" s="192" t="s">
        <v>159</v>
      </c>
      <c r="AU260" s="192" t="s">
        <v>82</v>
      </c>
      <c r="AY260" s="19" t="s">
        <v>157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9" t="s">
        <v>164</v>
      </c>
      <c r="BK260" s="193">
        <f>ROUND(I260*H260,2)</f>
        <v>0</v>
      </c>
      <c r="BL260" s="19" t="s">
        <v>164</v>
      </c>
      <c r="BM260" s="192" t="s">
        <v>1874</v>
      </c>
    </row>
    <row r="261" spans="1:47" s="2" customFormat="1" ht="19.5">
      <c r="A261" s="36"/>
      <c r="B261" s="37"/>
      <c r="C261" s="38"/>
      <c r="D261" s="194" t="s">
        <v>166</v>
      </c>
      <c r="E261" s="38"/>
      <c r="F261" s="195" t="s">
        <v>1875</v>
      </c>
      <c r="G261" s="38"/>
      <c r="H261" s="38"/>
      <c r="I261" s="196"/>
      <c r="J261" s="38"/>
      <c r="K261" s="38"/>
      <c r="L261" s="41"/>
      <c r="M261" s="197"/>
      <c r="N261" s="198"/>
      <c r="O261" s="67"/>
      <c r="P261" s="67"/>
      <c r="Q261" s="67"/>
      <c r="R261" s="67"/>
      <c r="S261" s="67"/>
      <c r="T261" s="68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166</v>
      </c>
      <c r="AU261" s="19" t="s">
        <v>82</v>
      </c>
    </row>
    <row r="262" spans="1:47" s="2" customFormat="1" ht="11.25">
      <c r="A262" s="36"/>
      <c r="B262" s="37"/>
      <c r="C262" s="38"/>
      <c r="D262" s="199" t="s">
        <v>168</v>
      </c>
      <c r="E262" s="38"/>
      <c r="F262" s="200" t="s">
        <v>1876</v>
      </c>
      <c r="G262" s="38"/>
      <c r="H262" s="38"/>
      <c r="I262" s="196"/>
      <c r="J262" s="38"/>
      <c r="K262" s="38"/>
      <c r="L262" s="41"/>
      <c r="M262" s="197"/>
      <c r="N262" s="198"/>
      <c r="O262" s="67"/>
      <c r="P262" s="67"/>
      <c r="Q262" s="67"/>
      <c r="R262" s="67"/>
      <c r="S262" s="67"/>
      <c r="T262" s="68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168</v>
      </c>
      <c r="AU262" s="19" t="s">
        <v>82</v>
      </c>
    </row>
    <row r="263" spans="2:51" s="13" customFormat="1" ht="11.25">
      <c r="B263" s="201"/>
      <c r="C263" s="202"/>
      <c r="D263" s="194" t="s">
        <v>170</v>
      </c>
      <c r="E263" s="203" t="s">
        <v>28</v>
      </c>
      <c r="F263" s="204" t="s">
        <v>1877</v>
      </c>
      <c r="G263" s="202"/>
      <c r="H263" s="203" t="s">
        <v>28</v>
      </c>
      <c r="I263" s="205"/>
      <c r="J263" s="202"/>
      <c r="K263" s="202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170</v>
      </c>
      <c r="AU263" s="210" t="s">
        <v>82</v>
      </c>
      <c r="AV263" s="13" t="s">
        <v>80</v>
      </c>
      <c r="AW263" s="13" t="s">
        <v>34</v>
      </c>
      <c r="AX263" s="13" t="s">
        <v>73</v>
      </c>
      <c r="AY263" s="210" t="s">
        <v>157</v>
      </c>
    </row>
    <row r="264" spans="2:51" s="14" customFormat="1" ht="11.25">
      <c r="B264" s="211"/>
      <c r="C264" s="212"/>
      <c r="D264" s="194" t="s">
        <v>170</v>
      </c>
      <c r="E264" s="213" t="s">
        <v>28</v>
      </c>
      <c r="F264" s="214" t="s">
        <v>1878</v>
      </c>
      <c r="G264" s="212"/>
      <c r="H264" s="215">
        <v>7.38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170</v>
      </c>
      <c r="AU264" s="221" t="s">
        <v>82</v>
      </c>
      <c r="AV264" s="14" t="s">
        <v>82</v>
      </c>
      <c r="AW264" s="14" t="s">
        <v>34</v>
      </c>
      <c r="AX264" s="14" t="s">
        <v>80</v>
      </c>
      <c r="AY264" s="221" t="s">
        <v>157</v>
      </c>
    </row>
    <row r="265" spans="1:65" s="2" customFormat="1" ht="16.5" customHeight="1">
      <c r="A265" s="36"/>
      <c r="B265" s="37"/>
      <c r="C265" s="181" t="s">
        <v>418</v>
      </c>
      <c r="D265" s="181" t="s">
        <v>159</v>
      </c>
      <c r="E265" s="182" t="s">
        <v>1879</v>
      </c>
      <c r="F265" s="183" t="s">
        <v>1880</v>
      </c>
      <c r="G265" s="184" t="s">
        <v>162</v>
      </c>
      <c r="H265" s="185">
        <v>6.56</v>
      </c>
      <c r="I265" s="186"/>
      <c r="J265" s="187">
        <f>ROUND(I265*H265,2)</f>
        <v>0</v>
      </c>
      <c r="K265" s="183" t="s">
        <v>163</v>
      </c>
      <c r="L265" s="41"/>
      <c r="M265" s="188" t="s">
        <v>28</v>
      </c>
      <c r="N265" s="189" t="s">
        <v>46</v>
      </c>
      <c r="O265" s="67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164</v>
      </c>
      <c r="AT265" s="192" t="s">
        <v>159</v>
      </c>
      <c r="AU265" s="192" t="s">
        <v>82</v>
      </c>
      <c r="AY265" s="19" t="s">
        <v>157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9" t="s">
        <v>164</v>
      </c>
      <c r="BK265" s="193">
        <f>ROUND(I265*H265,2)</f>
        <v>0</v>
      </c>
      <c r="BL265" s="19" t="s">
        <v>164</v>
      </c>
      <c r="BM265" s="192" t="s">
        <v>1881</v>
      </c>
    </row>
    <row r="266" spans="1:47" s="2" customFormat="1" ht="19.5">
      <c r="A266" s="36"/>
      <c r="B266" s="37"/>
      <c r="C266" s="38"/>
      <c r="D266" s="194" t="s">
        <v>166</v>
      </c>
      <c r="E266" s="38"/>
      <c r="F266" s="195" t="s">
        <v>1882</v>
      </c>
      <c r="G266" s="38"/>
      <c r="H266" s="38"/>
      <c r="I266" s="196"/>
      <c r="J266" s="38"/>
      <c r="K266" s="38"/>
      <c r="L266" s="41"/>
      <c r="M266" s="197"/>
      <c r="N266" s="198"/>
      <c r="O266" s="67"/>
      <c r="P266" s="67"/>
      <c r="Q266" s="67"/>
      <c r="R266" s="67"/>
      <c r="S266" s="67"/>
      <c r="T266" s="68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166</v>
      </c>
      <c r="AU266" s="19" t="s">
        <v>82</v>
      </c>
    </row>
    <row r="267" spans="1:47" s="2" customFormat="1" ht="11.25">
      <c r="A267" s="36"/>
      <c r="B267" s="37"/>
      <c r="C267" s="38"/>
      <c r="D267" s="199" t="s">
        <v>168</v>
      </c>
      <c r="E267" s="38"/>
      <c r="F267" s="200" t="s">
        <v>1883</v>
      </c>
      <c r="G267" s="38"/>
      <c r="H267" s="38"/>
      <c r="I267" s="196"/>
      <c r="J267" s="38"/>
      <c r="K267" s="38"/>
      <c r="L267" s="41"/>
      <c r="M267" s="197"/>
      <c r="N267" s="198"/>
      <c r="O267" s="67"/>
      <c r="P267" s="67"/>
      <c r="Q267" s="67"/>
      <c r="R267" s="67"/>
      <c r="S267" s="67"/>
      <c r="T267" s="68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168</v>
      </c>
      <c r="AU267" s="19" t="s">
        <v>82</v>
      </c>
    </row>
    <row r="268" spans="2:51" s="13" customFormat="1" ht="11.25">
      <c r="B268" s="201"/>
      <c r="C268" s="202"/>
      <c r="D268" s="194" t="s">
        <v>170</v>
      </c>
      <c r="E268" s="203" t="s">
        <v>28</v>
      </c>
      <c r="F268" s="204" t="s">
        <v>1884</v>
      </c>
      <c r="G268" s="202"/>
      <c r="H268" s="203" t="s">
        <v>28</v>
      </c>
      <c r="I268" s="205"/>
      <c r="J268" s="202"/>
      <c r="K268" s="202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170</v>
      </c>
      <c r="AU268" s="210" t="s">
        <v>82</v>
      </c>
      <c r="AV268" s="13" t="s">
        <v>80</v>
      </c>
      <c r="AW268" s="13" t="s">
        <v>34</v>
      </c>
      <c r="AX268" s="13" t="s">
        <v>73</v>
      </c>
      <c r="AY268" s="210" t="s">
        <v>157</v>
      </c>
    </row>
    <row r="269" spans="2:51" s="14" customFormat="1" ht="11.25">
      <c r="B269" s="211"/>
      <c r="C269" s="212"/>
      <c r="D269" s="194" t="s">
        <v>170</v>
      </c>
      <c r="E269" s="213" t="s">
        <v>28</v>
      </c>
      <c r="F269" s="214" t="s">
        <v>1871</v>
      </c>
      <c r="G269" s="212"/>
      <c r="H269" s="215">
        <v>6.56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170</v>
      </c>
      <c r="AU269" s="221" t="s">
        <v>82</v>
      </c>
      <c r="AV269" s="14" t="s">
        <v>82</v>
      </c>
      <c r="AW269" s="14" t="s">
        <v>34</v>
      </c>
      <c r="AX269" s="14" t="s">
        <v>80</v>
      </c>
      <c r="AY269" s="221" t="s">
        <v>157</v>
      </c>
    </row>
    <row r="270" spans="2:63" s="12" customFormat="1" ht="22.9" customHeight="1">
      <c r="B270" s="165"/>
      <c r="C270" s="166"/>
      <c r="D270" s="167" t="s">
        <v>72</v>
      </c>
      <c r="E270" s="179" t="s">
        <v>224</v>
      </c>
      <c r="F270" s="179" t="s">
        <v>588</v>
      </c>
      <c r="G270" s="166"/>
      <c r="H270" s="166"/>
      <c r="I270" s="169"/>
      <c r="J270" s="180">
        <f>BK270</f>
        <v>0</v>
      </c>
      <c r="K270" s="166"/>
      <c r="L270" s="171"/>
      <c r="M270" s="172"/>
      <c r="N270" s="173"/>
      <c r="O270" s="173"/>
      <c r="P270" s="174">
        <f>SUM(P271:P280)</f>
        <v>0</v>
      </c>
      <c r="Q270" s="173"/>
      <c r="R270" s="174">
        <f>SUM(R271:R280)</f>
        <v>0.07052</v>
      </c>
      <c r="S270" s="173"/>
      <c r="T270" s="175">
        <f>SUM(T271:T280)</f>
        <v>0</v>
      </c>
      <c r="AR270" s="176" t="s">
        <v>80</v>
      </c>
      <c r="AT270" s="177" t="s">
        <v>72</v>
      </c>
      <c r="AU270" s="177" t="s">
        <v>80</v>
      </c>
      <c r="AY270" s="176" t="s">
        <v>157</v>
      </c>
      <c r="BK270" s="178">
        <f>SUM(BK271:BK280)</f>
        <v>0</v>
      </c>
    </row>
    <row r="271" spans="1:65" s="2" customFormat="1" ht="16.5" customHeight="1">
      <c r="A271" s="36"/>
      <c r="B271" s="37"/>
      <c r="C271" s="181" t="s">
        <v>428</v>
      </c>
      <c r="D271" s="181" t="s">
        <v>159</v>
      </c>
      <c r="E271" s="182" t="s">
        <v>1885</v>
      </c>
      <c r="F271" s="183" t="s">
        <v>1886</v>
      </c>
      <c r="G271" s="184" t="s">
        <v>227</v>
      </c>
      <c r="H271" s="185">
        <v>16.4</v>
      </c>
      <c r="I271" s="186"/>
      <c r="J271" s="187">
        <f>ROUND(I271*H271,2)</f>
        <v>0</v>
      </c>
      <c r="K271" s="183" t="s">
        <v>163</v>
      </c>
      <c r="L271" s="41"/>
      <c r="M271" s="188" t="s">
        <v>28</v>
      </c>
      <c r="N271" s="189" t="s">
        <v>46</v>
      </c>
      <c r="O271" s="67"/>
      <c r="P271" s="190">
        <f>O271*H271</f>
        <v>0</v>
      </c>
      <c r="Q271" s="190">
        <v>0.0043</v>
      </c>
      <c r="R271" s="190">
        <f>Q271*H271</f>
        <v>0.07052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164</v>
      </c>
      <c r="AT271" s="192" t="s">
        <v>159</v>
      </c>
      <c r="AU271" s="192" t="s">
        <v>82</v>
      </c>
      <c r="AY271" s="19" t="s">
        <v>157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164</v>
      </c>
      <c r="BK271" s="193">
        <f>ROUND(I271*H271,2)</f>
        <v>0</v>
      </c>
      <c r="BL271" s="19" t="s">
        <v>164</v>
      </c>
      <c r="BM271" s="192" t="s">
        <v>1887</v>
      </c>
    </row>
    <row r="272" spans="1:47" s="2" customFormat="1" ht="11.25">
      <c r="A272" s="36"/>
      <c r="B272" s="37"/>
      <c r="C272" s="38"/>
      <c r="D272" s="194" t="s">
        <v>166</v>
      </c>
      <c r="E272" s="38"/>
      <c r="F272" s="195" t="s">
        <v>1888</v>
      </c>
      <c r="G272" s="38"/>
      <c r="H272" s="38"/>
      <c r="I272" s="196"/>
      <c r="J272" s="38"/>
      <c r="K272" s="38"/>
      <c r="L272" s="41"/>
      <c r="M272" s="197"/>
      <c r="N272" s="198"/>
      <c r="O272" s="67"/>
      <c r="P272" s="67"/>
      <c r="Q272" s="67"/>
      <c r="R272" s="67"/>
      <c r="S272" s="67"/>
      <c r="T272" s="68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166</v>
      </c>
      <c r="AU272" s="19" t="s">
        <v>82</v>
      </c>
    </row>
    <row r="273" spans="1:47" s="2" customFormat="1" ht="11.25">
      <c r="A273" s="36"/>
      <c r="B273" s="37"/>
      <c r="C273" s="38"/>
      <c r="D273" s="199" t="s">
        <v>168</v>
      </c>
      <c r="E273" s="38"/>
      <c r="F273" s="200" t="s">
        <v>1889</v>
      </c>
      <c r="G273" s="38"/>
      <c r="H273" s="38"/>
      <c r="I273" s="196"/>
      <c r="J273" s="38"/>
      <c r="K273" s="38"/>
      <c r="L273" s="41"/>
      <c r="M273" s="197"/>
      <c r="N273" s="198"/>
      <c r="O273" s="67"/>
      <c r="P273" s="67"/>
      <c r="Q273" s="67"/>
      <c r="R273" s="67"/>
      <c r="S273" s="67"/>
      <c r="T273" s="68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168</v>
      </c>
      <c r="AU273" s="19" t="s">
        <v>82</v>
      </c>
    </row>
    <row r="274" spans="2:51" s="13" customFormat="1" ht="11.25">
      <c r="B274" s="201"/>
      <c r="C274" s="202"/>
      <c r="D274" s="194" t="s">
        <v>170</v>
      </c>
      <c r="E274" s="203" t="s">
        <v>28</v>
      </c>
      <c r="F274" s="204" t="s">
        <v>1890</v>
      </c>
      <c r="G274" s="202"/>
      <c r="H274" s="203" t="s">
        <v>28</v>
      </c>
      <c r="I274" s="205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170</v>
      </c>
      <c r="AU274" s="210" t="s">
        <v>82</v>
      </c>
      <c r="AV274" s="13" t="s">
        <v>80</v>
      </c>
      <c r="AW274" s="13" t="s">
        <v>34</v>
      </c>
      <c r="AX274" s="13" t="s">
        <v>73</v>
      </c>
      <c r="AY274" s="210" t="s">
        <v>157</v>
      </c>
    </row>
    <row r="275" spans="2:51" s="14" customFormat="1" ht="11.25">
      <c r="B275" s="211"/>
      <c r="C275" s="212"/>
      <c r="D275" s="194" t="s">
        <v>170</v>
      </c>
      <c r="E275" s="213" t="s">
        <v>28</v>
      </c>
      <c r="F275" s="214" t="s">
        <v>1891</v>
      </c>
      <c r="G275" s="212"/>
      <c r="H275" s="215">
        <v>16.4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170</v>
      </c>
      <c r="AU275" s="221" t="s">
        <v>82</v>
      </c>
      <c r="AV275" s="14" t="s">
        <v>82</v>
      </c>
      <c r="AW275" s="14" t="s">
        <v>34</v>
      </c>
      <c r="AX275" s="14" t="s">
        <v>80</v>
      </c>
      <c r="AY275" s="221" t="s">
        <v>157</v>
      </c>
    </row>
    <row r="276" spans="1:65" s="2" customFormat="1" ht="16.5" customHeight="1">
      <c r="A276" s="36"/>
      <c r="B276" s="37"/>
      <c r="C276" s="181" t="s">
        <v>437</v>
      </c>
      <c r="D276" s="181" t="s">
        <v>159</v>
      </c>
      <c r="E276" s="182" t="s">
        <v>1892</v>
      </c>
      <c r="F276" s="183" t="s">
        <v>1893</v>
      </c>
      <c r="G276" s="184" t="s">
        <v>227</v>
      </c>
      <c r="H276" s="185">
        <v>7</v>
      </c>
      <c r="I276" s="186"/>
      <c r="J276" s="187">
        <f>ROUND(I276*H276,2)</f>
        <v>0</v>
      </c>
      <c r="K276" s="183" t="s">
        <v>163</v>
      </c>
      <c r="L276" s="41"/>
      <c r="M276" s="188" t="s">
        <v>28</v>
      </c>
      <c r="N276" s="189" t="s">
        <v>46</v>
      </c>
      <c r="O276" s="67"/>
      <c r="P276" s="190">
        <f>O276*H276</f>
        <v>0</v>
      </c>
      <c r="Q276" s="190">
        <v>0</v>
      </c>
      <c r="R276" s="190">
        <f>Q276*H276</f>
        <v>0</v>
      </c>
      <c r="S276" s="190">
        <v>0</v>
      </c>
      <c r="T276" s="19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2" t="s">
        <v>164</v>
      </c>
      <c r="AT276" s="192" t="s">
        <v>159</v>
      </c>
      <c r="AU276" s="192" t="s">
        <v>82</v>
      </c>
      <c r="AY276" s="19" t="s">
        <v>157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9" t="s">
        <v>164</v>
      </c>
      <c r="BK276" s="193">
        <f>ROUND(I276*H276,2)</f>
        <v>0</v>
      </c>
      <c r="BL276" s="19" t="s">
        <v>164</v>
      </c>
      <c r="BM276" s="192" t="s">
        <v>1894</v>
      </c>
    </row>
    <row r="277" spans="1:47" s="2" customFormat="1" ht="11.25">
      <c r="A277" s="36"/>
      <c r="B277" s="37"/>
      <c r="C277" s="38"/>
      <c r="D277" s="194" t="s">
        <v>166</v>
      </c>
      <c r="E277" s="38"/>
      <c r="F277" s="195" t="s">
        <v>1895</v>
      </c>
      <c r="G277" s="38"/>
      <c r="H277" s="38"/>
      <c r="I277" s="196"/>
      <c r="J277" s="38"/>
      <c r="K277" s="38"/>
      <c r="L277" s="41"/>
      <c r="M277" s="197"/>
      <c r="N277" s="198"/>
      <c r="O277" s="67"/>
      <c r="P277" s="67"/>
      <c r="Q277" s="67"/>
      <c r="R277" s="67"/>
      <c r="S277" s="67"/>
      <c r="T277" s="68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166</v>
      </c>
      <c r="AU277" s="19" t="s">
        <v>82</v>
      </c>
    </row>
    <row r="278" spans="1:47" s="2" customFormat="1" ht="11.25">
      <c r="A278" s="36"/>
      <c r="B278" s="37"/>
      <c r="C278" s="38"/>
      <c r="D278" s="199" t="s">
        <v>168</v>
      </c>
      <c r="E278" s="38"/>
      <c r="F278" s="200" t="s">
        <v>1896</v>
      </c>
      <c r="G278" s="38"/>
      <c r="H278" s="38"/>
      <c r="I278" s="196"/>
      <c r="J278" s="38"/>
      <c r="K278" s="38"/>
      <c r="L278" s="41"/>
      <c r="M278" s="197"/>
      <c r="N278" s="198"/>
      <c r="O278" s="67"/>
      <c r="P278" s="67"/>
      <c r="Q278" s="67"/>
      <c r="R278" s="67"/>
      <c r="S278" s="67"/>
      <c r="T278" s="68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168</v>
      </c>
      <c r="AU278" s="19" t="s">
        <v>82</v>
      </c>
    </row>
    <row r="279" spans="2:51" s="13" customFormat="1" ht="11.25">
      <c r="B279" s="201"/>
      <c r="C279" s="202"/>
      <c r="D279" s="194" t="s">
        <v>170</v>
      </c>
      <c r="E279" s="203" t="s">
        <v>28</v>
      </c>
      <c r="F279" s="204" t="s">
        <v>1897</v>
      </c>
      <c r="G279" s="202"/>
      <c r="H279" s="203" t="s">
        <v>28</v>
      </c>
      <c r="I279" s="205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170</v>
      </c>
      <c r="AU279" s="210" t="s">
        <v>82</v>
      </c>
      <c r="AV279" s="13" t="s">
        <v>80</v>
      </c>
      <c r="AW279" s="13" t="s">
        <v>34</v>
      </c>
      <c r="AX279" s="13" t="s">
        <v>73</v>
      </c>
      <c r="AY279" s="210" t="s">
        <v>157</v>
      </c>
    </row>
    <row r="280" spans="2:51" s="14" customFormat="1" ht="11.25">
      <c r="B280" s="211"/>
      <c r="C280" s="212"/>
      <c r="D280" s="194" t="s">
        <v>170</v>
      </c>
      <c r="E280" s="213" t="s">
        <v>28</v>
      </c>
      <c r="F280" s="214" t="s">
        <v>950</v>
      </c>
      <c r="G280" s="212"/>
      <c r="H280" s="215">
        <v>7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170</v>
      </c>
      <c r="AU280" s="221" t="s">
        <v>82</v>
      </c>
      <c r="AV280" s="14" t="s">
        <v>82</v>
      </c>
      <c r="AW280" s="14" t="s">
        <v>34</v>
      </c>
      <c r="AX280" s="14" t="s">
        <v>80</v>
      </c>
      <c r="AY280" s="221" t="s">
        <v>157</v>
      </c>
    </row>
    <row r="281" spans="2:63" s="12" customFormat="1" ht="22.9" customHeight="1">
      <c r="B281" s="165"/>
      <c r="C281" s="166"/>
      <c r="D281" s="167" t="s">
        <v>72</v>
      </c>
      <c r="E281" s="179" t="s">
        <v>610</v>
      </c>
      <c r="F281" s="179" t="s">
        <v>611</v>
      </c>
      <c r="G281" s="166"/>
      <c r="H281" s="166"/>
      <c r="I281" s="169"/>
      <c r="J281" s="180">
        <f>BK281</f>
        <v>0</v>
      </c>
      <c r="K281" s="166"/>
      <c r="L281" s="171"/>
      <c r="M281" s="172"/>
      <c r="N281" s="173"/>
      <c r="O281" s="173"/>
      <c r="P281" s="174">
        <f>SUM(P282:P293)</f>
        <v>0</v>
      </c>
      <c r="Q281" s="173"/>
      <c r="R281" s="174">
        <f>SUM(R282:R293)</f>
        <v>0</v>
      </c>
      <c r="S281" s="173"/>
      <c r="T281" s="175">
        <f>SUM(T282:T293)</f>
        <v>0</v>
      </c>
      <c r="AR281" s="176" t="s">
        <v>80</v>
      </c>
      <c r="AT281" s="177" t="s">
        <v>72</v>
      </c>
      <c r="AU281" s="177" t="s">
        <v>80</v>
      </c>
      <c r="AY281" s="176" t="s">
        <v>157</v>
      </c>
      <c r="BK281" s="178">
        <f>SUM(BK282:BK293)</f>
        <v>0</v>
      </c>
    </row>
    <row r="282" spans="1:65" s="2" customFormat="1" ht="16.5" customHeight="1">
      <c r="A282" s="36"/>
      <c r="B282" s="37"/>
      <c r="C282" s="181" t="s">
        <v>452</v>
      </c>
      <c r="D282" s="181" t="s">
        <v>159</v>
      </c>
      <c r="E282" s="182" t="s">
        <v>1898</v>
      </c>
      <c r="F282" s="183" t="s">
        <v>1899</v>
      </c>
      <c r="G282" s="184" t="s">
        <v>486</v>
      </c>
      <c r="H282" s="185">
        <v>2.52</v>
      </c>
      <c r="I282" s="186"/>
      <c r="J282" s="187">
        <f>ROUND(I282*H282,2)</f>
        <v>0</v>
      </c>
      <c r="K282" s="183" t="s">
        <v>28</v>
      </c>
      <c r="L282" s="41"/>
      <c r="M282" s="188" t="s">
        <v>28</v>
      </c>
      <c r="N282" s="189" t="s">
        <v>46</v>
      </c>
      <c r="O282" s="67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2" t="s">
        <v>164</v>
      </c>
      <c r="AT282" s="192" t="s">
        <v>159</v>
      </c>
      <c r="AU282" s="192" t="s">
        <v>82</v>
      </c>
      <c r="AY282" s="19" t="s">
        <v>157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9" t="s">
        <v>164</v>
      </c>
      <c r="BK282" s="193">
        <f>ROUND(I282*H282,2)</f>
        <v>0</v>
      </c>
      <c r="BL282" s="19" t="s">
        <v>164</v>
      </c>
      <c r="BM282" s="192" t="s">
        <v>1900</v>
      </c>
    </row>
    <row r="283" spans="1:47" s="2" customFormat="1" ht="11.25">
      <c r="A283" s="36"/>
      <c r="B283" s="37"/>
      <c r="C283" s="38"/>
      <c r="D283" s="194" t="s">
        <v>166</v>
      </c>
      <c r="E283" s="38"/>
      <c r="F283" s="195" t="s">
        <v>1901</v>
      </c>
      <c r="G283" s="38"/>
      <c r="H283" s="38"/>
      <c r="I283" s="196"/>
      <c r="J283" s="38"/>
      <c r="K283" s="38"/>
      <c r="L283" s="41"/>
      <c r="M283" s="197"/>
      <c r="N283" s="198"/>
      <c r="O283" s="67"/>
      <c r="P283" s="67"/>
      <c r="Q283" s="67"/>
      <c r="R283" s="67"/>
      <c r="S283" s="67"/>
      <c r="T283" s="68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166</v>
      </c>
      <c r="AU283" s="19" t="s">
        <v>82</v>
      </c>
    </row>
    <row r="284" spans="2:51" s="13" customFormat="1" ht="11.25">
      <c r="B284" s="201"/>
      <c r="C284" s="202"/>
      <c r="D284" s="194" t="s">
        <v>170</v>
      </c>
      <c r="E284" s="203" t="s">
        <v>28</v>
      </c>
      <c r="F284" s="204" t="s">
        <v>1902</v>
      </c>
      <c r="G284" s="202"/>
      <c r="H284" s="203" t="s">
        <v>28</v>
      </c>
      <c r="I284" s="205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170</v>
      </c>
      <c r="AU284" s="210" t="s">
        <v>82</v>
      </c>
      <c r="AV284" s="13" t="s">
        <v>80</v>
      </c>
      <c r="AW284" s="13" t="s">
        <v>34</v>
      </c>
      <c r="AX284" s="13" t="s">
        <v>73</v>
      </c>
      <c r="AY284" s="210" t="s">
        <v>157</v>
      </c>
    </row>
    <row r="285" spans="2:51" s="14" customFormat="1" ht="11.25">
      <c r="B285" s="211"/>
      <c r="C285" s="212"/>
      <c r="D285" s="194" t="s">
        <v>170</v>
      </c>
      <c r="E285" s="213" t="s">
        <v>28</v>
      </c>
      <c r="F285" s="214" t="s">
        <v>1903</v>
      </c>
      <c r="G285" s="212"/>
      <c r="H285" s="215">
        <v>2.52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170</v>
      </c>
      <c r="AU285" s="221" t="s">
        <v>82</v>
      </c>
      <c r="AV285" s="14" t="s">
        <v>82</v>
      </c>
      <c r="AW285" s="14" t="s">
        <v>34</v>
      </c>
      <c r="AX285" s="14" t="s">
        <v>80</v>
      </c>
      <c r="AY285" s="221" t="s">
        <v>157</v>
      </c>
    </row>
    <row r="286" spans="1:65" s="2" customFormat="1" ht="16.5" customHeight="1">
      <c r="A286" s="36"/>
      <c r="B286" s="37"/>
      <c r="C286" s="181" t="s">
        <v>461</v>
      </c>
      <c r="D286" s="181" t="s">
        <v>159</v>
      </c>
      <c r="E286" s="182" t="s">
        <v>639</v>
      </c>
      <c r="F286" s="183" t="s">
        <v>640</v>
      </c>
      <c r="G286" s="184" t="s">
        <v>486</v>
      </c>
      <c r="H286" s="185">
        <v>3.45</v>
      </c>
      <c r="I286" s="186"/>
      <c r="J286" s="187">
        <f>ROUND(I286*H286,2)</f>
        <v>0</v>
      </c>
      <c r="K286" s="183" t="s">
        <v>28</v>
      </c>
      <c r="L286" s="41"/>
      <c r="M286" s="188" t="s">
        <v>28</v>
      </c>
      <c r="N286" s="189" t="s">
        <v>46</v>
      </c>
      <c r="O286" s="67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164</v>
      </c>
      <c r="AT286" s="192" t="s">
        <v>159</v>
      </c>
      <c r="AU286" s="192" t="s">
        <v>82</v>
      </c>
      <c r="AY286" s="19" t="s">
        <v>157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9" t="s">
        <v>164</v>
      </c>
      <c r="BK286" s="193">
        <f>ROUND(I286*H286,2)</f>
        <v>0</v>
      </c>
      <c r="BL286" s="19" t="s">
        <v>164</v>
      </c>
      <c r="BM286" s="192" t="s">
        <v>1904</v>
      </c>
    </row>
    <row r="287" spans="1:47" s="2" customFormat="1" ht="11.25">
      <c r="A287" s="36"/>
      <c r="B287" s="37"/>
      <c r="C287" s="38"/>
      <c r="D287" s="194" t="s">
        <v>166</v>
      </c>
      <c r="E287" s="38"/>
      <c r="F287" s="195" t="s">
        <v>642</v>
      </c>
      <c r="G287" s="38"/>
      <c r="H287" s="38"/>
      <c r="I287" s="196"/>
      <c r="J287" s="38"/>
      <c r="K287" s="38"/>
      <c r="L287" s="41"/>
      <c r="M287" s="197"/>
      <c r="N287" s="198"/>
      <c r="O287" s="67"/>
      <c r="P287" s="67"/>
      <c r="Q287" s="67"/>
      <c r="R287" s="67"/>
      <c r="S287" s="67"/>
      <c r="T287" s="68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166</v>
      </c>
      <c r="AU287" s="19" t="s">
        <v>82</v>
      </c>
    </row>
    <row r="288" spans="2:51" s="13" customFormat="1" ht="11.25">
      <c r="B288" s="201"/>
      <c r="C288" s="202"/>
      <c r="D288" s="194" t="s">
        <v>170</v>
      </c>
      <c r="E288" s="203" t="s">
        <v>28</v>
      </c>
      <c r="F288" s="204" t="s">
        <v>1905</v>
      </c>
      <c r="G288" s="202"/>
      <c r="H288" s="203" t="s">
        <v>28</v>
      </c>
      <c r="I288" s="205"/>
      <c r="J288" s="202"/>
      <c r="K288" s="202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170</v>
      </c>
      <c r="AU288" s="210" t="s">
        <v>82</v>
      </c>
      <c r="AV288" s="13" t="s">
        <v>80</v>
      </c>
      <c r="AW288" s="13" t="s">
        <v>34</v>
      </c>
      <c r="AX288" s="13" t="s">
        <v>73</v>
      </c>
      <c r="AY288" s="210" t="s">
        <v>157</v>
      </c>
    </row>
    <row r="289" spans="2:51" s="13" customFormat="1" ht="11.25">
      <c r="B289" s="201"/>
      <c r="C289" s="202"/>
      <c r="D289" s="194" t="s">
        <v>170</v>
      </c>
      <c r="E289" s="203" t="s">
        <v>28</v>
      </c>
      <c r="F289" s="204" t="s">
        <v>1906</v>
      </c>
      <c r="G289" s="202"/>
      <c r="H289" s="203" t="s">
        <v>28</v>
      </c>
      <c r="I289" s="205"/>
      <c r="J289" s="202"/>
      <c r="K289" s="202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170</v>
      </c>
      <c r="AU289" s="210" t="s">
        <v>82</v>
      </c>
      <c r="AV289" s="13" t="s">
        <v>80</v>
      </c>
      <c r="AW289" s="13" t="s">
        <v>34</v>
      </c>
      <c r="AX289" s="13" t="s">
        <v>73</v>
      </c>
      <c r="AY289" s="210" t="s">
        <v>157</v>
      </c>
    </row>
    <row r="290" spans="2:51" s="14" customFormat="1" ht="11.25">
      <c r="B290" s="211"/>
      <c r="C290" s="212"/>
      <c r="D290" s="194" t="s">
        <v>170</v>
      </c>
      <c r="E290" s="213" t="s">
        <v>28</v>
      </c>
      <c r="F290" s="214" t="s">
        <v>1907</v>
      </c>
      <c r="G290" s="212"/>
      <c r="H290" s="215">
        <v>1.35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170</v>
      </c>
      <c r="AU290" s="221" t="s">
        <v>82</v>
      </c>
      <c r="AV290" s="14" t="s">
        <v>82</v>
      </c>
      <c r="AW290" s="14" t="s">
        <v>34</v>
      </c>
      <c r="AX290" s="14" t="s">
        <v>73</v>
      </c>
      <c r="AY290" s="221" t="s">
        <v>157</v>
      </c>
    </row>
    <row r="291" spans="2:51" s="13" customFormat="1" ht="11.25">
      <c r="B291" s="201"/>
      <c r="C291" s="202"/>
      <c r="D291" s="194" t="s">
        <v>170</v>
      </c>
      <c r="E291" s="203" t="s">
        <v>28</v>
      </c>
      <c r="F291" s="204" t="s">
        <v>1908</v>
      </c>
      <c r="G291" s="202"/>
      <c r="H291" s="203" t="s">
        <v>28</v>
      </c>
      <c r="I291" s="205"/>
      <c r="J291" s="202"/>
      <c r="K291" s="202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170</v>
      </c>
      <c r="AU291" s="210" t="s">
        <v>82</v>
      </c>
      <c r="AV291" s="13" t="s">
        <v>80</v>
      </c>
      <c r="AW291" s="13" t="s">
        <v>34</v>
      </c>
      <c r="AX291" s="13" t="s">
        <v>73</v>
      </c>
      <c r="AY291" s="210" t="s">
        <v>157</v>
      </c>
    </row>
    <row r="292" spans="2:51" s="14" customFormat="1" ht="11.25">
      <c r="B292" s="211"/>
      <c r="C292" s="212"/>
      <c r="D292" s="194" t="s">
        <v>170</v>
      </c>
      <c r="E292" s="213" t="s">
        <v>28</v>
      </c>
      <c r="F292" s="214" t="s">
        <v>1909</v>
      </c>
      <c r="G292" s="212"/>
      <c r="H292" s="215">
        <v>2.1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170</v>
      </c>
      <c r="AU292" s="221" t="s">
        <v>82</v>
      </c>
      <c r="AV292" s="14" t="s">
        <v>82</v>
      </c>
      <c r="AW292" s="14" t="s">
        <v>34</v>
      </c>
      <c r="AX292" s="14" t="s">
        <v>73</v>
      </c>
      <c r="AY292" s="221" t="s">
        <v>157</v>
      </c>
    </row>
    <row r="293" spans="2:51" s="15" customFormat="1" ht="11.25">
      <c r="B293" s="222"/>
      <c r="C293" s="223"/>
      <c r="D293" s="194" t="s">
        <v>170</v>
      </c>
      <c r="E293" s="224" t="s">
        <v>28</v>
      </c>
      <c r="F293" s="225" t="s">
        <v>182</v>
      </c>
      <c r="G293" s="223"/>
      <c r="H293" s="226">
        <v>3.45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170</v>
      </c>
      <c r="AU293" s="232" t="s">
        <v>82</v>
      </c>
      <c r="AV293" s="15" t="s">
        <v>164</v>
      </c>
      <c r="AW293" s="15" t="s">
        <v>34</v>
      </c>
      <c r="AX293" s="15" t="s">
        <v>80</v>
      </c>
      <c r="AY293" s="232" t="s">
        <v>157</v>
      </c>
    </row>
    <row r="294" spans="2:63" s="12" customFormat="1" ht="22.9" customHeight="1">
      <c r="B294" s="165"/>
      <c r="C294" s="166"/>
      <c r="D294" s="167" t="s">
        <v>72</v>
      </c>
      <c r="E294" s="179" t="s">
        <v>652</v>
      </c>
      <c r="F294" s="179" t="s">
        <v>653</v>
      </c>
      <c r="G294" s="166"/>
      <c r="H294" s="166"/>
      <c r="I294" s="169"/>
      <c r="J294" s="180">
        <f>BK294</f>
        <v>0</v>
      </c>
      <c r="K294" s="166"/>
      <c r="L294" s="171"/>
      <c r="M294" s="172"/>
      <c r="N294" s="173"/>
      <c r="O294" s="173"/>
      <c r="P294" s="174">
        <f>SUM(P295:P297)</f>
        <v>0</v>
      </c>
      <c r="Q294" s="173"/>
      <c r="R294" s="174">
        <f>SUM(R295:R297)</f>
        <v>0</v>
      </c>
      <c r="S294" s="173"/>
      <c r="T294" s="175">
        <f>SUM(T295:T297)</f>
        <v>0</v>
      </c>
      <c r="AR294" s="176" t="s">
        <v>80</v>
      </c>
      <c r="AT294" s="177" t="s">
        <v>72</v>
      </c>
      <c r="AU294" s="177" t="s">
        <v>80</v>
      </c>
      <c r="AY294" s="176" t="s">
        <v>157</v>
      </c>
      <c r="BK294" s="178">
        <f>SUM(BK295:BK297)</f>
        <v>0</v>
      </c>
    </row>
    <row r="295" spans="1:65" s="2" customFormat="1" ht="16.5" customHeight="1">
      <c r="A295" s="36"/>
      <c r="B295" s="37"/>
      <c r="C295" s="181" t="s">
        <v>472</v>
      </c>
      <c r="D295" s="181" t="s">
        <v>159</v>
      </c>
      <c r="E295" s="182" t="s">
        <v>1609</v>
      </c>
      <c r="F295" s="183" t="s">
        <v>1610</v>
      </c>
      <c r="G295" s="184" t="s">
        <v>486</v>
      </c>
      <c r="H295" s="185">
        <v>2.436</v>
      </c>
      <c r="I295" s="186"/>
      <c r="J295" s="187">
        <f>ROUND(I295*H295,2)</f>
        <v>0</v>
      </c>
      <c r="K295" s="183" t="s">
        <v>163</v>
      </c>
      <c r="L295" s="41"/>
      <c r="M295" s="188" t="s">
        <v>28</v>
      </c>
      <c r="N295" s="189" t="s">
        <v>46</v>
      </c>
      <c r="O295" s="67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164</v>
      </c>
      <c r="AT295" s="192" t="s">
        <v>159</v>
      </c>
      <c r="AU295" s="192" t="s">
        <v>82</v>
      </c>
      <c r="AY295" s="19" t="s">
        <v>157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9" t="s">
        <v>164</v>
      </c>
      <c r="BK295" s="193">
        <f>ROUND(I295*H295,2)</f>
        <v>0</v>
      </c>
      <c r="BL295" s="19" t="s">
        <v>164</v>
      </c>
      <c r="BM295" s="192" t="s">
        <v>1611</v>
      </c>
    </row>
    <row r="296" spans="1:47" s="2" customFormat="1" ht="11.25">
      <c r="A296" s="36"/>
      <c r="B296" s="37"/>
      <c r="C296" s="38"/>
      <c r="D296" s="194" t="s">
        <v>166</v>
      </c>
      <c r="E296" s="38"/>
      <c r="F296" s="195" t="s">
        <v>1612</v>
      </c>
      <c r="G296" s="38"/>
      <c r="H296" s="38"/>
      <c r="I296" s="196"/>
      <c r="J296" s="38"/>
      <c r="K296" s="38"/>
      <c r="L296" s="41"/>
      <c r="M296" s="197"/>
      <c r="N296" s="198"/>
      <c r="O296" s="67"/>
      <c r="P296" s="67"/>
      <c r="Q296" s="67"/>
      <c r="R296" s="67"/>
      <c r="S296" s="67"/>
      <c r="T296" s="68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166</v>
      </c>
      <c r="AU296" s="19" t="s">
        <v>82</v>
      </c>
    </row>
    <row r="297" spans="1:47" s="2" customFormat="1" ht="11.25">
      <c r="A297" s="36"/>
      <c r="B297" s="37"/>
      <c r="C297" s="38"/>
      <c r="D297" s="199" t="s">
        <v>168</v>
      </c>
      <c r="E297" s="38"/>
      <c r="F297" s="200" t="s">
        <v>1613</v>
      </c>
      <c r="G297" s="38"/>
      <c r="H297" s="38"/>
      <c r="I297" s="196"/>
      <c r="J297" s="38"/>
      <c r="K297" s="38"/>
      <c r="L297" s="41"/>
      <c r="M297" s="254"/>
      <c r="N297" s="255"/>
      <c r="O297" s="256"/>
      <c r="P297" s="256"/>
      <c r="Q297" s="256"/>
      <c r="R297" s="256"/>
      <c r="S297" s="256"/>
      <c r="T297" s="25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168</v>
      </c>
      <c r="AU297" s="19" t="s">
        <v>82</v>
      </c>
    </row>
    <row r="298" spans="1:31" s="2" customFormat="1" ht="6.95" customHeight="1">
      <c r="A298" s="36"/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41"/>
      <c r="M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</sheetData>
  <sheetProtection algorithmName="SHA-512" hashValue="y3bjkPXv0wzM0sK7toXlSS1AOZsSQthQlQxz2U8+g88/HqSGfRNKD9CGGTSIBSwQhBudI0KVc5z1UUARpYGSKA==" saltValue="gc/cjwW/l0VFBltyaimd0Q8+ExVIFKzU4oe7zljKTiYgcGaU346nBlMKO90i9JdLE/nMuGLdeU7Kxbdh/wsteQ==" spinCount="100000" sheet="1" objects="1" scenarios="1" formatColumns="0" formatRows="0" autoFilter="0"/>
  <autoFilter ref="C92:K297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display="https://podminky.urs.cz/item/CS_URS_2022_01/113107122"/>
    <hyperlink ref="F103" r:id="rId2" display="https://podminky.urs.cz/item/CS_URS_2022_01/113107444"/>
    <hyperlink ref="F108" r:id="rId3" display="https://podminky.urs.cz/item/CS_URS_2022_01/115201501"/>
    <hyperlink ref="F125" r:id="rId4" display="https://podminky.urs.cz/item/CS_URS_2022_01/121151103"/>
    <hyperlink ref="F130" r:id="rId5" display="https://podminky.urs.cz/item/CS_URS_2022_01/132154101"/>
    <hyperlink ref="F135" r:id="rId6" display="https://podminky.urs.cz/item/CS_URS_2022_01/132151251"/>
    <hyperlink ref="F142" r:id="rId7" display="https://podminky.urs.cz/item/CS_URS_2022_01/162351103"/>
    <hyperlink ref="F151" r:id="rId8" display="https://podminky.urs.cz/item/CS_URS_2022_01/162351103R"/>
    <hyperlink ref="F156" r:id="rId9" display="https://podminky.urs.cz/item/CS_URS_2022_01/167151101"/>
    <hyperlink ref="F161" r:id="rId10" display="https://podminky.urs.cz/item/CS_URS_2022_01/167151101R"/>
    <hyperlink ref="F166" r:id="rId11" display="https://podminky.urs.cz/item/CS_URS_2022_01/174102101"/>
    <hyperlink ref="F173" r:id="rId12" display="https://podminky.urs.cz/item/CS_URS_2022_01/175151101"/>
    <hyperlink ref="F181" r:id="rId13" display="https://podminky.urs.cz/item/CS_URS_2022_01/181351003"/>
    <hyperlink ref="F186" r:id="rId14" display="https://podminky.urs.cz/item/CS_URS_2022_01/181411121"/>
    <hyperlink ref="F195" r:id="rId15" display="https://podminky.urs.cz/item/CS_URS_2022_01/181951112"/>
    <hyperlink ref="F206" r:id="rId16" display="https://podminky.urs.cz/item/CS_URS_2022_01/457311114"/>
    <hyperlink ref="F235" r:id="rId17" display="https://podminky.urs.cz/item/CS_URS_2022_01/564231111"/>
    <hyperlink ref="F240" r:id="rId18" display="https://podminky.urs.cz/item/CS_URS_2022_01/564851111"/>
    <hyperlink ref="F245" r:id="rId19" display="https://podminky.urs.cz/item/CS_URS_2022_01/565145111"/>
    <hyperlink ref="F250" r:id="rId20" display="https://podminky.urs.cz/item/CS_URS_2022_01/573111111"/>
    <hyperlink ref="F255" r:id="rId21" display="https://podminky.urs.cz/item/CS_URS_2022_01/573211106"/>
    <hyperlink ref="F262" r:id="rId22" display="https://podminky.urs.cz/item/CS_URS_2022_01/577134111"/>
    <hyperlink ref="F267" r:id="rId23" display="https://podminky.urs.cz/item/CS_URS_2022_01/577155112"/>
    <hyperlink ref="F273" r:id="rId24" display="https://podminky.urs.cz/item/CS_URS_2022_01/919124121"/>
    <hyperlink ref="F278" r:id="rId25" display="https://podminky.urs.cz/item/CS_URS_2022_01/919735114"/>
    <hyperlink ref="F297" r:id="rId26" display="https://podminky.urs.cz/item/CS_URS_2022_01/99827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Hana Pištová</cp:lastModifiedBy>
  <dcterms:created xsi:type="dcterms:W3CDTF">2022-03-21T11:32:31Z</dcterms:created>
  <dcterms:modified xsi:type="dcterms:W3CDTF">2022-03-21T12:04:27Z</dcterms:modified>
  <cp:category/>
  <cp:version/>
  <cp:contentType/>
  <cp:contentStatus/>
</cp:coreProperties>
</file>