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2/VZMR/01 Stav. práce/01 Otv v/VD Vraňany - opr tech stř jez pole/Podklady/"/>
    </mc:Choice>
  </mc:AlternateContent>
  <xr:revisionPtr revIDLastSave="2" documentId="13_ncr:1_{39CB1AB0-5CF1-4359-98E5-2736F069094E}" xr6:coauthVersionLast="47" xr6:coauthVersionMax="47" xr10:uidLastSave="{9FB97ABD-2DF4-426A-89CB-402599AA537B}"/>
  <bookViews>
    <workbookView xWindow="28680" yWindow="2055" windowWidth="25440" windowHeight="15390" xr2:uid="{00000000-000D-0000-FFFF-FFFF00000000}"/>
  </bookViews>
  <sheets>
    <sheet name="Rekapitulace stavby" sheetId="1" r:id="rId1"/>
    <sheet name="00 - VON" sheetId="2" r:id="rId2"/>
    <sheet name="01 - Oprava technologie" sheetId="3" r:id="rId3"/>
    <sheet name="02 - Oprava povrchových o..." sheetId="4" r:id="rId4"/>
    <sheet name="03 - Oprava vývaru jezu" sheetId="5" r:id="rId5"/>
  </sheets>
  <definedNames>
    <definedName name="_xlnm._FilterDatabase" localSheetId="1" hidden="1">'00 - VON'!$C$120:$K$152</definedName>
    <definedName name="_xlnm._FilterDatabase" localSheetId="2" hidden="1">'01 - Oprava technologie'!$C$123:$K$188</definedName>
    <definedName name="_xlnm._FilterDatabase" localSheetId="3" hidden="1">'02 - Oprava povrchových o...'!$C$121:$K$183</definedName>
    <definedName name="_xlnm._FilterDatabase" localSheetId="4" hidden="1">'03 - Oprava vývaru jezu'!$C$124:$K$199</definedName>
    <definedName name="_xlnm.Print_Titles" localSheetId="1">'00 - VON'!$120:$120</definedName>
    <definedName name="_xlnm.Print_Titles" localSheetId="2">'01 - Oprava technologie'!$123:$123</definedName>
    <definedName name="_xlnm.Print_Titles" localSheetId="3">'02 - Oprava povrchových o...'!$121:$121</definedName>
    <definedName name="_xlnm.Print_Titles" localSheetId="4">'03 - Oprava vývaru jezu'!$124:$124</definedName>
    <definedName name="_xlnm.Print_Titles" localSheetId="0">'Rekapitulace stavby'!$92:$92</definedName>
    <definedName name="_xlnm.Print_Area" localSheetId="1">'00 - VON'!$C$108:$J$152</definedName>
    <definedName name="_xlnm.Print_Area" localSheetId="2">'01 - Oprava technologie'!$C$111:$J$188</definedName>
    <definedName name="_xlnm.Print_Area" localSheetId="3">'02 - Oprava povrchových o...'!$C$109:$J$183</definedName>
    <definedName name="_xlnm.Print_Area" localSheetId="4">'03 - Oprava vývaru jezu'!$C$112:$J$199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96" i="5"/>
  <c r="BH196" i="5"/>
  <c r="BG196" i="5"/>
  <c r="BF196" i="5"/>
  <c r="T196" i="5"/>
  <c r="T195" i="5" s="1"/>
  <c r="T194" i="5" s="1"/>
  <c r="R196" i="5"/>
  <c r="R195" i="5" s="1"/>
  <c r="R194" i="5" s="1"/>
  <c r="P196" i="5"/>
  <c r="P195" i="5"/>
  <c r="P194" i="5"/>
  <c r="BI192" i="5"/>
  <c r="BH192" i="5"/>
  <c r="BG192" i="5"/>
  <c r="BF192" i="5"/>
  <c r="T192" i="5"/>
  <c r="T191" i="5" s="1"/>
  <c r="R192" i="5"/>
  <c r="R191" i="5" s="1"/>
  <c r="P192" i="5"/>
  <c r="P191" i="5" s="1"/>
  <c r="BI187" i="5"/>
  <c r="BH187" i="5"/>
  <c r="BG187" i="5"/>
  <c r="BF187" i="5"/>
  <c r="T187" i="5"/>
  <c r="T186" i="5" s="1"/>
  <c r="R187" i="5"/>
  <c r="R186" i="5" s="1"/>
  <c r="P187" i="5"/>
  <c r="P186" i="5" s="1"/>
  <c r="BI181" i="5"/>
  <c r="BH181" i="5"/>
  <c r="BG181" i="5"/>
  <c r="BF181" i="5"/>
  <c r="T181" i="5"/>
  <c r="T170" i="5"/>
  <c r="R181" i="5"/>
  <c r="P181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P170" i="5" s="1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0" i="5"/>
  <c r="BH160" i="5"/>
  <c r="BG160" i="5"/>
  <c r="BF160" i="5"/>
  <c r="T160" i="5"/>
  <c r="R160" i="5"/>
  <c r="P160" i="5"/>
  <c r="BI154" i="5"/>
  <c r="BH154" i="5"/>
  <c r="BG154" i="5"/>
  <c r="BF154" i="5"/>
  <c r="T154" i="5"/>
  <c r="R154" i="5"/>
  <c r="P154" i="5"/>
  <c r="BI147" i="5"/>
  <c r="BH147" i="5"/>
  <c r="BG147" i="5"/>
  <c r="BF147" i="5"/>
  <c r="T147" i="5"/>
  <c r="R147" i="5"/>
  <c r="R141" i="5"/>
  <c r="P147" i="5"/>
  <c r="P141" i="5" s="1"/>
  <c r="BI142" i="5"/>
  <c r="BH142" i="5"/>
  <c r="BG142" i="5"/>
  <c r="BF142" i="5"/>
  <c r="T142" i="5"/>
  <c r="T141" i="5" s="1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/>
  <c r="J17" i="5"/>
  <c r="J12" i="5"/>
  <c r="J89" i="5" s="1"/>
  <c r="E7" i="5"/>
  <c r="E115" i="5" s="1"/>
  <c r="J37" i="4"/>
  <c r="J36" i="4"/>
  <c r="AY97" i="1" s="1"/>
  <c r="J35" i="4"/>
  <c r="AX97" i="1" s="1"/>
  <c r="BI181" i="4"/>
  <c r="BH181" i="4"/>
  <c r="BG181" i="4"/>
  <c r="BF181" i="4"/>
  <c r="T181" i="4"/>
  <c r="R181" i="4"/>
  <c r="P181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T147" i="4" s="1"/>
  <c r="R148" i="4"/>
  <c r="R147" i="4" s="1"/>
  <c r="P148" i="4"/>
  <c r="P147" i="4" s="1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116" i="4" s="1"/>
  <c r="E7" i="4"/>
  <c r="E112" i="4" s="1"/>
  <c r="J37" i="3"/>
  <c r="J36" i="3"/>
  <c r="AY96" i="1" s="1"/>
  <c r="J35" i="3"/>
  <c r="AX96" i="1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T153" i="3"/>
  <c r="R154" i="3"/>
  <c r="R153" i="3" s="1"/>
  <c r="P154" i="3"/>
  <c r="P153" i="3" s="1"/>
  <c r="BI150" i="3"/>
  <c r="BH150" i="3"/>
  <c r="BG150" i="3"/>
  <c r="BF150" i="3"/>
  <c r="T150" i="3"/>
  <c r="T149" i="3" s="1"/>
  <c r="R150" i="3"/>
  <c r="R149" i="3" s="1"/>
  <c r="P150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J37" i="2"/>
  <c r="J36" i="2"/>
  <c r="AY95" i="1"/>
  <c r="J35" i="2"/>
  <c r="AX95" i="1" s="1"/>
  <c r="BI151" i="2"/>
  <c r="BH151" i="2"/>
  <c r="BG151" i="2"/>
  <c r="BF151" i="2"/>
  <c r="T151" i="2"/>
  <c r="T150" i="2"/>
  <c r="R151" i="2"/>
  <c r="R150" i="2" s="1"/>
  <c r="P151" i="2"/>
  <c r="P150" i="2" s="1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4" i="2"/>
  <c r="BH124" i="2"/>
  <c r="BG124" i="2"/>
  <c r="F35" i="2" s="1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115" i="2"/>
  <c r="E7" i="2"/>
  <c r="E85" i="2" s="1"/>
  <c r="L90" i="1"/>
  <c r="AM90" i="1"/>
  <c r="AM89" i="1"/>
  <c r="L89" i="1"/>
  <c r="AM87" i="1"/>
  <c r="L87" i="1"/>
  <c r="L85" i="1"/>
  <c r="L84" i="1"/>
  <c r="BK132" i="2"/>
  <c r="J186" i="3"/>
  <c r="BK171" i="3"/>
  <c r="BK133" i="3"/>
  <c r="J143" i="3"/>
  <c r="BK186" i="3"/>
  <c r="J167" i="3"/>
  <c r="BK160" i="4"/>
  <c r="BK140" i="4"/>
  <c r="J192" i="5"/>
  <c r="BK147" i="5"/>
  <c r="BK136" i="2"/>
  <c r="BK139" i="2"/>
  <c r="J147" i="2"/>
  <c r="BK141" i="2"/>
  <c r="J126" i="2"/>
  <c r="J154" i="3"/>
  <c r="J171" i="3"/>
  <c r="BK177" i="3"/>
  <c r="BK184" i="3"/>
  <c r="BK158" i="3"/>
  <c r="BK136" i="3"/>
  <c r="J170" i="4"/>
  <c r="BK154" i="4"/>
  <c r="J174" i="4"/>
  <c r="BK137" i="5"/>
  <c r="BK164" i="5"/>
  <c r="BK175" i="5"/>
  <c r="J171" i="5"/>
  <c r="J139" i="2"/>
  <c r="BK134" i="2"/>
  <c r="J144" i="2"/>
  <c r="J130" i="2"/>
  <c r="J124" i="2"/>
  <c r="J133" i="3"/>
  <c r="BK161" i="3"/>
  <c r="J140" i="3"/>
  <c r="J177" i="3"/>
  <c r="J166" i="4"/>
  <c r="BK134" i="4"/>
  <c r="BK148" i="4"/>
  <c r="J148" i="4"/>
  <c r="J181" i="5"/>
  <c r="J187" i="5"/>
  <c r="BK132" i="5"/>
  <c r="BK160" i="5"/>
  <c r="F36" i="2"/>
  <c r="J174" i="3"/>
  <c r="BK140" i="3"/>
  <c r="J180" i="3"/>
  <c r="BK166" i="4"/>
  <c r="BK174" i="4"/>
  <c r="BK137" i="4"/>
  <c r="J164" i="5"/>
  <c r="BK196" i="5"/>
  <c r="BK181" i="5"/>
  <c r="J139" i="5"/>
  <c r="J134" i="2"/>
  <c r="J136" i="2"/>
  <c r="BK144" i="2"/>
  <c r="BK130" i="2"/>
  <c r="BK124" i="2"/>
  <c r="BK130" i="3"/>
  <c r="BK127" i="3"/>
  <c r="BK150" i="3"/>
  <c r="BK170" i="4"/>
  <c r="J137" i="4"/>
  <c r="BK125" i="4"/>
  <c r="J132" i="4"/>
  <c r="J160" i="5"/>
  <c r="J147" i="5"/>
  <c r="J154" i="5"/>
  <c r="J34" i="2"/>
  <c r="F34" i="2"/>
  <c r="J161" i="3"/>
  <c r="J164" i="3"/>
  <c r="J154" i="4"/>
  <c r="J181" i="4"/>
  <c r="BK181" i="4"/>
  <c r="BK139" i="5"/>
  <c r="J137" i="5"/>
  <c r="J196" i="5"/>
  <c r="BK154" i="5"/>
  <c r="J167" i="5"/>
  <c r="J132" i="5"/>
  <c r="BK151" i="2"/>
  <c r="BK147" i="2"/>
  <c r="J132" i="2"/>
  <c r="BK126" i="2"/>
  <c r="J151" i="2"/>
  <c r="J158" i="3"/>
  <c r="BK180" i="3"/>
  <c r="J127" i="3"/>
  <c r="J134" i="4"/>
  <c r="J140" i="4"/>
  <c r="BK192" i="5"/>
  <c r="J128" i="5"/>
  <c r="BK171" i="5"/>
  <c r="AS94" i="1"/>
  <c r="J130" i="3"/>
  <c r="BK174" i="3"/>
  <c r="J146" i="3"/>
  <c r="BK167" i="3"/>
  <c r="BK146" i="3"/>
  <c r="J160" i="4"/>
  <c r="J175" i="5"/>
  <c r="BK167" i="5"/>
  <c r="BK128" i="5"/>
  <c r="J141" i="2"/>
  <c r="F37" i="2"/>
  <c r="BK143" i="3"/>
  <c r="J184" i="3"/>
  <c r="BK154" i="3"/>
  <c r="J150" i="3"/>
  <c r="J136" i="3"/>
  <c r="BK164" i="3"/>
  <c r="BK132" i="4"/>
  <c r="J125" i="4"/>
  <c r="BK187" i="5"/>
  <c r="BK142" i="5"/>
  <c r="J142" i="5"/>
  <c r="R170" i="5" l="1"/>
  <c r="T139" i="3"/>
  <c r="R183" i="3"/>
  <c r="R123" i="2"/>
  <c r="T157" i="3"/>
  <c r="R124" i="4"/>
  <c r="P123" i="2"/>
  <c r="R143" i="2"/>
  <c r="R126" i="3"/>
  <c r="BK170" i="3"/>
  <c r="J170" i="3" s="1"/>
  <c r="J103" i="3" s="1"/>
  <c r="R153" i="4"/>
  <c r="R152" i="4" s="1"/>
  <c r="BK143" i="2"/>
  <c r="J143" i="2" s="1"/>
  <c r="J100" i="2" s="1"/>
  <c r="BK126" i="3"/>
  <c r="J126" i="3"/>
  <c r="J98" i="3"/>
  <c r="R157" i="3"/>
  <c r="P183" i="3"/>
  <c r="T136" i="4"/>
  <c r="T129" i="2"/>
  <c r="P170" i="3"/>
  <c r="BK136" i="4"/>
  <c r="J136" i="4" s="1"/>
  <c r="J99" i="4" s="1"/>
  <c r="R136" i="4"/>
  <c r="T127" i="5"/>
  <c r="R153" i="5"/>
  <c r="P129" i="2"/>
  <c r="BK139" i="3"/>
  <c r="J139" i="3"/>
  <c r="J99" i="3" s="1"/>
  <c r="T153" i="4"/>
  <c r="T152" i="4" s="1"/>
  <c r="P127" i="5"/>
  <c r="T153" i="5"/>
  <c r="R129" i="2"/>
  <c r="BK157" i="3"/>
  <c r="J157" i="3" s="1"/>
  <c r="J102" i="3" s="1"/>
  <c r="T183" i="3"/>
  <c r="P124" i="4"/>
  <c r="BK127" i="5"/>
  <c r="J127" i="5" s="1"/>
  <c r="J98" i="5" s="1"/>
  <c r="BK153" i="5"/>
  <c r="J153" i="5" s="1"/>
  <c r="J100" i="5" s="1"/>
  <c r="T123" i="2"/>
  <c r="T143" i="2"/>
  <c r="R139" i="3"/>
  <c r="R170" i="3"/>
  <c r="BK153" i="4"/>
  <c r="J153" i="4" s="1"/>
  <c r="J102" i="4" s="1"/>
  <c r="BK123" i="2"/>
  <c r="P143" i="2"/>
  <c r="P139" i="3"/>
  <c r="T170" i="3"/>
  <c r="P136" i="4"/>
  <c r="BK129" i="2"/>
  <c r="J129" i="2" s="1"/>
  <c r="J99" i="2" s="1"/>
  <c r="T126" i="3"/>
  <c r="T125" i="3" s="1"/>
  <c r="T124" i="3" s="1"/>
  <c r="BK183" i="3"/>
  <c r="J183" i="3" s="1"/>
  <c r="J104" i="3" s="1"/>
  <c r="P153" i="4"/>
  <c r="P152" i="4" s="1"/>
  <c r="R127" i="5"/>
  <c r="R126" i="5"/>
  <c r="R125" i="5"/>
  <c r="P153" i="5"/>
  <c r="P126" i="3"/>
  <c r="P157" i="3"/>
  <c r="BK124" i="4"/>
  <c r="J124" i="4" s="1"/>
  <c r="J98" i="4" s="1"/>
  <c r="T124" i="4"/>
  <c r="BK149" i="3"/>
  <c r="J149" i="3" s="1"/>
  <c r="J100" i="3" s="1"/>
  <c r="BK170" i="5"/>
  <c r="J170" i="5"/>
  <c r="J101" i="5" s="1"/>
  <c r="BK195" i="5"/>
  <c r="J195" i="5" s="1"/>
  <c r="J105" i="5" s="1"/>
  <c r="BK147" i="4"/>
  <c r="J147" i="4" s="1"/>
  <c r="J100" i="4" s="1"/>
  <c r="BK186" i="5"/>
  <c r="J186" i="5" s="1"/>
  <c r="J102" i="5" s="1"/>
  <c r="BK191" i="5"/>
  <c r="J191" i="5" s="1"/>
  <c r="J103" i="5" s="1"/>
  <c r="BK141" i="5"/>
  <c r="J141" i="5" s="1"/>
  <c r="J99" i="5" s="1"/>
  <c r="BK153" i="3"/>
  <c r="J153" i="3" s="1"/>
  <c r="J101" i="3" s="1"/>
  <c r="BK150" i="2"/>
  <c r="J150" i="2" s="1"/>
  <c r="J101" i="2" s="1"/>
  <c r="E85" i="5"/>
  <c r="BE137" i="5"/>
  <c r="BE154" i="5"/>
  <c r="BE128" i="5"/>
  <c r="BE167" i="5"/>
  <c r="BE196" i="5"/>
  <c r="BE132" i="5"/>
  <c r="BE164" i="5"/>
  <c r="J119" i="5"/>
  <c r="BE147" i="5"/>
  <c r="BE160" i="5"/>
  <c r="BE192" i="5"/>
  <c r="BE175" i="5"/>
  <c r="BE171" i="5"/>
  <c r="BE187" i="5"/>
  <c r="F92" i="5"/>
  <c r="BE142" i="5"/>
  <c r="BE181" i="5"/>
  <c r="BE139" i="5"/>
  <c r="J89" i="4"/>
  <c r="BE154" i="4"/>
  <c r="BE134" i="4"/>
  <c r="E85" i="4"/>
  <c r="BE125" i="4"/>
  <c r="BE181" i="4"/>
  <c r="BE132" i="4"/>
  <c r="BE140" i="4"/>
  <c r="BE148" i="4"/>
  <c r="F92" i="4"/>
  <c r="BE137" i="4"/>
  <c r="BE160" i="4"/>
  <c r="BE166" i="4"/>
  <c r="BE170" i="4"/>
  <c r="BE174" i="4"/>
  <c r="J123" i="2"/>
  <c r="J98" i="2" s="1"/>
  <c r="F121" i="3"/>
  <c r="BE136" i="3"/>
  <c r="E114" i="3"/>
  <c r="BE133" i="3"/>
  <c r="BE146" i="3"/>
  <c r="BE161" i="3"/>
  <c r="BE171" i="3"/>
  <c r="BE186" i="3"/>
  <c r="BE150" i="3"/>
  <c r="BE158" i="3"/>
  <c r="J118" i="3"/>
  <c r="BE164" i="3"/>
  <c r="BE180" i="3"/>
  <c r="BE127" i="3"/>
  <c r="BE154" i="3"/>
  <c r="BE184" i="3"/>
  <c r="BE130" i="3"/>
  <c r="BE174" i="3"/>
  <c r="BE177" i="3"/>
  <c r="BE143" i="3"/>
  <c r="BE167" i="3"/>
  <c r="BE140" i="3"/>
  <c r="BC95" i="1"/>
  <c r="BA95" i="1"/>
  <c r="J89" i="2"/>
  <c r="F92" i="2"/>
  <c r="E111" i="2"/>
  <c r="BE124" i="2"/>
  <c r="BE126" i="2"/>
  <c r="BE130" i="2"/>
  <c r="BE141" i="2"/>
  <c r="BE144" i="2"/>
  <c r="BE151" i="2"/>
  <c r="BE147" i="2"/>
  <c r="AW95" i="1"/>
  <c r="BE134" i="2"/>
  <c r="BE132" i="2"/>
  <c r="BE136" i="2"/>
  <c r="BE139" i="2"/>
  <c r="BB95" i="1"/>
  <c r="BD95" i="1"/>
  <c r="F36" i="3"/>
  <c r="BC96" i="1"/>
  <c r="F37" i="3"/>
  <c r="BD96" i="1" s="1"/>
  <c r="F36" i="4"/>
  <c r="BC97" i="1"/>
  <c r="J34" i="4"/>
  <c r="AW97" i="1" s="1"/>
  <c r="J34" i="5"/>
  <c r="AW98" i="1"/>
  <c r="F35" i="4"/>
  <c r="BB97" i="1" s="1"/>
  <c r="F37" i="4"/>
  <c r="BD97" i="1" s="1"/>
  <c r="F34" i="4"/>
  <c r="BA97" i="1"/>
  <c r="F37" i="5"/>
  <c r="BD98" i="1" s="1"/>
  <c r="F35" i="3"/>
  <c r="BB96" i="1" s="1"/>
  <c r="F34" i="5"/>
  <c r="BA98" i="1" s="1"/>
  <c r="F35" i="5"/>
  <c r="BB98" i="1" s="1"/>
  <c r="J34" i="3"/>
  <c r="AW96" i="1"/>
  <c r="F36" i="5"/>
  <c r="BC98" i="1" s="1"/>
  <c r="F34" i="3"/>
  <c r="BA96" i="1"/>
  <c r="BK125" i="3" l="1"/>
  <c r="J125" i="3" s="1"/>
  <c r="J97" i="3" s="1"/>
  <c r="T122" i="2"/>
  <c r="T121" i="2" s="1"/>
  <c r="T123" i="4"/>
  <c r="T122" i="4" s="1"/>
  <c r="BK152" i="4"/>
  <c r="J152" i="4" s="1"/>
  <c r="J101" i="4" s="1"/>
  <c r="BK123" i="4"/>
  <c r="J123" i="4" s="1"/>
  <c r="J97" i="4" s="1"/>
  <c r="P125" i="3"/>
  <c r="P124" i="3"/>
  <c r="AU96" i="1" s="1"/>
  <c r="P126" i="5"/>
  <c r="P125" i="5" s="1"/>
  <c r="AU98" i="1" s="1"/>
  <c r="R125" i="3"/>
  <c r="R124" i="3" s="1"/>
  <c r="BK122" i="2"/>
  <c r="BK121" i="2"/>
  <c r="J121" i="2" s="1"/>
  <c r="J96" i="2" s="1"/>
  <c r="P123" i="4"/>
  <c r="P122" i="4"/>
  <c r="AU97" i="1" s="1"/>
  <c r="T126" i="5"/>
  <c r="T125" i="5"/>
  <c r="P122" i="2"/>
  <c r="P121" i="2" s="1"/>
  <c r="AU95" i="1" s="1"/>
  <c r="R123" i="4"/>
  <c r="R122" i="4"/>
  <c r="R122" i="2"/>
  <c r="R121" i="2" s="1"/>
  <c r="BK126" i="5"/>
  <c r="J126" i="5"/>
  <c r="J97" i="5" s="1"/>
  <c r="BK194" i="5"/>
  <c r="J194" i="5" s="1"/>
  <c r="J104" i="5" s="1"/>
  <c r="BK124" i="3"/>
  <c r="J124" i="3"/>
  <c r="J33" i="2"/>
  <c r="AV95" i="1" s="1"/>
  <c r="AT95" i="1" s="1"/>
  <c r="J33" i="5"/>
  <c r="AV98" i="1" s="1"/>
  <c r="AT98" i="1" s="1"/>
  <c r="F33" i="3"/>
  <c r="AZ96" i="1"/>
  <c r="J33" i="4"/>
  <c r="AV97" i="1" s="1"/>
  <c r="AT97" i="1" s="1"/>
  <c r="J33" i="3"/>
  <c r="AV96" i="1"/>
  <c r="AT96" i="1"/>
  <c r="F33" i="2"/>
  <c r="AZ95" i="1"/>
  <c r="BC94" i="1"/>
  <c r="W32" i="1"/>
  <c r="BA94" i="1"/>
  <c r="W30" i="1"/>
  <c r="J30" i="3"/>
  <c r="AG96" i="1" s="1"/>
  <c r="F33" i="5"/>
  <c r="AZ98" i="1" s="1"/>
  <c r="F33" i="4"/>
  <c r="AZ97" i="1"/>
  <c r="BD94" i="1"/>
  <c r="W33" i="1"/>
  <c r="BB94" i="1"/>
  <c r="AX94" i="1" s="1"/>
  <c r="BK122" i="4" l="1"/>
  <c r="J122" i="4" s="1"/>
  <c r="J96" i="4" s="1"/>
  <c r="J122" i="2"/>
  <c r="J97" i="2" s="1"/>
  <c r="BK125" i="5"/>
  <c r="J125" i="5"/>
  <c r="J30" i="5" s="1"/>
  <c r="AG98" i="1" s="1"/>
  <c r="AN96" i="1"/>
  <c r="J96" i="3"/>
  <c r="J39" i="3"/>
  <c r="AU94" i="1"/>
  <c r="J30" i="2"/>
  <c r="AG95" i="1"/>
  <c r="W31" i="1"/>
  <c r="AZ94" i="1"/>
  <c r="W29" i="1"/>
  <c r="AY94" i="1"/>
  <c r="AW94" i="1"/>
  <c r="AK30" i="1" s="1"/>
  <c r="J39" i="2" l="1"/>
  <c r="J39" i="5"/>
  <c r="J96" i="5"/>
  <c r="AN95" i="1"/>
  <c r="AN98" i="1"/>
  <c r="J30" i="4"/>
  <c r="AG97" i="1"/>
  <c r="AN97" i="1" s="1"/>
  <c r="AV94" i="1"/>
  <c r="AK29" i="1" s="1"/>
  <c r="J39" i="4" l="1"/>
  <c r="AG94" i="1"/>
  <c r="AK26" i="1"/>
  <c r="AT94" i="1"/>
  <c r="AN94" i="1" s="1"/>
  <c r="AK35" i="1" l="1"/>
</calcChain>
</file>

<file path=xl/sharedStrings.xml><?xml version="1.0" encoding="utf-8"?>
<sst xmlns="http://schemas.openxmlformats.org/spreadsheetml/2006/main" count="2447" uniqueCount="509">
  <si>
    <t>Export Komplet</t>
  </si>
  <si>
    <t/>
  </si>
  <si>
    <t>2.0</t>
  </si>
  <si>
    <t>ZAMOK</t>
  </si>
  <si>
    <t>False</t>
  </si>
  <si>
    <t>{00a6fdfe-7a47-4603-98b0-bda0e114e0f9}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</si>
  <si>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</si>
  <si>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</si>
  <si>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</si>
  <si>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</si>
  <si>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</si>
  <si>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</si>
  <si>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</si>
  <si>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</si>
  <si>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</si>
  <si>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</si>
  <si>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</si>
  <si>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Vraňany - oprava technologie středního jezového pole</t>
  </si>
  <si>
    <t>KSO:</t>
  </si>
  <si>
    <t>CC-CZ:</t>
  </si>
  <si>
    <t>Místo:</t>
  </si>
  <si>
    <t>VD Vraňany</t>
  </si>
  <si>
    <t>Datum:</t>
  </si>
  <si>
    <t>31. 3. 2022</t>
  </si>
  <si>
    <t>Zadavatel:</t>
  </si>
  <si>
    <t>IČ:</t>
  </si>
  <si>
    <t>70889953</t>
  </si>
  <si>
    <t>Povodí Vltavy, státní podnik</t>
  </si>
  <si>
    <t>DIČ: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</si>
  <si>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</si>
  <si>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</si>
  <si>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</si>
  <si>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</si>
  <si>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</si>
  <si>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</si>
  <si>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</si>
  <si>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</si>
  <si>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</si>
  <si>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</si>
  <si>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</si>
  <si>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</si>
  <si>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</si>
  <si>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</si>
  <si>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</si>
  <si>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</si>
  <si>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</si>
  <si>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</si>
  <si>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</si>
  <si>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</si>
  <si>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</si>
  <si>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</si>
  <si>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</si>
  <si>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</si>
  <si>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</si>
  <si>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</si>
  <si>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</si>
  <si>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</si>
  <si>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</si>
  <si>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</si>
  <si>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</si>
  <si>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</si>
  <si>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</si>
  <si>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</si>
  <si>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</si>
  <si>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</si>
  <si>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</si>
  <si>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</si>
  <si>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</si>
  <si>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</si>
  <si>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</si>
  <si>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</si>
  <si>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</si>
  <si>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</si>
  <si>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</si>
  <si>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</si>
  <si>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</si>
  <si>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</si>
  <si>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</si>
  <si>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</si>
  <si>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</si>
  <si>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</si>
  <si>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</si>
  <si>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</si>
  <si>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VON</t>
  </si>
  <si>
    <t>1</t>
  </si>
  <si>
    <t>{de4477b4-9b17-4c0f-9cb0-fb502dd5e97f}</t>
  </si>
  <si>
    <t>2</t>
  </si>
  <si>
    <t>01</t>
  </si>
  <si>
    <t>Oprava technologie</t>
  </si>
  <si>
    <t>{6cab02db-f670-48b2-ab32-e197bc77a548}</t>
  </si>
  <si>
    <t>02</t>
  </si>
  <si>
    <t>Oprava povrchových ochran</t>
  </si>
  <si>
    <t>STA</t>
  </si>
  <si>
    <t>{8607c2f4-3310-4674-b489-0e7d793d08f2}</t>
  </si>
  <si>
    <t>03</t>
  </si>
  <si>
    <t>Oprava vývaru jezu</t>
  </si>
  <si>
    <t>{e3c8f38a-328f-4440-b5c4-1ac717e92674}</t>
  </si>
  <si>
    <t>KRYCÍ LIST SOUPISU PRACÍ</t>
  </si>
  <si>
    <t>Objekt:</t>
  </si>
  <si>
    <t>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</si>
  <si>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</si>
  <si>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</si>
  <si>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</si>
  <si>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</si>
  <si>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</si>
  <si>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</si>
  <si>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</si>
  <si>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</si>
  <si>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</si>
  <si>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</si>
  <si>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</si>
  <si>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</si>
  <si>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</si>
  <si>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</si>
  <si>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</si>
  <si>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</si>
  <si>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</si>
  <si>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</si>
  <si>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</si>
  <si>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</si>
  <si>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</si>
  <si>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</si>
  <si>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</si>
  <si>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</si>
  <si>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</si>
  <si>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</si>
  <si>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</si>
  <si>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</si>
  <si>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</si>
  <si>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</si>
  <si>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013002005_R</t>
  </si>
  <si>
    <t>Pasport budov a dotčených a přilehlých objektů</t>
  </si>
  <si>
    <t>kpl</t>
  </si>
  <si>
    <t>1024</t>
  </si>
  <si>
    <t>-1622967943</t>
  </si>
  <si>
    <t>PP</t>
  </si>
  <si>
    <t>013203000_R</t>
  </si>
  <si>
    <t>Dokumentace dílenská</t>
  </si>
  <si>
    <t>2078181536</t>
  </si>
  <si>
    <t>Průzkumné, geodetické a projektové práce projektové práce dokumentace stavby (výkresová a textová) bez rozlišení</t>
  </si>
  <si>
    <t>P</t>
  </si>
  <si>
    <t>Poznámka k položce:_x000D_
Dílenská dokumentace pro výrobu nových částí ocelových konstrukcí (víka skříň hydromotorů, ap.)_x000D_
viz. TZ kap 7,8,9.</t>
  </si>
  <si>
    <t>VRN3</t>
  </si>
  <si>
    <t>Zařízení staveniště</t>
  </si>
  <si>
    <t>3</t>
  </si>
  <si>
    <t>031203000_R</t>
  </si>
  <si>
    <t>Příprava staveniště</t>
  </si>
  <si>
    <t>1914614467</t>
  </si>
  <si>
    <t xml:space="preserve">Příprava staveniště, včetně skládek apod.
</t>
  </si>
  <si>
    <t>4</t>
  </si>
  <si>
    <t>032103000</t>
  </si>
  <si>
    <t>Náklady na stavební buňky</t>
  </si>
  <si>
    <t>-926822055</t>
  </si>
  <si>
    <t xml:space="preserve">Zařízení staveniště vybavení staveniště náklady na stavební buňky
- stavební buňka
- socialní objekty pro pracovníky stavby
</t>
  </si>
  <si>
    <t>033203000</t>
  </si>
  <si>
    <t>Energie pro zařízení staveniště</t>
  </si>
  <si>
    <t>-1195273940</t>
  </si>
  <si>
    <t xml:space="preserve">Energie pro zařízení staveniště
 - nezbytné vnitrostaveništní rozvody energie vč. zajištění jejich zdrojů
</t>
  </si>
  <si>
    <t>6</t>
  </si>
  <si>
    <t>034303000</t>
  </si>
  <si>
    <t>Opatření na ochranu pozemků sousedních se staveništěm</t>
  </si>
  <si>
    <t>1755950655</t>
  </si>
  <si>
    <t>Zařízení staveniště zabezpečení staveniště opatření na ochranu sousedních pozemků</t>
  </si>
  <si>
    <t>Poznámka k položce:_x000D_
Náklady na ochranu sousedních stavebních konstrukcí a částí VD před nežádoucím znečištěním při provádění nátěrů.</t>
  </si>
  <si>
    <t>7</t>
  </si>
  <si>
    <t>034403000</t>
  </si>
  <si>
    <t>Osvětlení staveniště</t>
  </si>
  <si>
    <t>685072643</t>
  </si>
  <si>
    <t>Zařízení staveniště zabezpečení staveniště osvětlení staveniště</t>
  </si>
  <si>
    <t>8</t>
  </si>
  <si>
    <t>039103000</t>
  </si>
  <si>
    <t>Rozebrání, bourání a odvoz zařízení staveniště</t>
  </si>
  <si>
    <t>1137020349</t>
  </si>
  <si>
    <t>Zařízení staveniště zrušení zařízení staveniště rozebrání, bourání a odvoz</t>
  </si>
  <si>
    <t>VRN4</t>
  </si>
  <si>
    <t>Inženýrská činnost</t>
  </si>
  <si>
    <t>9</t>
  </si>
  <si>
    <t>043002000</t>
  </si>
  <si>
    <t>Zkoušky a ostatní měření</t>
  </si>
  <si>
    <t>1383000116</t>
  </si>
  <si>
    <t xml:space="preserve">Odběr vzorků betonu, jejich zkoušky a vyhodnocení. Měření tloušťky nátěru.
</t>
  </si>
  <si>
    <t xml:space="preserve">Poznámka k položce:_x000D_
Viz TZ kap.13 - Oprava vývaru jezu_x000D_
- odběr vzorků betonové směsi, rozbory a vyhodnocení._x000D_
Viz TZ kap.5 - Oprava povrch. ochran_x000D_
- cena zahrnuje veškeré náklady na provedení měření, vyhodnocení, záznam zkoušek._x000D_
</t>
  </si>
  <si>
    <t>10</t>
  </si>
  <si>
    <t>043194000_R</t>
  </si>
  <si>
    <t>Odzkoušení funkčnosti zařízení, uvedení do provozu</t>
  </si>
  <si>
    <t>1412264492</t>
  </si>
  <si>
    <t xml:space="preserve">Odzkoušení funkčnosti zařízení, uvedení do provozu. </t>
  </si>
  <si>
    <t>Poznámka k položce:_x000D_
Viz TZ kap. 14 a 16, včetně příp. videozáznamu.</t>
  </si>
  <si>
    <t>VRN7</t>
  </si>
  <si>
    <t>Provozní vlivy</t>
  </si>
  <si>
    <t>11</t>
  </si>
  <si>
    <t>07900200_R</t>
  </si>
  <si>
    <t>Prostředky a materiál pro šetření a likvidaci vzniklé ekologické havárie</t>
  </si>
  <si>
    <t>ks</t>
  </si>
  <si>
    <t>-1866150560</t>
  </si>
  <si>
    <t xml:space="preserve">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
1 x havarijní souprava UNV 60 (obsah soupravy: nádoba 60 l, 30x rohož, 3x nohavice,  2x polštář, 1x PVC rukavice, 2x PE pytel, 2x výstražná nálepka - absorpční schopnost 89 litrů), nebo souprava ekvivalentní,
1 x balení norná stěna EKNS 220 H (4 ks, rozměr 0,13 x 3 m), nebo ekvivalentní typ,
PE pytle objem 120 l - 10 ks,
ruční nářadí (sekyra, pila, krumpáč, lopata, palice),
zásoba řeziva (prkna, latě, trámy) - jednotky kusů,
lahve pro odběr vzorků (prachovnice se širokým hrdlem o objemu min 1,25 l) - 5 ks.
</t>
  </si>
  <si>
    <t>01 - Oprava technologie</t>
  </si>
  <si>
    <t>Ostatní - Ostatní</t>
  </si>
  <si>
    <t xml:space="preserve">    01 - Zahrazení a vyhrazení jezového pole</t>
  </si>
  <si>
    <t xml:space="preserve">    02 - Těsnění klapek</t>
  </si>
  <si>
    <t xml:space="preserve">    03 - Výměna hydromotorů</t>
  </si>
  <si>
    <t xml:space="preserve">    04 - Oprava výsuvných čepů</t>
  </si>
  <si>
    <t xml:space="preserve">    05 - Skříně hydromotorů</t>
  </si>
  <si>
    <t xml:space="preserve">    06 - Hydraulické rozvody</t>
  </si>
  <si>
    <t xml:space="preserve">    07 - Mazání, aretace a snímání polohy klapky</t>
  </si>
  <si>
    <t>Ostatní</t>
  </si>
  <si>
    <t>Zahrazení a vyhrazení jezového pole</t>
  </si>
  <si>
    <t>001_R</t>
  </si>
  <si>
    <t>Osazení a demontáž provizorního hrazení včetně dopravy (ponton, remorkér)</t>
  </si>
  <si>
    <t>769756950</t>
  </si>
  <si>
    <t>Osazení a demontáž provizorního hrazení, horního i spodního hrazení. viz TZ kap.4. Zahrazení středního jezového pole a kap.16.  Vyhrazení středního jezového pole</t>
  </si>
  <si>
    <t xml:space="preserve">Poznámka k položce:_x000D_
- včetně dovezení a odvezení hrazení, které není skladováno na jezu, a dovození a odvezení čerpadel_x000D_
- včetně všech manipulací_x000D_
- včetně použití jeřábu typu např.1040_x000D_
- včetně montáže a demontáže hrazení a čerpací techniky_x000D_
- včetně pontonu pro jeřáb (včetně nájem, přivezení, a odvezení, aplikace)_x000D_
- včetně remorkéru pro dopravu a manipulace pontonu, včetně posádky_x000D_
- včetně vyvazování plavidla_x000D_
- včetně veškeré manipulace při montái i demontáži_x000D_
</t>
  </si>
  <si>
    <t>002_R</t>
  </si>
  <si>
    <t>Potápěčské práce</t>
  </si>
  <si>
    <t>2025561481</t>
  </si>
  <si>
    <t>Potápěčské práce, vyčištění prostoru pro provizorní hrazení, kontrola a vyčištění kapes slupic a dosedacího prahu hradel. viz TZ kap.4. Zahrazení středního jezového pole a vyhrazení</t>
  </si>
  <si>
    <t xml:space="preserve">Poznámka k položce:_x000D_
- dle popistu v technické zprávě kap.4. Zahrazení středního jezového pole_x000D_
- s kvalifikací "Potápěč pracovní" a "Potápěč operátor"_x000D_
- veškerá součinnost při montáži a demontáži hrazení  </t>
  </si>
  <si>
    <t>003_R</t>
  </si>
  <si>
    <t>Dotěsnění hrazení</t>
  </si>
  <si>
    <t>379627064</t>
  </si>
  <si>
    <t xml:space="preserve">Dotěsnění hrazení, včetně veškerých materiálů. viz TZ kap.3. Zahrazenístředního jezového pole </t>
  </si>
  <si>
    <t xml:space="preserve">Poznámka k položce:_x000D_
- dotěsnění hrazení_x000D_
- včetně těsnících a aplikačních materiálů_x000D_
- včetně všech přesunů_x000D_
</t>
  </si>
  <si>
    <t>004_R</t>
  </si>
  <si>
    <t xml:space="preserve">Čerpání vody, odvodnění stavby </t>
  </si>
  <si>
    <t>-1199355803</t>
  </si>
  <si>
    <t xml:space="preserve">Čerpání vody po celou dobu stavebních prací </t>
  </si>
  <si>
    <t>Poznámka k položce:_x000D_
viz TZ kap.4. Zahrazení středního jezového pole,_x000D_
včetně čerpadel a hadic,_x000D_
napojení na el. energii zajistí objednatel.</t>
  </si>
  <si>
    <t>Těsnění klapek</t>
  </si>
  <si>
    <t>005_R</t>
  </si>
  <si>
    <t>Výroba, dodávka a montáž bočního těsnění</t>
  </si>
  <si>
    <t>-131203756</t>
  </si>
  <si>
    <t>Výroba, dodávka a montáž bočního těsnění. Viz TZ kap.6. Délka  bočních těsnění 10 m (á 5m tedy 2x boční).</t>
  </si>
  <si>
    <t>Poznámka k položce:_x000D_
- včetně demontáže_x000D_
- včetně montáže nového těsnění_x000D_
- včetně materiálu_x000D_
- včetně všech prací a přesunů s tím spojených_x000D_
- včetně renovace přítlačných lišt</t>
  </si>
  <si>
    <t>006_R</t>
  </si>
  <si>
    <t>Výroba, dodávka a montáž prahového těsnění</t>
  </si>
  <si>
    <t>1737050727</t>
  </si>
  <si>
    <t>Dodávka a montáž prahového těsnění - úhlový profil, viz TR kap.6. Těsnění klapek. Délka cca 19 m.</t>
  </si>
  <si>
    <t xml:space="preserve">Poznámka k položce:_x000D_
- včetně demontáže_x000D_
- včetně montáže_x000D_
- včetně všech materiálů_x000D_
- včetně renovace přítlačných lišt_x000D_
</t>
  </si>
  <si>
    <t>007_R</t>
  </si>
  <si>
    <t>Spojovací materiál nerezový</t>
  </si>
  <si>
    <t>1012689121</t>
  </si>
  <si>
    <t>Spojovací materiál, nerezový, viz TZ kap.6 Těsnění klapek</t>
  </si>
  <si>
    <t>Poznámka k položce:_x000D_
- včetně dodávky a montáže_x000D_
- včetně materiálu_x000D_
- včetně všech přesunů s tím spojených</t>
  </si>
  <si>
    <t>Výměna hydromotorů</t>
  </si>
  <si>
    <t>008_R</t>
  </si>
  <si>
    <t>Demontáž stávajících hydromotorů a doprava nových</t>
  </si>
  <si>
    <t>-1238337995</t>
  </si>
  <si>
    <t>Demontáž stávajících hydromotorů a jejich doprava do skladu objednatele, doprava repasovaných hydromotorů ze skladu objednatele na staveniště.</t>
  </si>
  <si>
    <t>Poznámka k položce:_x000D_
 Viz TZ kap.7. výměna hydromotorů_x000D_
- včetně demontáže_x000D_
- včetně všech přesunů s tím spojených_x000D_
- včetně zpětné montáže_x000D_
- včetně všech zařízení pro manipulaci (jeřáby, ponton, remorkér atd).</t>
  </si>
  <si>
    <t>04</t>
  </si>
  <si>
    <t>Oprava výsuvných čepů</t>
  </si>
  <si>
    <t>009_R</t>
  </si>
  <si>
    <t>Repasování a přetěsnění výsuvných čepů</t>
  </si>
  <si>
    <t>-249827599</t>
  </si>
  <si>
    <t>Repasování a přetěsnění výsuvných čepů, viz TZ kap.8.Oprava čepů</t>
  </si>
  <si>
    <t>Poznámka k položce:_x000D_
Oprava výsuvných čepů a jejich osazení_x000D_
- včetně demontáže, potřebných přesunů, materiálů a prací, zpětné montáže_x000D_
- včetně přetěsnění_x000D_
- včetně povrchové ochrany (ostatní konstrukce)_x000D_
- včetně potřebného oleje.</t>
  </si>
  <si>
    <t>05</t>
  </si>
  <si>
    <t>Skříně hydromotorů</t>
  </si>
  <si>
    <t>010_R</t>
  </si>
  <si>
    <t>Repasování indikátorů a instalace uzavíracích kulových kohoutů</t>
  </si>
  <si>
    <t>-1781476846</t>
  </si>
  <si>
    <t>Repasování indikátorů a instalace uzavíracích kulových kohoutů, dle TZ, kap.9. Skříně hydromotorů</t>
  </si>
  <si>
    <t>Poznámka k položce:_x000D_
- včetně demontáže_x000D_
- včetně všech přesunů_x000D_
- včetně zpětné montáže_x000D_
- včetně repasování indikátorů_x000D_
- včetně dodávky a montáže kulových kohoutů</t>
  </si>
  <si>
    <t>011_R</t>
  </si>
  <si>
    <t>Výměna tlakových hadic</t>
  </si>
  <si>
    <t>-1324511235</t>
  </si>
  <si>
    <t>Výměna tlakových hadic viz TZ, kap.9. Skříně hydromotorů</t>
  </si>
  <si>
    <t>Poznámka k položce:_x000D_
- včetně demontáže_x000D_
- včetně všech přesunů_x000D_
- včetně zpětné motnáže_x000D_
- včetně nových hadic</t>
  </si>
  <si>
    <t>12</t>
  </si>
  <si>
    <t>012_R</t>
  </si>
  <si>
    <t>Výroba, dodávka a montáž nových vík skříní</t>
  </si>
  <si>
    <t>-1983773604</t>
  </si>
  <si>
    <t>Výroba, dodávka a montáž nových vík skříní, celkem cca 550 kg, viz TZ, kap.9. Skříně hydromotorů</t>
  </si>
  <si>
    <t>Poznámka k položce:_x000D_
- včetně demontáže_x000D_
- včetně všech přesunů_x000D_
- včetně zpětné montáže_x000D_
- všetně materiálu 11373_x000D_
- nátěry vík skříní jsou oceněny v části 02 Oprava povrchových ochran</t>
  </si>
  <si>
    <t>13</t>
  </si>
  <si>
    <t>013_R</t>
  </si>
  <si>
    <t>Výroba, dodávka a montáž nerezových pojezdových záklopů s těsnící obručí</t>
  </si>
  <si>
    <t>699961713</t>
  </si>
  <si>
    <t>Výroba, dodávka a montáž nerezových pojezdových záklopů s těsnící obručí TZ, kap.9. Skříně hydromotorů. celkem cca 120 kg</t>
  </si>
  <si>
    <t>Poznámka k položce:_x000D_
- včetně demontáže_x000D_
- včetně všech přesunů_x000D_
- včetně zpětné motnáže_x000D_
- všetně materiálu nerez_x000D_
- včetně těsnění obručí</t>
  </si>
  <si>
    <t>06</t>
  </si>
  <si>
    <t>Hydraulické rozvody</t>
  </si>
  <si>
    <t>14</t>
  </si>
  <si>
    <t>014_R</t>
  </si>
  <si>
    <t>Výměna stájících uzávěrů za kulové ventily</t>
  </si>
  <si>
    <t>16</t>
  </si>
  <si>
    <t>-1997291929</t>
  </si>
  <si>
    <t>Výměna stávajících uzávěrů za kulové ventily viz TZ, kap.10. Hydraulické rozvody</t>
  </si>
  <si>
    <t>Poznámka k položce:_x000D_
- včetně demontáže_x000D_
- včetně všech přesunů_x000D_
- včetně likvidace šoupátkových uzávěrů_x000D_
- včetně montáže kulových ventilů_x000D_
- včetně kulových ventilů_x000D_
- včetně všech prací s tím spojených</t>
  </si>
  <si>
    <t>015_R</t>
  </si>
  <si>
    <t>Doplnění chybějících částí potrubí</t>
  </si>
  <si>
    <t>-1547879956</t>
  </si>
  <si>
    <t>Doplnění chybějících částí potrubí viz TZ, kap.10. Hydraulické rozvody. cca 8x0,5m</t>
  </si>
  <si>
    <t>Poznámka k položce:_x000D_
- včetně materiálu potrubí_x000D_
- včetně všech přesunů_x000D_
- včetně montáže potrubí</t>
  </si>
  <si>
    <t>016_R</t>
  </si>
  <si>
    <t>Doplnění nového oleje</t>
  </si>
  <si>
    <t>920349266</t>
  </si>
  <si>
    <t xml:space="preserve">Zpětná instalace hydromotorů a připojení veškerých rozvodů - bude doplněn nový olej cca 260 l. </t>
  </si>
  <si>
    <t>Poznámka k položce:_x000D_
Viz TZ, kap.10. Hydraulické rozvody_x000D_
- olej minerální HV 46 - ISO 6743/4 HV_x000D_
- včetně pořízení nového oleje a jeho doplnění do systému_x000D_
- včetně všech přesunů</t>
  </si>
  <si>
    <t>17</t>
  </si>
  <si>
    <t>017_R</t>
  </si>
  <si>
    <t>Ekologická likvidace oleje</t>
  </si>
  <si>
    <t>1312079892</t>
  </si>
  <si>
    <t>Ekologická likvidace oleje cca 260 l. Viz TZ, kap.10. Hydraulické rozvody</t>
  </si>
  <si>
    <t>Poznámka k položce:_x000D_
- vyčeprání, vypuštění a odebrání oleje i s nečistotami_x000D_
- odvezení a odevzdání oleje k ekologické likvidaci dle platné legislativy_x000D_
- včetně poplatku za likvidaci</t>
  </si>
  <si>
    <t>07</t>
  </si>
  <si>
    <t>Mazání, aretace a snímání polohy klapky</t>
  </si>
  <si>
    <t>18</t>
  </si>
  <si>
    <t>018_R</t>
  </si>
  <si>
    <t>Promazání ložisek a čepů</t>
  </si>
  <si>
    <t>-1967556929</t>
  </si>
  <si>
    <t>Promazání ložisek a čepů klapek, viz TZ, kap.10. Mazání</t>
  </si>
  <si>
    <t>19</t>
  </si>
  <si>
    <t>019_R</t>
  </si>
  <si>
    <t>Kontrola aretace klapek a snímání polohy klapek</t>
  </si>
  <si>
    <t>-162244702</t>
  </si>
  <si>
    <t>Kontrola aretace klapek. viz TZ, kap.12. Aretace a snímání polohy klapek</t>
  </si>
  <si>
    <t>Poznámka k položce:_x000D_
- včetně všech prací s tím spojených</t>
  </si>
  <si>
    <t>02 - Oprava povrchových ochran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</si>
  <si>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</si>
  <si>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</si>
  <si>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</si>
  <si>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</si>
  <si>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</si>
  <si>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789 - Povrchové úpravy ocelových konstrukcí a technologických zařízení</t>
  </si>
  <si>
    <t>HSV</t>
  </si>
  <si>
    <t>Práce a dodávky HSV</t>
  </si>
  <si>
    <t>Zemní práce</t>
  </si>
  <si>
    <t>161101105_R</t>
  </si>
  <si>
    <t>Svislé přemístění výkopku z horniny tř. 1 až 4 hl výkopu do 10 m</t>
  </si>
  <si>
    <t>m3</t>
  </si>
  <si>
    <t>-907326085</t>
  </si>
  <si>
    <t>Svislé přemístění výkopku bez naložení do dopravní nádoby avšak s vyprázdněním dopravní nádoby na hromadu nebo do dopravního prostředku z horniny tř. 1 až 4, při hloubce výkopu přes 8 do 10 m</t>
  </si>
  <si>
    <t>Poznámka k položce:_x000D_
Odstranění nečistot z jímky.</t>
  </si>
  <si>
    <t>VV</t>
  </si>
  <si>
    <t>5,7 "m3 - objem nečistot v klapce"</t>
  </si>
  <si>
    <t>16,74 "t - odpad z čištění povrchů- abrazivo" / 3 "t/m3 -měrná hmotnost"</t>
  </si>
  <si>
    <t>1,5 "t - odpad z čištění povrchů - zbytky barvy z ručního a tlak. čištění"/2 "t/m3</t>
  </si>
  <si>
    <t>Součet</t>
  </si>
  <si>
    <t>162201201_R</t>
  </si>
  <si>
    <t>Vodorovné přemístění do 10 m nošením výkopku z horniny tř. 1 až 4</t>
  </si>
  <si>
    <t>-1241638990</t>
  </si>
  <si>
    <t>Vodorovné přemístění výkopku nebo sypaniny nošením s vyprázdněním nádoby na hromady nebo do dopravního prostředku na vzdálenost do 10 m z horniny tř. 1 až 4</t>
  </si>
  <si>
    <t>162201209_R</t>
  </si>
  <si>
    <t>Příplatek k vodorovnému přemístění nošením ZKD 10 m nošení výkopku z horniny tř. 1 až 4</t>
  </si>
  <si>
    <t>-1915109737</t>
  </si>
  <si>
    <t>Vodorovné přemístění výkopku nebo sypaniny nošením s vyprázdněním nádoby na hromady nebo do dopravního prostředku na vzdálenost do 10 m z horniny Příplatek k ceně za každých dalších 10 m</t>
  </si>
  <si>
    <t>Ostatní konstrukce a práce, bourání</t>
  </si>
  <si>
    <t>020_R</t>
  </si>
  <si>
    <t>Zakrytí okolních konstrukcí</t>
  </si>
  <si>
    <t>1931312075</t>
  </si>
  <si>
    <t xml:space="preserve">Zakrytí okolních konstrukcí vhodným materiálem </t>
  </si>
  <si>
    <t>Poznámka k položce:_x000D_
Předpokládaný materiál plachta min. 200 g/m2, instalace z lešení, včetně zatěsnění vstupů do pilířů.</t>
  </si>
  <si>
    <t>938901131_R</t>
  </si>
  <si>
    <t>Vyklizení bahna z nádrže</t>
  </si>
  <si>
    <t>2102236290</t>
  </si>
  <si>
    <t>Čištění nádrží, ploch dřevěných nebo betonových konstrukcí, potrubí  vyklizení bahna z nádrže</t>
  </si>
  <si>
    <t>Poznámka k položce:_x000D_
odstranění nečistot z prostoru klapky a zahrazeného prostoru, včetně odpadu z tryskání, přemístění na břeh VD včetně naložení na dopr. prostředek.</t>
  </si>
  <si>
    <t>1,5 "t - odpad z čištění povrchů zbytky nátěru z ručního a tlak.čištění" / 2 "t/m3 -měrná hmotnost"</t>
  </si>
  <si>
    <t>"nečistoty v klapce" 1 "ks" *19 "m délky" * 0,3 "m3/bm"</t>
  </si>
  <si>
    <t>997</t>
  </si>
  <si>
    <t>Přesun sutě</t>
  </si>
  <si>
    <t>997006512_R</t>
  </si>
  <si>
    <t>Likvidace odpadu, včetně naložení, dopravy, složení, včetně poplatku za uložení a likvidaci dle platné legislativy</t>
  </si>
  <si>
    <t>t</t>
  </si>
  <si>
    <t>42494925</t>
  </si>
  <si>
    <t>Vodorovná doprava nečistot s naložením a složením na skládku, včetně poplatku za uložení a likvidaci dle platné legislativy</t>
  </si>
  <si>
    <t>"nečistoty v klapce" 1 "ks" *19 "m délky" * 0,5 "t/mb"</t>
  </si>
  <si>
    <t>16,74+1,2 "t - odpad z čištění povrchů- abrazivo a zbytky nátěru"</t>
  </si>
  <si>
    <t>PSV</t>
  </si>
  <si>
    <t>Práce a dodávky PSV</t>
  </si>
  <si>
    <t>789</t>
  </si>
  <si>
    <t>Povrchové úpravy ocelových konstrukcí a technologických zařízení</t>
  </si>
  <si>
    <t>789121153</t>
  </si>
  <si>
    <t>Čištění ručním nářadím ocelových konstrukcí třídy I stupeň přípravy St 2 stupeň zrezivění D</t>
  </si>
  <si>
    <t>m2</t>
  </si>
  <si>
    <t>-937901440</t>
  </si>
  <si>
    <t>Úpravy povrchů pod nátěry ocelových konstrukcí  třídy I odstranění rzi a nečistot pomocí ručního nářadí stupeň přípravy St 2, stupeň zrezivění D</t>
  </si>
  <si>
    <t xml:space="preserve">Poznámka k položce:_x000D_
viz TZ kap.5. Oprava povrchových ochran_x000D_
- ruční dočištění špatně přístupných konstrukcí _x000D_
</t>
  </si>
  <si>
    <t>(250+30)*0,05 "vnější povrchy"</t>
  </si>
  <si>
    <t>(205+55)*0,15 "vnitřní povrchy"</t>
  </si>
  <si>
    <t>789221542</t>
  </si>
  <si>
    <t>Otryskání abrazivem ze strusky ocelových kcí třídy I stupeň zarezavění D stupeň přípravy Sa 2 1/2</t>
  </si>
  <si>
    <t>1909763544</t>
  </si>
  <si>
    <t>Otryskání povrchů ocelových konstrukcí suché abrazivní tryskání abrazivem ze strusky třídy I stupeň zrezivění D, stupeň přípravy Sa 2½</t>
  </si>
  <si>
    <t>Poznámka k položce:_x000D_
Viz TZ, kap.5</t>
  </si>
  <si>
    <t>250 "vnější povrch klapky"+30 "výsuvné čepy a víka"+55 "skříně a ostatní prvky"</t>
  </si>
  <si>
    <t>205 "vnitřní povrch klapky"</t>
  </si>
  <si>
    <t>789421541</t>
  </si>
  <si>
    <t>Žárové stříkání ocelových konstrukcí třídy I ZnAl 150 um</t>
  </si>
  <si>
    <t>-468662437</t>
  </si>
  <si>
    <t>Žárové stříkání ocelových konstrukcí slitinou zinacor ZnAl, tloušťky 150 μm, třídy I</t>
  </si>
  <si>
    <t>Poznámka k položce:_x000D_
viz TZ, kap.5.</t>
  </si>
  <si>
    <t>30 "víka skříní"</t>
  </si>
  <si>
    <t>789315217_R</t>
  </si>
  <si>
    <t xml:space="preserve">Nátěr za tepla - nátěr vnějších ploch, 2-komponentní nátěr na bázi epoxidové pryskyřice pro stříkání za horka bez rozpouštědel s vybíjecí schopností </t>
  </si>
  <si>
    <t>13558899</t>
  </si>
  <si>
    <t>Nátěr za tepla - nátěr vnějších ploch, 2-komponentní nátěr na bázi epoxidové pryskyřice pro stříkání za horka bez rozpouštědel s vybíjecí schopností, včetně nákladů na spotřebu materiálu a zakrytí konstrukce při aplikaci nátěru.</t>
  </si>
  <si>
    <t>Poznámka k položce:_x000D_
Viz TZ, kap.5_x000D_
Cena obsahuje náklady na případné zakrytí konstrukce při provádění nátěru._x000D_
Požadavek na systém: 1x vrstva min. 1200 μm</t>
  </si>
  <si>
    <t>250 "vnější povrch klapky, včetně lišt těsnění"</t>
  </si>
  <si>
    <t>789335221_R</t>
  </si>
  <si>
    <t>Zhotovení nátěru ocelových konstrukcí dvousložkového epoxidového</t>
  </si>
  <si>
    <t>-1918015264</t>
  </si>
  <si>
    <t>Zhotovení nátěru ocelových konstrukcí dvousložkového epoxidového, tloušťky jedné vrstvy cca 250 μm. Cena obsahuje náklady na práci a veškerý materiál včetně spotřeby nátěrových hmot.</t>
  </si>
  <si>
    <t>Poznámka k položce:_x000D_
Specifikace nátěru viz TZ, kap.5_x000D_
Nátěr dvousložkovou epoxidovou barvou. _x000D_
Požadavek na systém: 3x vrstva250 μm, celkem min.750 μm</t>
  </si>
  <si>
    <t>205 "vnitřní povrch klapek"</t>
  </si>
  <si>
    <t>55 "vnitřek skříní "</t>
  </si>
  <si>
    <t>30 "výsuvné čepy a víka skříní"</t>
  </si>
  <si>
    <t>99878910R</t>
  </si>
  <si>
    <t>Přesun hmot PSV</t>
  </si>
  <si>
    <t>-1721542960</t>
  </si>
  <si>
    <t>18,361 "PSV"</t>
  </si>
  <si>
    <t>03 - Oprava vývaru jezu</t>
  </si>
  <si>
    <t xml:space="preserve">    2 - Zakládání</t>
  </si>
  <si>
    <t xml:space="preserve">    3 - Svislé a kompletní konstrukce</t>
  </si>
  <si>
    <t xml:space="preserve">    9 - Ostatní konstrukce a práce-bourání</t>
  </si>
  <si>
    <t xml:space="preserve">    998 - Přesun hmot</t>
  </si>
  <si>
    <t>129911121</t>
  </si>
  <si>
    <t>Bourání zdiva z betonu prostého neprokládaného v odkopávkách nebo prokopávkách ručně</t>
  </si>
  <si>
    <t>451896280</t>
  </si>
  <si>
    <t>Bourání konstrukcí v odkopávkách a prokopávkách ručně s přemístěním suti na hromady na vzdálenost do 20 m nebo s naložením na dopravní prostředek z betonu prostého neprokládaného</t>
  </si>
  <si>
    <t>Poznámka k položce:_x000D_
Viz TZ, kap.13,_x000D_
pouze uvolněné části.</t>
  </si>
  <si>
    <t>19*25,7 *0,02 "předpokl. uvolnění 2 cm v celé ploše"</t>
  </si>
  <si>
    <t>161101155_R</t>
  </si>
  <si>
    <t>Svislé přemístění výkopku z horniny tř. 5 až 7 hl výkopu do 10 m</t>
  </si>
  <si>
    <t>-586244850</t>
  </si>
  <si>
    <t>Svislé přemístění výkopku bez naložení do dopravní nádoby avšak s vyprázdněním dopravní nádoby na hromadu nebo do dopravního prostředku z horniny tř. 5 až 7, při hloubce výkopu přes 8 do 10 m</t>
  </si>
  <si>
    <t xml:space="preserve">9,766 "m3 bouraných hmot" </t>
  </si>
  <si>
    <t>1,5/3 "abrazivo z tryskání"</t>
  </si>
  <si>
    <t>162201251_R</t>
  </si>
  <si>
    <t>Vodorovné přemístění do 10 m nošením výkopku z horniny tř. 5 až 7</t>
  </si>
  <si>
    <t>-1180491776</t>
  </si>
  <si>
    <t>Vodorovné přemístění výkopku nebo sypaniny nošením s vyprázdněním nádoby na hromady nebo do dopravního prostředku na vzdálenost do 10 m z horniny tř. 5 až 7</t>
  </si>
  <si>
    <t>162201259</t>
  </si>
  <si>
    <t>Příplatek k vodorovnému přemístění nošením ZKD 10 m nošení výkopku z horniny tř. 5 až 7</t>
  </si>
  <si>
    <t>-1607265538</t>
  </si>
  <si>
    <t>Zakládání</t>
  </si>
  <si>
    <t>M</t>
  </si>
  <si>
    <t>589333220_R</t>
  </si>
  <si>
    <t xml:space="preserve">směs pro stříkaný beton  třída C30/37 XA1, XC4, XF2, frakce 4 mm, s přídavkem PAN vláken </t>
  </si>
  <si>
    <t>-1282067940</t>
  </si>
  <si>
    <t xml:space="preserve">Poznámka k položce:_x000D_
- dle TZ, kap.13 Oprava vývaru  jezu _x000D_
</t>
  </si>
  <si>
    <t>"první část" 5,90 "m3"</t>
  </si>
  <si>
    <t>"třetí část" 2,5 "m3"</t>
  </si>
  <si>
    <t>153211003</t>
  </si>
  <si>
    <t>Zřízení stříkaného betonu tl do 150 mm skalních a poloskalních ploch</t>
  </si>
  <si>
    <t>-1239562755</t>
  </si>
  <si>
    <t>Zřízení stříkaného betonu  skalních a poloskalních ploch průměrné tloušťky přes 100 do 150 mm</t>
  </si>
  <si>
    <t>Poznámka k položce:_x000D_
- dle TZ, kap.13 oprava vývaru jezu, šikmé části vývaru</t>
  </si>
  <si>
    <t>59 "první šikmá část"</t>
  </si>
  <si>
    <t>50 "třetí šikmá část"</t>
  </si>
  <si>
    <t>Svislé a kompletní konstrukce</t>
  </si>
  <si>
    <t>321311116</t>
  </si>
  <si>
    <t>Konstrukce vodních staveb z betonu prostého mrazuvzdorného tř. C 30/37</t>
  </si>
  <si>
    <t>-250008505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</si>
  <si>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</si>
  <si>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 xml:space="preserve">Poznámka k položce:_x000D_
Viz TZ, kap. 13_x000D_
</t>
  </si>
  <si>
    <t>"druhá část" 9,5+7,9  "m3 - odhadovaná plocha výmolu"</t>
  </si>
  <si>
    <t>"třetí část" 1,9  "m3 - odhadovaná plocha výmolu"</t>
  </si>
  <si>
    <t>321366112</t>
  </si>
  <si>
    <t>Výztuž železobetonových konstrukcí vodních staveb z oceli 10 505 D do 32 mm</t>
  </si>
  <si>
    <t>1608706465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</si>
  <si>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</si>
  <si>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Poznámka k položce:_x000D_
Viz TZ, kap.13</t>
  </si>
  <si>
    <t>"doplnění výztuže" (101+306)/1000</t>
  </si>
  <si>
    <t>341941023</t>
  </si>
  <si>
    <t>Nosné nebo spojovací svary betonářské oceli D tyče do 18 mm při montáži dílců</t>
  </si>
  <si>
    <t>m</t>
  </si>
  <si>
    <t>1966191279</t>
  </si>
  <si>
    <t>Nosné nebo spojovací svary betonářské oceli, svařované vzájemně s přesahem nebo na podložku, průměru tyče přes 12 do 18 mm</t>
  </si>
  <si>
    <t>"napojení výztuží" "cca" 20 "m"</t>
  </si>
  <si>
    <t>R27</t>
  </si>
  <si>
    <t>Odřezání stávající výztuže</t>
  </si>
  <si>
    <t>-589245172</t>
  </si>
  <si>
    <t>Poznámka k položce:_x000D_
Viz TZ, kap.13_x000D_
- včetně likvidace odpadu</t>
  </si>
  <si>
    <t>Ostatní konstrukce a práce-bourání</t>
  </si>
  <si>
    <t>985131111</t>
  </si>
  <si>
    <t>Očištění ploch stěn, rubu kleneb a podlah tlakovou vodou</t>
  </si>
  <si>
    <t>1240167039</t>
  </si>
  <si>
    <t>19*25,7 "plocha vývaru"</t>
  </si>
  <si>
    <t>985321112</t>
  </si>
  <si>
    <t>Ochranný nátěr výztuže na cementové bázi rubu kleneb a podlah 1 vrstva tl 1 mm</t>
  </si>
  <si>
    <t>1140475595</t>
  </si>
  <si>
    <t>Ochranný nátěr betonářské výztuže 1 vrstva tloušťky 1 mm na cementové bázi rubu kleneb a podlah</t>
  </si>
  <si>
    <t>59*0,4 "první část"</t>
  </si>
  <si>
    <t>50*0,4+38*0,4 "třetí část"</t>
  </si>
  <si>
    <t>58,8*0,4 'Přepočtené koeficientem množství</t>
  </si>
  <si>
    <t>985323112</t>
  </si>
  <si>
    <t>Spojovací můstek reprofilovaného betonu na cementové bázi tl 2 mm</t>
  </si>
  <si>
    <t>1583835251</t>
  </si>
  <si>
    <t>Spojovací můstek reprofilovaného betonu na cementové bázi, tloušťky 2 mm</t>
  </si>
  <si>
    <t>291 "druhá část"</t>
  </si>
  <si>
    <t>44 "třetí část"</t>
  </si>
  <si>
    <t>Likvidace odpadu, včetně dpravy, s naložením a složením na skládku, včetně poplatku za uložení a likvidaci dle platné legislativy</t>
  </si>
  <si>
    <t>-1718854480</t>
  </si>
  <si>
    <t>10,266*2,5 "t vybouraných hmot"</t>
  </si>
  <si>
    <t>1,5 "t abraziva"</t>
  </si>
  <si>
    <t>998</t>
  </si>
  <si>
    <t>Přesun hmot</t>
  </si>
  <si>
    <t>998323011</t>
  </si>
  <si>
    <t>Přesun hmot pro jezy a stupně</t>
  </si>
  <si>
    <t>-160695620</t>
  </si>
  <si>
    <t>Přesun hmot pro jezy a stupně  dopravní vzdálenost do 500 m</t>
  </si>
  <si>
    <t>789221543</t>
  </si>
  <si>
    <t>Otryskání abrazivem ze strusky ocelových kcí třídy I stupeň zarezavění D stupeň přípravy Sa 2</t>
  </si>
  <si>
    <t>1653769394</t>
  </si>
  <si>
    <t>Otryskání povrchů ocelových konstrukcí suché abrazivní tryskání abrazivem ze strusky třídy I stupeň zrezivění D, stupeň přípravy Sa 2</t>
  </si>
  <si>
    <t xml:space="preserve">Poznámka k položce:_x000D_
Viz TZ kap.13_x000D_
- očištění výztuže </t>
  </si>
  <si>
    <t>23,52 "pod nátěry"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</si>
</sst>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25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1"/>
      <c r="AQ5" s="21"/>
      <c r="AR5" s="19"/>
      <c r="BE5" s="254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1"/>
      <c r="AQ6" s="21"/>
      <c r="AR6" s="19"/>
      <c r="BE6" s="255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5"/>
      <c r="BS7" s="16" t="s">
        <v>6</v>
      </c>
    </row>
    <row r="8" spans="1:74" s="1" customFormat="1" ht="12" customHeight="1" x14ac:dyDescent="0.2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5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5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5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5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5"/>
      <c r="BS12" s="16" t="s">
        <v>6</v>
      </c>
    </row>
    <row r="13" spans="1:74" s="1" customFormat="1" ht="12" customHeight="1" x14ac:dyDescent="0.2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55"/>
      <c r="BS13" s="16" t="s">
        <v>6</v>
      </c>
    </row>
    <row r="14" spans="1:74" ht="12.75" x14ac:dyDescent="0.2">
      <c r="B14" s="20"/>
      <c r="C14" s="21"/>
      <c r="D14" s="21"/>
      <c r="E14" s="260" t="s">
        <v>30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5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5"/>
      <c r="BS15" s="16" t="s">
        <v>4</v>
      </c>
    </row>
    <row r="16" spans="1:74" s="1" customFormat="1" ht="12" customHeight="1" x14ac:dyDescent="0.2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55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5"/>
      <c r="BS17" s="16" t="s">
        <v>34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5"/>
      <c r="BS18" s="16" t="s">
        <v>6</v>
      </c>
    </row>
    <row r="19" spans="1:71" s="1" customFormat="1" ht="12" customHeight="1" x14ac:dyDescent="0.2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255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5"/>
      <c r="BS20" s="16" t="s">
        <v>34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5"/>
    </row>
    <row r="22" spans="1:71" s="1" customFormat="1" ht="12" customHeight="1" x14ac:dyDescent="0.2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5"/>
    </row>
    <row r="23" spans="1:71" s="1" customFormat="1" ht="16.5" customHeight="1" x14ac:dyDescent="0.2">
      <c r="B23" s="20"/>
      <c r="C23" s="21"/>
      <c r="D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1"/>
      <c r="AP23" s="21"/>
      <c r="AQ23" s="21"/>
      <c r="AR23" s="19"/>
      <c r="BE23" s="255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5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5"/>
    </row>
    <row r="26" spans="1:71" s="2" customFormat="1" ht="25.9" customHeight="1" x14ac:dyDescent="0.2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3">
        <f>ROUND(AG94,2)</f>
        <v>0</v>
      </c>
      <c r="AL26" s="264"/>
      <c r="AM26" s="264"/>
      <c r="AN26" s="264"/>
      <c r="AO26" s="264"/>
      <c r="AP26" s="35"/>
      <c r="AQ26" s="35"/>
      <c r="AR26" s="38"/>
      <c r="BE26" s="255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5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5" t="s">
        <v>38</v>
      </c>
      <c r="M28" s="265"/>
      <c r="N28" s="265"/>
      <c r="O28" s="265"/>
      <c r="P28" s="265"/>
      <c r="Q28" s="35"/>
      <c r="R28" s="35"/>
      <c r="S28" s="35"/>
      <c r="T28" s="35"/>
      <c r="U28" s="35"/>
      <c r="V28" s="35"/>
      <c r="W28" s="265" t="s">
        <v>39</v>
      </c>
      <c r="X28" s="265"/>
      <c r="Y28" s="265"/>
      <c r="Z28" s="265"/>
      <c r="AA28" s="265"/>
      <c r="AB28" s="265"/>
      <c r="AC28" s="265"/>
      <c r="AD28" s="265"/>
      <c r="AE28" s="265"/>
      <c r="AF28" s="35"/>
      <c r="AG28" s="35"/>
      <c r="AH28" s="35"/>
      <c r="AI28" s="35"/>
      <c r="AJ28" s="35"/>
      <c r="AK28" s="265" t="s">
        <v>40</v>
      </c>
      <c r="AL28" s="265"/>
      <c r="AM28" s="265"/>
      <c r="AN28" s="265"/>
      <c r="AO28" s="265"/>
      <c r="AP28" s="35"/>
      <c r="AQ28" s="35"/>
      <c r="AR28" s="38"/>
      <c r="BE28" s="255"/>
    </row>
    <row r="29" spans="1:71" s="3" customFormat="1" ht="14.45" customHeight="1" x14ac:dyDescent="0.2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9">
        <v>0.21</v>
      </c>
      <c r="M29" s="248"/>
      <c r="N29" s="248"/>
      <c r="O29" s="248"/>
      <c r="P29" s="248"/>
      <c r="Q29" s="40"/>
      <c r="R29" s="40"/>
      <c r="S29" s="40"/>
      <c r="T29" s="40"/>
      <c r="U29" s="40"/>
      <c r="V29" s="40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40"/>
      <c r="AG29" s="40"/>
      <c r="AH29" s="40"/>
      <c r="AI29" s="40"/>
      <c r="AJ29" s="40"/>
      <c r="AK29" s="247">
        <f>ROUND(AV94, 2)</f>
        <v>0</v>
      </c>
      <c r="AL29" s="248"/>
      <c r="AM29" s="248"/>
      <c r="AN29" s="248"/>
      <c r="AO29" s="248"/>
      <c r="AP29" s="40"/>
      <c r="AQ29" s="40"/>
      <c r="AR29" s="41"/>
      <c r="BE29" s="256"/>
    </row>
    <row r="30" spans="1:71" s="3" customFormat="1" ht="14.45" customHeight="1" x14ac:dyDescent="0.2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9">
        <v>0.15</v>
      </c>
      <c r="M30" s="248"/>
      <c r="N30" s="248"/>
      <c r="O30" s="248"/>
      <c r="P30" s="248"/>
      <c r="Q30" s="40"/>
      <c r="R30" s="40"/>
      <c r="S30" s="40"/>
      <c r="T30" s="40"/>
      <c r="U30" s="40"/>
      <c r="V30" s="40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40"/>
      <c r="AG30" s="40"/>
      <c r="AH30" s="40"/>
      <c r="AI30" s="40"/>
      <c r="AJ30" s="40"/>
      <c r="AK30" s="247">
        <f>ROUND(AW94, 2)</f>
        <v>0</v>
      </c>
      <c r="AL30" s="248"/>
      <c r="AM30" s="248"/>
      <c r="AN30" s="248"/>
      <c r="AO30" s="248"/>
      <c r="AP30" s="40"/>
      <c r="AQ30" s="40"/>
      <c r="AR30" s="41"/>
      <c r="BE30" s="256"/>
    </row>
    <row r="31" spans="1:71" s="3" customFormat="1" ht="14.45" hidden="1" customHeight="1" x14ac:dyDescent="0.2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9">
        <v>0.21</v>
      </c>
      <c r="M31" s="248"/>
      <c r="N31" s="248"/>
      <c r="O31" s="248"/>
      <c r="P31" s="248"/>
      <c r="Q31" s="40"/>
      <c r="R31" s="40"/>
      <c r="S31" s="40"/>
      <c r="T31" s="40"/>
      <c r="U31" s="40"/>
      <c r="V31" s="40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40"/>
      <c r="AG31" s="40"/>
      <c r="AH31" s="40"/>
      <c r="AI31" s="40"/>
      <c r="AJ31" s="40"/>
      <c r="AK31" s="247">
        <v>0</v>
      </c>
      <c r="AL31" s="248"/>
      <c r="AM31" s="248"/>
      <c r="AN31" s="248"/>
      <c r="AO31" s="248"/>
      <c r="AP31" s="40"/>
      <c r="AQ31" s="40"/>
      <c r="AR31" s="41"/>
      <c r="BE31" s="256"/>
    </row>
    <row r="32" spans="1:71" s="3" customFormat="1" ht="14.45" hidden="1" customHeight="1" x14ac:dyDescent="0.2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9">
        <v>0.15</v>
      </c>
      <c r="M32" s="248"/>
      <c r="N32" s="248"/>
      <c r="O32" s="248"/>
      <c r="P32" s="248"/>
      <c r="Q32" s="40"/>
      <c r="R32" s="40"/>
      <c r="S32" s="40"/>
      <c r="T32" s="40"/>
      <c r="U32" s="40"/>
      <c r="V32" s="40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40"/>
      <c r="AG32" s="40"/>
      <c r="AH32" s="40"/>
      <c r="AI32" s="40"/>
      <c r="AJ32" s="40"/>
      <c r="AK32" s="247">
        <v>0</v>
      </c>
      <c r="AL32" s="248"/>
      <c r="AM32" s="248"/>
      <c r="AN32" s="248"/>
      <c r="AO32" s="248"/>
      <c r="AP32" s="40"/>
      <c r="AQ32" s="40"/>
      <c r="AR32" s="41"/>
      <c r="BE32" s="256"/>
    </row>
    <row r="33" spans="1:57" s="3" customFormat="1" ht="14.45" hidden="1" customHeight="1" x14ac:dyDescent="0.2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9">
        <v>0</v>
      </c>
      <c r="M33" s="248"/>
      <c r="N33" s="248"/>
      <c r="O33" s="248"/>
      <c r="P33" s="248"/>
      <c r="Q33" s="40"/>
      <c r="R33" s="40"/>
      <c r="S33" s="40"/>
      <c r="T33" s="40"/>
      <c r="U33" s="40"/>
      <c r="V33" s="40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40"/>
      <c r="AG33" s="40"/>
      <c r="AH33" s="40"/>
      <c r="AI33" s="40"/>
      <c r="AJ33" s="40"/>
      <c r="AK33" s="247">
        <v>0</v>
      </c>
      <c r="AL33" s="248"/>
      <c r="AM33" s="248"/>
      <c r="AN33" s="248"/>
      <c r="AO33" s="248"/>
      <c r="AP33" s="40"/>
      <c r="AQ33" s="40"/>
      <c r="AR33" s="41"/>
      <c r="BE33" s="256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5"/>
    </row>
    <row r="35" spans="1:57" s="2" customFormat="1" ht="25.9" customHeight="1" x14ac:dyDescent="0.2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3" t="s">
        <v>49</v>
      </c>
      <c r="Y35" s="251"/>
      <c r="Z35" s="251"/>
      <c r="AA35" s="251"/>
      <c r="AB35" s="251"/>
      <c r="AC35" s="44"/>
      <c r="AD35" s="44"/>
      <c r="AE35" s="44"/>
      <c r="AF35" s="44"/>
      <c r="AG35" s="44"/>
      <c r="AH35" s="44"/>
      <c r="AI35" s="44"/>
      <c r="AJ35" s="44"/>
      <c r="AK35" s="250">
        <f>SUM(AK26:AK33)</f>
        <v>0</v>
      </c>
      <c r="AL35" s="251"/>
      <c r="AM35" s="251"/>
      <c r="AN35" s="251"/>
      <c r="AO35" s="252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 x14ac:dyDescent="0.2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 x14ac:dyDescent="0.2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 x14ac:dyDescent="0.2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 x14ac:dyDescent="0.2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 x14ac:dyDescent="0.2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2022-04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 x14ac:dyDescent="0.2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6" t="str">
        <f>K6</f>
        <v>VD Vraňany - oprava technologie středního jezového pole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2"/>
      <c r="AQ85" s="62"/>
      <c r="AR85" s="63"/>
    </row>
    <row r="86" spans="1:91" s="2" customFormat="1" ht="6.95" customHeight="1" x14ac:dyDescent="0.2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 x14ac:dyDescent="0.2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VD Vraňany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8" t="str">
        <f>IF(AN8= "","",AN8)</f>
        <v>31. 3. 2022</v>
      </c>
      <c r="AN87" s="278"/>
      <c r="AO87" s="35"/>
      <c r="AP87" s="35"/>
      <c r="AQ87" s="35"/>
      <c r="AR87" s="38"/>
      <c r="BE87" s="33"/>
    </row>
    <row r="88" spans="1:91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 x14ac:dyDescent="0.2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Vltavy, státní podnik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9" t="str">
        <f>IF(E17="","",E17)</f>
        <v>Ing. M. Klimešová</v>
      </c>
      <c r="AN89" s="280"/>
      <c r="AO89" s="280"/>
      <c r="AP89" s="280"/>
      <c r="AQ89" s="35"/>
      <c r="AR89" s="38"/>
      <c r="AS89" s="281" t="s">
        <v>57</v>
      </c>
      <c r="AT89" s="28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 x14ac:dyDescent="0.2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9" t="str">
        <f>IF(E20="","",E20)</f>
        <v>Ing. M. Klimešová</v>
      </c>
      <c r="AN90" s="280"/>
      <c r="AO90" s="280"/>
      <c r="AP90" s="280"/>
      <c r="AQ90" s="35"/>
      <c r="AR90" s="38"/>
      <c r="AS90" s="283"/>
      <c r="AT90" s="28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 x14ac:dyDescent="0.2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5"/>
      <c r="AT91" s="28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 x14ac:dyDescent="0.2">
      <c r="A92" s="33"/>
      <c r="B92" s="34"/>
      <c r="C92" s="271" t="s">
        <v>58</v>
      </c>
      <c r="D92" s="272"/>
      <c r="E92" s="272"/>
      <c r="F92" s="272"/>
      <c r="G92" s="272"/>
      <c r="H92" s="72"/>
      <c r="I92" s="274" t="s">
        <v>59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3" t="s">
        <v>60</v>
      </c>
      <c r="AH92" s="272"/>
      <c r="AI92" s="272"/>
      <c r="AJ92" s="272"/>
      <c r="AK92" s="272"/>
      <c r="AL92" s="272"/>
      <c r="AM92" s="272"/>
      <c r="AN92" s="274" t="s">
        <v>61</v>
      </c>
      <c r="AO92" s="272"/>
      <c r="AP92" s="275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 x14ac:dyDescent="0.2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9">
        <f>ROUND(SUM(AG95:AG98),2)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 x14ac:dyDescent="0.2">
      <c r="A95" s="92" t="s">
        <v>81</v>
      </c>
      <c r="B95" s="93"/>
      <c r="C95" s="94"/>
      <c r="D95" s="268" t="s">
        <v>82</v>
      </c>
      <c r="E95" s="268"/>
      <c r="F95" s="268"/>
      <c r="G95" s="268"/>
      <c r="H95" s="268"/>
      <c r="I95" s="95"/>
      <c r="J95" s="268" t="s">
        <v>83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'00 - VON'!J30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6" t="s">
        <v>83</v>
      </c>
      <c r="AR95" s="97"/>
      <c r="AS95" s="98">
        <v>0</v>
      </c>
      <c r="AT95" s="99">
        <f>ROUND(SUM(AV95:AW95),2)</f>
        <v>0</v>
      </c>
      <c r="AU95" s="100">
        <f>'00 - VON'!P121</f>
        <v>0</v>
      </c>
      <c r="AV95" s="99">
        <f>'00 - VON'!J33</f>
        <v>0</v>
      </c>
      <c r="AW95" s="99">
        <f>'00 - VON'!J34</f>
        <v>0</v>
      </c>
      <c r="AX95" s="99">
        <f>'00 - VON'!J35</f>
        <v>0</v>
      </c>
      <c r="AY95" s="99">
        <f>'00 - VON'!J36</f>
        <v>0</v>
      </c>
      <c r="AZ95" s="99">
        <f>'00 - VON'!F33</f>
        <v>0</v>
      </c>
      <c r="BA95" s="99">
        <f>'00 - VON'!F34</f>
        <v>0</v>
      </c>
      <c r="BB95" s="99">
        <f>'00 - VON'!F35</f>
        <v>0</v>
      </c>
      <c r="BC95" s="99">
        <f>'00 - VON'!F36</f>
        <v>0</v>
      </c>
      <c r="BD95" s="101">
        <f>'00 - VON'!F37</f>
        <v>0</v>
      </c>
      <c r="BT95" s="102" t="s">
        <v>84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 x14ac:dyDescent="0.2">
      <c r="A96" s="92" t="s">
        <v>81</v>
      </c>
      <c r="B96" s="93"/>
      <c r="C96" s="94"/>
      <c r="D96" s="268" t="s">
        <v>87</v>
      </c>
      <c r="E96" s="268"/>
      <c r="F96" s="268"/>
      <c r="G96" s="268"/>
      <c r="H96" s="268"/>
      <c r="I96" s="95"/>
      <c r="J96" s="268" t="s">
        <v>88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'01 - Oprava technologie'!J30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6" t="s">
        <v>83</v>
      </c>
      <c r="AR96" s="97"/>
      <c r="AS96" s="98">
        <v>0</v>
      </c>
      <c r="AT96" s="99">
        <f>ROUND(SUM(AV96:AW96),2)</f>
        <v>0</v>
      </c>
      <c r="AU96" s="100">
        <f>'01 - Oprava technologie'!P124</f>
        <v>0</v>
      </c>
      <c r="AV96" s="99">
        <f>'01 - Oprava technologie'!J33</f>
        <v>0</v>
      </c>
      <c r="AW96" s="99">
        <f>'01 - Oprava technologie'!J34</f>
        <v>0</v>
      </c>
      <c r="AX96" s="99">
        <f>'01 - Oprava technologie'!J35</f>
        <v>0</v>
      </c>
      <c r="AY96" s="99">
        <f>'01 - Oprava technologie'!J36</f>
        <v>0</v>
      </c>
      <c r="AZ96" s="99">
        <f>'01 - Oprava technologie'!F33</f>
        <v>0</v>
      </c>
      <c r="BA96" s="99">
        <f>'01 - Oprava technologie'!F34</f>
        <v>0</v>
      </c>
      <c r="BB96" s="99">
        <f>'01 - Oprava technologie'!F35</f>
        <v>0</v>
      </c>
      <c r="BC96" s="99">
        <f>'01 - Oprava technologie'!F36</f>
        <v>0</v>
      </c>
      <c r="BD96" s="101">
        <f>'01 - Oprava technologie'!F37</f>
        <v>0</v>
      </c>
      <c r="BT96" s="102" t="s">
        <v>84</v>
      </c>
      <c r="BV96" s="102" t="s">
        <v>79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16.5" customHeight="1" x14ac:dyDescent="0.2">
      <c r="A97" s="92" t="s">
        <v>81</v>
      </c>
      <c r="B97" s="93"/>
      <c r="C97" s="94"/>
      <c r="D97" s="268" t="s">
        <v>90</v>
      </c>
      <c r="E97" s="268"/>
      <c r="F97" s="268"/>
      <c r="G97" s="268"/>
      <c r="H97" s="268"/>
      <c r="I97" s="95"/>
      <c r="J97" s="268" t="s">
        <v>91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6">
        <f>'02 - Oprava povrchových o...'!J30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6" t="s">
        <v>92</v>
      </c>
      <c r="AR97" s="97"/>
      <c r="AS97" s="98">
        <v>0</v>
      </c>
      <c r="AT97" s="99">
        <f>ROUND(SUM(AV97:AW97),2)</f>
        <v>0</v>
      </c>
      <c r="AU97" s="100">
        <f>'02 - Oprava povrchových o...'!P122</f>
        <v>0</v>
      </c>
      <c r="AV97" s="99">
        <f>'02 - Oprava povrchových o...'!J33</f>
        <v>0</v>
      </c>
      <c r="AW97" s="99">
        <f>'02 - Oprava povrchových o...'!J34</f>
        <v>0</v>
      </c>
      <c r="AX97" s="99">
        <f>'02 - Oprava povrchových o...'!J35</f>
        <v>0</v>
      </c>
      <c r="AY97" s="99">
        <f>'02 - Oprava povrchových o...'!J36</f>
        <v>0</v>
      </c>
      <c r="AZ97" s="99">
        <f>'02 - Oprava povrchových o...'!F33</f>
        <v>0</v>
      </c>
      <c r="BA97" s="99">
        <f>'02 - Oprava povrchových o...'!F34</f>
        <v>0</v>
      </c>
      <c r="BB97" s="99">
        <f>'02 - Oprava povrchových o...'!F35</f>
        <v>0</v>
      </c>
      <c r="BC97" s="99">
        <f>'02 - Oprava povrchových o...'!F36</f>
        <v>0</v>
      </c>
      <c r="BD97" s="101">
        <f>'02 - Oprava povrchových o...'!F37</f>
        <v>0</v>
      </c>
      <c r="BT97" s="102" t="s">
        <v>84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86</v>
      </c>
    </row>
    <row r="98" spans="1:91" s="7" customFormat="1" ht="16.5" customHeight="1" x14ac:dyDescent="0.2">
      <c r="A98" s="92" t="s">
        <v>81</v>
      </c>
      <c r="B98" s="93"/>
      <c r="C98" s="94"/>
      <c r="D98" s="268" t="s">
        <v>94</v>
      </c>
      <c r="E98" s="268"/>
      <c r="F98" s="268"/>
      <c r="G98" s="268"/>
      <c r="H98" s="268"/>
      <c r="I98" s="95"/>
      <c r="J98" s="268" t="s">
        <v>95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66">
        <f>'03 - Oprava vývaru jezu'!J30</f>
        <v>0</v>
      </c>
      <c r="AH98" s="267"/>
      <c r="AI98" s="267"/>
      <c r="AJ98" s="267"/>
      <c r="AK98" s="267"/>
      <c r="AL98" s="267"/>
      <c r="AM98" s="267"/>
      <c r="AN98" s="266">
        <f>SUM(AG98,AT98)</f>
        <v>0</v>
      </c>
      <c r="AO98" s="267"/>
      <c r="AP98" s="267"/>
      <c r="AQ98" s="96" t="s">
        <v>92</v>
      </c>
      <c r="AR98" s="97"/>
      <c r="AS98" s="103">
        <v>0</v>
      </c>
      <c r="AT98" s="104">
        <f>ROUND(SUM(AV98:AW98),2)</f>
        <v>0</v>
      </c>
      <c r="AU98" s="105">
        <f>'03 - Oprava vývaru jezu'!P125</f>
        <v>0</v>
      </c>
      <c r="AV98" s="104">
        <f>'03 - Oprava vývaru jezu'!J33</f>
        <v>0</v>
      </c>
      <c r="AW98" s="104">
        <f>'03 - Oprava vývaru jezu'!J34</f>
        <v>0</v>
      </c>
      <c r="AX98" s="104">
        <f>'03 - Oprava vývaru jezu'!J35</f>
        <v>0</v>
      </c>
      <c r="AY98" s="104">
        <f>'03 - Oprava vývaru jezu'!J36</f>
        <v>0</v>
      </c>
      <c r="AZ98" s="104">
        <f>'03 - Oprava vývaru jezu'!F33</f>
        <v>0</v>
      </c>
      <c r="BA98" s="104">
        <f>'03 - Oprava vývaru jezu'!F34</f>
        <v>0</v>
      </c>
      <c r="BB98" s="104">
        <f>'03 - Oprava vývaru jezu'!F35</f>
        <v>0</v>
      </c>
      <c r="BC98" s="104">
        <f>'03 - Oprava vývaru jezu'!F36</f>
        <v>0</v>
      </c>
      <c r="BD98" s="106">
        <f>'03 - Oprava vývaru jezu'!F37</f>
        <v>0</v>
      </c>
      <c r="BT98" s="102" t="s">
        <v>84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86</v>
      </c>
    </row>
    <row r="99" spans="1:91" s="2" customFormat="1" ht="30" customHeight="1" x14ac:dyDescent="0.2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 x14ac:dyDescent="0.2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cmuXarh1pK+H469tq6s/efE2JBzpYpTwofyK1sMWRFcY1zJGaH8AIgfnFu/tf7EG/GrJc1je5ebG/uau1qb6ow==" saltValue="LYLfnArMy0+YvxLcbFtTj5WF++YE/mrlRU3SePtMIu3MeQq5HNSPDq7wosuzqtDHAf5MVcE/brkaXylp+qUSn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 - VON'!C2" display="/" xr:uid="{00000000-0004-0000-0000-000000000000}"/>
    <hyperlink ref="A96" location="'01 - Oprava technologie'!C2" display="/" xr:uid="{00000000-0004-0000-0000-000001000000}"/>
    <hyperlink ref="A97" location="'02 - Oprava povrchových o...'!C2" display="/" xr:uid="{00000000-0004-0000-0000-000002000000}"/>
    <hyperlink ref="A98" location="'03 - Oprava vývaru jezu'!C2" display="/" xr:uid="{00000000-0004-0000-0000-000003000000}"/>
  </hyperlinks>
  <pageMargins left="0.59055118110236227" right="0.59055118110236227" top="0.59055118110236227" bottom="0.59055118110236227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85</v>
      </c>
    </row>
    <row r="3" spans="1:46" s="1" customFormat="1" ht="6.95" hidden="1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hidden="1" customHeight="1" x14ac:dyDescent="0.2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5" hidden="1" customHeight="1" x14ac:dyDescent="0.2">
      <c r="B5" s="19"/>
      <c r="L5" s="19"/>
    </row>
    <row r="6" spans="1:46" s="1" customFormat="1" ht="12" hidden="1" customHeight="1" x14ac:dyDescent="0.2">
      <c r="B6" s="19"/>
      <c r="D6" s="111" t="s">
        <v>16</v>
      </c>
      <c r="L6" s="19"/>
    </row>
    <row r="7" spans="1:46" s="1" customFormat="1" ht="16.5" hidden="1" customHeight="1" x14ac:dyDescent="0.2">
      <c r="B7" s="19"/>
      <c r="E7" s="290" t="str">
        <f>'Rekapitulace stavby'!K6</f>
        <v>VD Vraňany - oprava technologie středního jezového pole</v>
      </c>
      <c r="F7" s="291"/>
      <c r="G7" s="291"/>
      <c r="H7" s="291"/>
      <c r="L7" s="19"/>
    </row>
    <row r="8" spans="1:46" s="2" customFormat="1" ht="12" hidden="1" customHeight="1" x14ac:dyDescent="0.2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 x14ac:dyDescent="0.2">
      <c r="A9" s="33"/>
      <c r="B9" s="38"/>
      <c r="C9" s="33"/>
      <c r="D9" s="33"/>
      <c r="E9" s="292" t="s">
        <v>99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31. 3. 2022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 x14ac:dyDescent="0.2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21" t="s">
        <v>41</v>
      </c>
      <c r="E33" s="111" t="s">
        <v>42</v>
      </c>
      <c r="F33" s="122">
        <f>ROUND((SUM(BE121:BE152)),  2)</f>
        <v>0</v>
      </c>
      <c r="G33" s="33"/>
      <c r="H33" s="33"/>
      <c r="I33" s="123">
        <v>0.21</v>
      </c>
      <c r="J33" s="122">
        <f>ROUND(((SUM(BE121:BE152))*I33),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11" t="s">
        <v>43</v>
      </c>
      <c r="F34" s="122">
        <f>ROUND((SUM(BF121:BF152)),  2)</f>
        <v>0</v>
      </c>
      <c r="G34" s="33"/>
      <c r="H34" s="33"/>
      <c r="I34" s="123">
        <v>0.15</v>
      </c>
      <c r="J34" s="122">
        <f>ROUND(((SUM(BF121:BF152))*I34),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44</v>
      </c>
      <c r="F35" s="122">
        <f>ROUND((SUM(BG121:BG152)),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45</v>
      </c>
      <c r="F36" s="122">
        <f>ROUND((SUM(BH121:BH152)),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46</v>
      </c>
      <c r="F37" s="122">
        <f>ROUND((SUM(BI121:BI152)),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19"/>
      <c r="L41" s="19"/>
    </row>
    <row r="42" spans="1:31" s="1" customFormat="1" ht="14.45" hidden="1" customHeight="1" x14ac:dyDescent="0.2">
      <c r="B42" s="19"/>
      <c r="L42" s="19"/>
    </row>
    <row r="43" spans="1:31" s="1" customFormat="1" ht="14.45" hidden="1" customHeight="1" x14ac:dyDescent="0.2">
      <c r="B43" s="19"/>
      <c r="L43" s="19"/>
    </row>
    <row r="44" spans="1:31" s="1" customFormat="1" ht="14.45" hidden="1" customHeight="1" x14ac:dyDescent="0.2">
      <c r="B44" s="19"/>
      <c r="L44" s="19"/>
    </row>
    <row r="45" spans="1:31" s="1" customFormat="1" ht="14.45" hidden="1" customHeight="1" x14ac:dyDescent="0.2">
      <c r="B45" s="19"/>
      <c r="L45" s="19"/>
    </row>
    <row r="46" spans="1:31" s="1" customFormat="1" ht="14.45" hidden="1" customHeight="1" x14ac:dyDescent="0.2">
      <c r="B46" s="19"/>
      <c r="L46" s="19"/>
    </row>
    <row r="47" spans="1:31" s="1" customFormat="1" ht="14.45" hidden="1" customHeight="1" x14ac:dyDescent="0.2">
      <c r="B47" s="19"/>
      <c r="L47" s="19"/>
    </row>
    <row r="48" spans="1:31" s="1" customFormat="1" ht="14.45" hidden="1" customHeight="1" x14ac:dyDescent="0.2">
      <c r="B48" s="19"/>
      <c r="L48" s="19"/>
    </row>
    <row r="49" spans="1:31" s="1" customFormat="1" ht="14.45" hidden="1" customHeight="1" x14ac:dyDescent="0.2">
      <c r="B49" s="19"/>
      <c r="L49" s="19"/>
    </row>
    <row r="50" spans="1:31" s="2" customFormat="1" ht="14.45" hidden="1" customHeight="1" x14ac:dyDescent="0.2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idden="1" x14ac:dyDescent="0.2">
      <c r="B51" s="19"/>
      <c r="L51" s="19"/>
    </row>
    <row r="52" spans="1:31" hidden="1" x14ac:dyDescent="0.2">
      <c r="B52" s="19"/>
      <c r="L52" s="19"/>
    </row>
    <row r="53" spans="1:31" hidden="1" x14ac:dyDescent="0.2">
      <c r="B53" s="19"/>
      <c r="L53" s="19"/>
    </row>
    <row r="54" spans="1:31" hidden="1" x14ac:dyDescent="0.2">
      <c r="B54" s="19"/>
      <c r="L54" s="19"/>
    </row>
    <row r="55" spans="1:31" hidden="1" x14ac:dyDescent="0.2">
      <c r="B55" s="19"/>
      <c r="L55" s="19"/>
    </row>
    <row r="56" spans="1:31" hidden="1" x14ac:dyDescent="0.2">
      <c r="B56" s="19"/>
      <c r="L56" s="19"/>
    </row>
    <row r="57" spans="1:31" hidden="1" x14ac:dyDescent="0.2">
      <c r="B57" s="19"/>
      <c r="L57" s="19"/>
    </row>
    <row r="58" spans="1:31" hidden="1" x14ac:dyDescent="0.2">
      <c r="B58" s="19"/>
      <c r="L58" s="19"/>
    </row>
    <row r="59" spans="1:31" hidden="1" x14ac:dyDescent="0.2">
      <c r="B59" s="19"/>
      <c r="L59" s="19"/>
    </row>
    <row r="60" spans="1:31" hidden="1" x14ac:dyDescent="0.2">
      <c r="B60" s="19"/>
      <c r="L60" s="19"/>
    </row>
    <row r="61" spans="1:31" s="2" customFormat="1" ht="12.75" hidden="1" x14ac:dyDescent="0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19"/>
      <c r="L62" s="19"/>
    </row>
    <row r="63" spans="1:31" hidden="1" x14ac:dyDescent="0.2">
      <c r="B63" s="19"/>
      <c r="L63" s="19"/>
    </row>
    <row r="64" spans="1:31" hidden="1" x14ac:dyDescent="0.2">
      <c r="B64" s="19"/>
      <c r="L64" s="19"/>
    </row>
    <row r="65" spans="1:31" s="2" customFormat="1" ht="12.75" hidden="1" x14ac:dyDescent="0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19"/>
      <c r="L66" s="19"/>
    </row>
    <row r="67" spans="1:31" hidden="1" x14ac:dyDescent="0.2">
      <c r="B67" s="19"/>
      <c r="L67" s="19"/>
    </row>
    <row r="68" spans="1:31" hidden="1" x14ac:dyDescent="0.2">
      <c r="B68" s="19"/>
      <c r="L68" s="19"/>
    </row>
    <row r="69" spans="1:31" hidden="1" x14ac:dyDescent="0.2">
      <c r="B69" s="19"/>
      <c r="L69" s="19"/>
    </row>
    <row r="70" spans="1:31" hidden="1" x14ac:dyDescent="0.2">
      <c r="B70" s="19"/>
      <c r="L70" s="19"/>
    </row>
    <row r="71" spans="1:31" hidden="1" x14ac:dyDescent="0.2">
      <c r="B71" s="19"/>
      <c r="L71" s="19"/>
    </row>
    <row r="72" spans="1:31" hidden="1" x14ac:dyDescent="0.2">
      <c r="B72" s="19"/>
      <c r="L72" s="19"/>
    </row>
    <row r="73" spans="1:31" hidden="1" x14ac:dyDescent="0.2">
      <c r="B73" s="19"/>
      <c r="L73" s="19"/>
    </row>
    <row r="74" spans="1:31" hidden="1" x14ac:dyDescent="0.2">
      <c r="B74" s="19"/>
      <c r="L74" s="19"/>
    </row>
    <row r="75" spans="1:31" hidden="1" x14ac:dyDescent="0.2">
      <c r="B75" s="19"/>
      <c r="L75" s="19"/>
    </row>
    <row r="76" spans="1:31" s="2" customFormat="1" ht="12.75" hidden="1" x14ac:dyDescent="0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 x14ac:dyDescent="0.2">
      <c r="A85" s="33"/>
      <c r="B85" s="34"/>
      <c r="C85" s="35"/>
      <c r="D85" s="35"/>
      <c r="E85" s="288" t="str">
        <f>E7</f>
        <v>VD Vraňany - oprava technologie středního jezového pole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98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 x14ac:dyDescent="0.2">
      <c r="A87" s="33"/>
      <c r="B87" s="34"/>
      <c r="C87" s="35"/>
      <c r="D87" s="35"/>
      <c r="E87" s="276" t="str">
        <f>E9</f>
        <v>00 - VON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5"/>
      <c r="E89" s="35"/>
      <c r="F89" s="26" t="str">
        <f>F12</f>
        <v>VD Vraňany</v>
      </c>
      <c r="G89" s="35"/>
      <c r="H89" s="35"/>
      <c r="I89" s="28" t="s">
        <v>22</v>
      </c>
      <c r="J89" s="65" t="str">
        <f>IF(J12="","",J12)</f>
        <v>31. 3. 2022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 x14ac:dyDescent="0.2">
      <c r="A91" s="33"/>
      <c r="B91" s="34"/>
      <c r="C91" s="28" t="s">
        <v>24</v>
      </c>
      <c r="D91" s="35"/>
      <c r="E91" s="35"/>
      <c r="F91" s="26" t="str">
        <f>E15</f>
        <v>Povodí Vltavy, státní podnik</v>
      </c>
      <c r="G91" s="35"/>
      <c r="H91" s="35"/>
      <c r="I91" s="28" t="s">
        <v>31</v>
      </c>
      <c r="J91" s="31" t="str">
        <f>E21</f>
        <v>Ing. M.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 x14ac:dyDescent="0.2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M.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42" t="s">
        <v>101</v>
      </c>
      <c r="D94" s="143"/>
      <c r="E94" s="143"/>
      <c r="F94" s="143"/>
      <c r="G94" s="143"/>
      <c r="H94" s="143"/>
      <c r="I94" s="143"/>
      <c r="J94" s="144" t="s">
        <v>102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45" t="s">
        <v>103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hidden="1" customHeight="1" x14ac:dyDescent="0.2">
      <c r="B97" s="146"/>
      <c r="C97" s="147"/>
      <c r="D97" s="148" t="s">
        <v>105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 x14ac:dyDescent="0.2">
      <c r="B98" s="152"/>
      <c r="C98" s="153"/>
      <c r="D98" s="154" t="s">
        <v>106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 x14ac:dyDescent="0.2">
      <c r="B99" s="152"/>
      <c r="C99" s="153"/>
      <c r="D99" s="154" t="s">
        <v>107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31" s="10" customFormat="1" ht="19.899999999999999" hidden="1" customHeight="1" x14ac:dyDescent="0.2">
      <c r="B100" s="152"/>
      <c r="C100" s="153"/>
      <c r="D100" s="154" t="s">
        <v>108</v>
      </c>
      <c r="E100" s="155"/>
      <c r="F100" s="155"/>
      <c r="G100" s="155"/>
      <c r="H100" s="155"/>
      <c r="I100" s="155"/>
      <c r="J100" s="156">
        <f>J143</f>
        <v>0</v>
      </c>
      <c r="K100" s="153"/>
      <c r="L100" s="157"/>
    </row>
    <row r="101" spans="1:31" s="10" customFormat="1" ht="19.899999999999999" hidden="1" customHeight="1" x14ac:dyDescent="0.2">
      <c r="B101" s="152"/>
      <c r="C101" s="153"/>
      <c r="D101" s="154" t="s">
        <v>109</v>
      </c>
      <c r="E101" s="155"/>
      <c r="F101" s="155"/>
      <c r="G101" s="155"/>
      <c r="H101" s="155"/>
      <c r="I101" s="155"/>
      <c r="J101" s="156">
        <f>J150</f>
        <v>0</v>
      </c>
      <c r="K101" s="153"/>
      <c r="L101" s="157"/>
    </row>
    <row r="102" spans="1:31" s="2" customFormat="1" ht="21.75" hidden="1" customHeight="1" x14ac:dyDescent="0.2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 x14ac:dyDescent="0.2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idden="1" x14ac:dyDescent="0.2"/>
    <row r="105" spans="1:31" hidden="1" x14ac:dyDescent="0.2"/>
    <row r="106" spans="1:31" hidden="1" x14ac:dyDescent="0.2"/>
    <row r="107" spans="1:31" s="2" customFormat="1" ht="6.95" customHeight="1" x14ac:dyDescent="0.2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 x14ac:dyDescent="0.2">
      <c r="A108" s="33"/>
      <c r="B108" s="34"/>
      <c r="C108" s="22" t="s">
        <v>110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 x14ac:dyDescent="0.2">
      <c r="A111" s="33"/>
      <c r="B111" s="34"/>
      <c r="C111" s="35"/>
      <c r="D111" s="35"/>
      <c r="E111" s="288" t="str">
        <f>E7</f>
        <v>VD Vraňany - oprava technologie středního jezového pole</v>
      </c>
      <c r="F111" s="289"/>
      <c r="G111" s="289"/>
      <c r="H111" s="289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98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 x14ac:dyDescent="0.2">
      <c r="A113" s="33"/>
      <c r="B113" s="34"/>
      <c r="C113" s="35"/>
      <c r="D113" s="35"/>
      <c r="E113" s="276" t="str">
        <f>E9</f>
        <v>00 - VON</v>
      </c>
      <c r="F113" s="287"/>
      <c r="G113" s="287"/>
      <c r="H113" s="28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20</v>
      </c>
      <c r="D115" s="35"/>
      <c r="E115" s="35"/>
      <c r="F115" s="26" t="str">
        <f>F12</f>
        <v>VD Vraňany</v>
      </c>
      <c r="G115" s="35"/>
      <c r="H115" s="35"/>
      <c r="I115" s="28" t="s">
        <v>22</v>
      </c>
      <c r="J115" s="65" t="str">
        <f>IF(J12="","",J12)</f>
        <v>31. 3. 2022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 x14ac:dyDescent="0.2">
      <c r="A117" s="33"/>
      <c r="B117" s="34"/>
      <c r="C117" s="28" t="s">
        <v>24</v>
      </c>
      <c r="D117" s="35"/>
      <c r="E117" s="35"/>
      <c r="F117" s="26" t="str">
        <f>E15</f>
        <v>Povodí Vltavy, státní podnik</v>
      </c>
      <c r="G117" s="35"/>
      <c r="H117" s="35"/>
      <c r="I117" s="28" t="s">
        <v>31</v>
      </c>
      <c r="J117" s="31" t="str">
        <f>E21</f>
        <v>Ing. M. Klimešová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 x14ac:dyDescent="0.2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35</v>
      </c>
      <c r="J118" s="31" t="str">
        <f>E24</f>
        <v>Ing. M. Klimešová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 x14ac:dyDescent="0.2">
      <c r="A120" s="158"/>
      <c r="B120" s="159"/>
      <c r="C120" s="160" t="s">
        <v>111</v>
      </c>
      <c r="D120" s="161" t="s">
        <v>62</v>
      </c>
      <c r="E120" s="161" t="s">
        <v>58</v>
      </c>
      <c r="F120" s="161" t="s">
        <v>59</v>
      </c>
      <c r="G120" s="161" t="s">
        <v>112</v>
      </c>
      <c r="H120" s="161" t="s">
        <v>113</v>
      </c>
      <c r="I120" s="161" t="s">
        <v>114</v>
      </c>
      <c r="J120" s="162" t="s">
        <v>102</v>
      </c>
      <c r="K120" s="163" t="s">
        <v>115</v>
      </c>
      <c r="L120" s="164"/>
      <c r="M120" s="74" t="s">
        <v>1</v>
      </c>
      <c r="N120" s="75" t="s">
        <v>41</v>
      </c>
      <c r="O120" s="75" t="s">
        <v>116</v>
      </c>
      <c r="P120" s="75" t="s">
        <v>117</v>
      </c>
      <c r="Q120" s="75" t="s">
        <v>118</v>
      </c>
      <c r="R120" s="75" t="s">
        <v>119</v>
      </c>
      <c r="S120" s="75" t="s">
        <v>120</v>
      </c>
      <c r="T120" s="76" t="s">
        <v>121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 x14ac:dyDescent="0.25">
      <c r="A121" s="33"/>
      <c r="B121" s="34"/>
      <c r="C121" s="81" t="s">
        <v>122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0</v>
      </c>
      <c r="S121" s="78"/>
      <c r="T121" s="168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104</v>
      </c>
      <c r="BK121" s="169">
        <f>BK122</f>
        <v>0</v>
      </c>
    </row>
    <row r="122" spans="1:65" s="12" customFormat="1" ht="25.9" customHeight="1" x14ac:dyDescent="0.2">
      <c r="B122" s="170"/>
      <c r="C122" s="171"/>
      <c r="D122" s="172" t="s">
        <v>76</v>
      </c>
      <c r="E122" s="173" t="s">
        <v>123</v>
      </c>
      <c r="F122" s="173" t="s">
        <v>124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P123+P129+P143+P150</f>
        <v>0</v>
      </c>
      <c r="Q122" s="178"/>
      <c r="R122" s="179">
        <f>R123+R129+R143+R150</f>
        <v>0</v>
      </c>
      <c r="S122" s="178"/>
      <c r="T122" s="180">
        <f>T123+T129+T143+T150</f>
        <v>0</v>
      </c>
      <c r="AR122" s="181" t="s">
        <v>125</v>
      </c>
      <c r="AT122" s="182" t="s">
        <v>76</v>
      </c>
      <c r="AU122" s="182" t="s">
        <v>77</v>
      </c>
      <c r="AY122" s="181" t="s">
        <v>126</v>
      </c>
      <c r="BK122" s="183">
        <f>BK123+BK129+BK143+BK150</f>
        <v>0</v>
      </c>
    </row>
    <row r="123" spans="1:65" s="12" customFormat="1" ht="22.9" customHeight="1" x14ac:dyDescent="0.2">
      <c r="B123" s="170"/>
      <c r="C123" s="171"/>
      <c r="D123" s="172" t="s">
        <v>76</v>
      </c>
      <c r="E123" s="184" t="s">
        <v>127</v>
      </c>
      <c r="F123" s="184" t="s">
        <v>128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SUM(P124:P128)</f>
        <v>0</v>
      </c>
      <c r="Q123" s="178"/>
      <c r="R123" s="179">
        <f>SUM(R124:R128)</f>
        <v>0</v>
      </c>
      <c r="S123" s="178"/>
      <c r="T123" s="180">
        <f>SUM(T124:T128)</f>
        <v>0</v>
      </c>
      <c r="AR123" s="181" t="s">
        <v>125</v>
      </c>
      <c r="AT123" s="182" t="s">
        <v>76</v>
      </c>
      <c r="AU123" s="182" t="s">
        <v>84</v>
      </c>
      <c r="AY123" s="181" t="s">
        <v>126</v>
      </c>
      <c r="BK123" s="183">
        <f>SUM(BK124:BK128)</f>
        <v>0</v>
      </c>
    </row>
    <row r="124" spans="1:65" s="2" customFormat="1" ht="16.5" customHeight="1" x14ac:dyDescent="0.2">
      <c r="A124" s="33"/>
      <c r="B124" s="34"/>
      <c r="C124" s="186" t="s">
        <v>84</v>
      </c>
      <c r="D124" s="186" t="s">
        <v>129</v>
      </c>
      <c r="E124" s="187" t="s">
        <v>130</v>
      </c>
      <c r="F124" s="188" t="s">
        <v>131</v>
      </c>
      <c r="G124" s="189" t="s">
        <v>132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133</v>
      </c>
      <c r="AT124" s="198" t="s">
        <v>129</v>
      </c>
      <c r="AU124" s="198" t="s">
        <v>86</v>
      </c>
      <c r="AY124" s="16" t="s">
        <v>126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84</v>
      </c>
      <c r="BK124" s="199">
        <f>ROUND(I124*H124,2)</f>
        <v>0</v>
      </c>
      <c r="BL124" s="16" t="s">
        <v>133</v>
      </c>
      <c r="BM124" s="198" t="s">
        <v>134</v>
      </c>
    </row>
    <row r="125" spans="1:65" s="2" customFormat="1" x14ac:dyDescent="0.2">
      <c r="A125" s="33"/>
      <c r="B125" s="34"/>
      <c r="C125" s="35"/>
      <c r="D125" s="200" t="s">
        <v>135</v>
      </c>
      <c r="E125" s="35"/>
      <c r="F125" s="201" t="s">
        <v>131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86</v>
      </c>
    </row>
    <row r="126" spans="1:65" s="2" customFormat="1" ht="16.5" customHeight="1" x14ac:dyDescent="0.2">
      <c r="A126" s="33"/>
      <c r="B126" s="34"/>
      <c r="C126" s="186" t="s">
        <v>86</v>
      </c>
      <c r="D126" s="186" t="s">
        <v>129</v>
      </c>
      <c r="E126" s="187" t="s">
        <v>136</v>
      </c>
      <c r="F126" s="188" t="s">
        <v>137</v>
      </c>
      <c r="G126" s="189" t="s">
        <v>132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42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133</v>
      </c>
      <c r="AT126" s="198" t="s">
        <v>129</v>
      </c>
      <c r="AU126" s="198" t="s">
        <v>86</v>
      </c>
      <c r="AY126" s="16" t="s">
        <v>126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84</v>
      </c>
      <c r="BK126" s="199">
        <f>ROUND(I126*H126,2)</f>
        <v>0</v>
      </c>
      <c r="BL126" s="16" t="s">
        <v>133</v>
      </c>
      <c r="BM126" s="198" t="s">
        <v>138</v>
      </c>
    </row>
    <row r="127" spans="1:65" s="2" customFormat="1" ht="19.5" x14ac:dyDescent="0.2">
      <c r="A127" s="33"/>
      <c r="B127" s="34"/>
      <c r="C127" s="35"/>
      <c r="D127" s="200" t="s">
        <v>135</v>
      </c>
      <c r="E127" s="35"/>
      <c r="F127" s="201" t="s">
        <v>139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86</v>
      </c>
    </row>
    <row r="128" spans="1:65" s="2" customFormat="1" ht="39" x14ac:dyDescent="0.2">
      <c r="A128" s="33"/>
      <c r="B128" s="34"/>
      <c r="C128" s="35"/>
      <c r="D128" s="200" t="s">
        <v>140</v>
      </c>
      <c r="E128" s="35"/>
      <c r="F128" s="205" t="s">
        <v>141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140</v>
      </c>
      <c r="AU128" s="16" t="s">
        <v>86</v>
      </c>
    </row>
    <row r="129" spans="1:65" s="12" customFormat="1" ht="22.9" customHeight="1" x14ac:dyDescent="0.2">
      <c r="B129" s="170"/>
      <c r="C129" s="171"/>
      <c r="D129" s="172" t="s">
        <v>76</v>
      </c>
      <c r="E129" s="184" t="s">
        <v>142</v>
      </c>
      <c r="F129" s="184" t="s">
        <v>143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SUM(P130:P142)</f>
        <v>0</v>
      </c>
      <c r="Q129" s="178"/>
      <c r="R129" s="179">
        <f>SUM(R130:R142)</f>
        <v>0</v>
      </c>
      <c r="S129" s="178"/>
      <c r="T129" s="180">
        <f>SUM(T130:T142)</f>
        <v>0</v>
      </c>
      <c r="AR129" s="181" t="s">
        <v>125</v>
      </c>
      <c r="AT129" s="182" t="s">
        <v>76</v>
      </c>
      <c r="AU129" s="182" t="s">
        <v>84</v>
      </c>
      <c r="AY129" s="181" t="s">
        <v>126</v>
      </c>
      <c r="BK129" s="183">
        <f>SUM(BK130:BK142)</f>
        <v>0</v>
      </c>
    </row>
    <row r="130" spans="1:65" s="2" customFormat="1" ht="16.5" customHeight="1" x14ac:dyDescent="0.2">
      <c r="A130" s="33"/>
      <c r="B130" s="34"/>
      <c r="C130" s="186" t="s">
        <v>144</v>
      </c>
      <c r="D130" s="186" t="s">
        <v>129</v>
      </c>
      <c r="E130" s="187" t="s">
        <v>145</v>
      </c>
      <c r="F130" s="188" t="s">
        <v>146</v>
      </c>
      <c r="G130" s="189" t="s">
        <v>132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42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133</v>
      </c>
      <c r="AT130" s="198" t="s">
        <v>129</v>
      </c>
      <c r="AU130" s="198" t="s">
        <v>86</v>
      </c>
      <c r="AY130" s="16" t="s">
        <v>126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84</v>
      </c>
      <c r="BK130" s="199">
        <f>ROUND(I130*H130,2)</f>
        <v>0</v>
      </c>
      <c r="BL130" s="16" t="s">
        <v>133</v>
      </c>
      <c r="BM130" s="198" t="s">
        <v>147</v>
      </c>
    </row>
    <row r="131" spans="1:65" s="2" customFormat="1" ht="29.25" x14ac:dyDescent="0.2">
      <c r="A131" s="33"/>
      <c r="B131" s="34"/>
      <c r="C131" s="35"/>
      <c r="D131" s="200" t="s">
        <v>135</v>
      </c>
      <c r="E131" s="35"/>
      <c r="F131" s="201" t="s">
        <v>148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86</v>
      </c>
    </row>
    <row r="132" spans="1:65" s="2" customFormat="1" ht="16.5" customHeight="1" x14ac:dyDescent="0.2">
      <c r="A132" s="33"/>
      <c r="B132" s="34"/>
      <c r="C132" s="186" t="s">
        <v>149</v>
      </c>
      <c r="D132" s="186" t="s">
        <v>129</v>
      </c>
      <c r="E132" s="187" t="s">
        <v>150</v>
      </c>
      <c r="F132" s="188" t="s">
        <v>151</v>
      </c>
      <c r="G132" s="189" t="s">
        <v>132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133</v>
      </c>
      <c r="AT132" s="198" t="s">
        <v>129</v>
      </c>
      <c r="AU132" s="198" t="s">
        <v>86</v>
      </c>
      <c r="AY132" s="16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84</v>
      </c>
      <c r="BK132" s="199">
        <f>ROUND(I132*H132,2)</f>
        <v>0</v>
      </c>
      <c r="BL132" s="16" t="s">
        <v>133</v>
      </c>
      <c r="BM132" s="198" t="s">
        <v>152</v>
      </c>
    </row>
    <row r="133" spans="1:65" s="2" customFormat="1" ht="58.5" x14ac:dyDescent="0.2">
      <c r="A133" s="33"/>
      <c r="B133" s="34"/>
      <c r="C133" s="35"/>
      <c r="D133" s="200" t="s">
        <v>135</v>
      </c>
      <c r="E133" s="35"/>
      <c r="F133" s="201" t="s">
        <v>153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86</v>
      </c>
    </row>
    <row r="134" spans="1:65" s="2" customFormat="1" ht="16.5" customHeight="1" x14ac:dyDescent="0.2">
      <c r="A134" s="33"/>
      <c r="B134" s="34"/>
      <c r="C134" s="186" t="s">
        <v>125</v>
      </c>
      <c r="D134" s="186" t="s">
        <v>129</v>
      </c>
      <c r="E134" s="187" t="s">
        <v>154</v>
      </c>
      <c r="F134" s="188" t="s">
        <v>155</v>
      </c>
      <c r="G134" s="189" t="s">
        <v>132</v>
      </c>
      <c r="H134" s="190">
        <v>1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42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133</v>
      </c>
      <c r="AT134" s="198" t="s">
        <v>129</v>
      </c>
      <c r="AU134" s="198" t="s">
        <v>86</v>
      </c>
      <c r="AY134" s="16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84</v>
      </c>
      <c r="BK134" s="199">
        <f>ROUND(I134*H134,2)</f>
        <v>0</v>
      </c>
      <c r="BL134" s="16" t="s">
        <v>133</v>
      </c>
      <c r="BM134" s="198" t="s">
        <v>156</v>
      </c>
    </row>
    <row r="135" spans="1:65" s="2" customFormat="1" ht="39" x14ac:dyDescent="0.2">
      <c r="A135" s="33"/>
      <c r="B135" s="34"/>
      <c r="C135" s="35"/>
      <c r="D135" s="200" t="s">
        <v>135</v>
      </c>
      <c r="E135" s="35"/>
      <c r="F135" s="201" t="s">
        <v>157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86</v>
      </c>
    </row>
    <row r="136" spans="1:65" s="2" customFormat="1" ht="24.2" customHeight="1" x14ac:dyDescent="0.2">
      <c r="A136" s="33"/>
      <c r="B136" s="34"/>
      <c r="C136" s="186" t="s">
        <v>158</v>
      </c>
      <c r="D136" s="186" t="s">
        <v>129</v>
      </c>
      <c r="E136" s="187" t="s">
        <v>159</v>
      </c>
      <c r="F136" s="188" t="s">
        <v>160</v>
      </c>
      <c r="G136" s="189" t="s">
        <v>132</v>
      </c>
      <c r="H136" s="190">
        <v>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133</v>
      </c>
      <c r="AT136" s="198" t="s">
        <v>129</v>
      </c>
      <c r="AU136" s="198" t="s">
        <v>86</v>
      </c>
      <c r="AY136" s="16" t="s">
        <v>126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133</v>
      </c>
      <c r="BM136" s="198" t="s">
        <v>161</v>
      </c>
    </row>
    <row r="137" spans="1:65" s="2" customFormat="1" ht="19.5" x14ac:dyDescent="0.2">
      <c r="A137" s="33"/>
      <c r="B137" s="34"/>
      <c r="C137" s="35"/>
      <c r="D137" s="200" t="s">
        <v>135</v>
      </c>
      <c r="E137" s="35"/>
      <c r="F137" s="201" t="s">
        <v>162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135</v>
      </c>
      <c r="AU137" s="16" t="s">
        <v>86</v>
      </c>
    </row>
    <row r="138" spans="1:65" s="2" customFormat="1" ht="29.25" x14ac:dyDescent="0.2">
      <c r="A138" s="33"/>
      <c r="B138" s="34"/>
      <c r="C138" s="35"/>
      <c r="D138" s="200" t="s">
        <v>140</v>
      </c>
      <c r="E138" s="35"/>
      <c r="F138" s="205" t="s">
        <v>163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140</v>
      </c>
      <c r="AU138" s="16" t="s">
        <v>86</v>
      </c>
    </row>
    <row r="139" spans="1:65" s="2" customFormat="1" ht="16.5" customHeight="1" x14ac:dyDescent="0.2">
      <c r="A139" s="33"/>
      <c r="B139" s="34"/>
      <c r="C139" s="186" t="s">
        <v>164</v>
      </c>
      <c r="D139" s="186" t="s">
        <v>129</v>
      </c>
      <c r="E139" s="187" t="s">
        <v>165</v>
      </c>
      <c r="F139" s="188" t="s">
        <v>166</v>
      </c>
      <c r="G139" s="189" t="s">
        <v>132</v>
      </c>
      <c r="H139" s="190">
        <v>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133</v>
      </c>
      <c r="AT139" s="198" t="s">
        <v>129</v>
      </c>
      <c r="AU139" s="198" t="s">
        <v>86</v>
      </c>
      <c r="AY139" s="16" t="s">
        <v>126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133</v>
      </c>
      <c r="BM139" s="198" t="s">
        <v>167</v>
      </c>
    </row>
    <row r="140" spans="1:65" s="2" customFormat="1" x14ac:dyDescent="0.2">
      <c r="A140" s="33"/>
      <c r="B140" s="34"/>
      <c r="C140" s="35"/>
      <c r="D140" s="200" t="s">
        <v>135</v>
      </c>
      <c r="E140" s="35"/>
      <c r="F140" s="201" t="s">
        <v>168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135</v>
      </c>
      <c r="AU140" s="16" t="s">
        <v>86</v>
      </c>
    </row>
    <row r="141" spans="1:65" s="2" customFormat="1" ht="16.5" customHeight="1" x14ac:dyDescent="0.2">
      <c r="A141" s="33"/>
      <c r="B141" s="34"/>
      <c r="C141" s="186" t="s">
        <v>169</v>
      </c>
      <c r="D141" s="186" t="s">
        <v>129</v>
      </c>
      <c r="E141" s="187" t="s">
        <v>170</v>
      </c>
      <c r="F141" s="188" t="s">
        <v>171</v>
      </c>
      <c r="G141" s="189" t="s">
        <v>132</v>
      </c>
      <c r="H141" s="190">
        <v>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133</v>
      </c>
      <c r="AT141" s="198" t="s">
        <v>129</v>
      </c>
      <c r="AU141" s="198" t="s">
        <v>86</v>
      </c>
      <c r="AY141" s="16" t="s">
        <v>126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133</v>
      </c>
      <c r="BM141" s="198" t="s">
        <v>172</v>
      </c>
    </row>
    <row r="142" spans="1:65" s="2" customFormat="1" ht="19.5" x14ac:dyDescent="0.2">
      <c r="A142" s="33"/>
      <c r="B142" s="34"/>
      <c r="C142" s="35"/>
      <c r="D142" s="200" t="s">
        <v>135</v>
      </c>
      <c r="E142" s="35"/>
      <c r="F142" s="201" t="s">
        <v>173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135</v>
      </c>
      <c r="AU142" s="16" t="s">
        <v>86</v>
      </c>
    </row>
    <row r="143" spans="1:65" s="12" customFormat="1" ht="22.9" customHeight="1" x14ac:dyDescent="0.2">
      <c r="B143" s="170"/>
      <c r="C143" s="171"/>
      <c r="D143" s="172" t="s">
        <v>76</v>
      </c>
      <c r="E143" s="184" t="s">
        <v>174</v>
      </c>
      <c r="F143" s="184" t="s">
        <v>175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SUM(P144:P149)</f>
        <v>0</v>
      </c>
      <c r="Q143" s="178"/>
      <c r="R143" s="179">
        <f>SUM(R144:R149)</f>
        <v>0</v>
      </c>
      <c r="S143" s="178"/>
      <c r="T143" s="180">
        <f>SUM(T144:T149)</f>
        <v>0</v>
      </c>
      <c r="AR143" s="181" t="s">
        <v>125</v>
      </c>
      <c r="AT143" s="182" t="s">
        <v>76</v>
      </c>
      <c r="AU143" s="182" t="s">
        <v>84</v>
      </c>
      <c r="AY143" s="181" t="s">
        <v>126</v>
      </c>
      <c r="BK143" s="183">
        <f>SUM(BK144:BK149)</f>
        <v>0</v>
      </c>
    </row>
    <row r="144" spans="1:65" s="2" customFormat="1" ht="16.5" customHeight="1" x14ac:dyDescent="0.2">
      <c r="A144" s="33"/>
      <c r="B144" s="34"/>
      <c r="C144" s="186" t="s">
        <v>176</v>
      </c>
      <c r="D144" s="186" t="s">
        <v>129</v>
      </c>
      <c r="E144" s="187" t="s">
        <v>177</v>
      </c>
      <c r="F144" s="188" t="s">
        <v>178</v>
      </c>
      <c r="G144" s="189" t="s">
        <v>132</v>
      </c>
      <c r="H144" s="190">
        <v>1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133</v>
      </c>
      <c r="AT144" s="198" t="s">
        <v>129</v>
      </c>
      <c r="AU144" s="198" t="s">
        <v>86</v>
      </c>
      <c r="AY144" s="16" t="s">
        <v>126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84</v>
      </c>
      <c r="BK144" s="199">
        <f>ROUND(I144*H144,2)</f>
        <v>0</v>
      </c>
      <c r="BL144" s="16" t="s">
        <v>133</v>
      </c>
      <c r="BM144" s="198" t="s">
        <v>179</v>
      </c>
    </row>
    <row r="145" spans="1:65" s="2" customFormat="1" ht="29.25" x14ac:dyDescent="0.2">
      <c r="A145" s="33"/>
      <c r="B145" s="34"/>
      <c r="C145" s="35"/>
      <c r="D145" s="200" t="s">
        <v>135</v>
      </c>
      <c r="E145" s="35"/>
      <c r="F145" s="201" t="s">
        <v>180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86</v>
      </c>
    </row>
    <row r="146" spans="1:65" s="2" customFormat="1" ht="68.25" x14ac:dyDescent="0.2">
      <c r="A146" s="33"/>
      <c r="B146" s="34"/>
      <c r="C146" s="35"/>
      <c r="D146" s="200" t="s">
        <v>140</v>
      </c>
      <c r="E146" s="35"/>
      <c r="F146" s="205" t="s">
        <v>181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140</v>
      </c>
      <c r="AU146" s="16" t="s">
        <v>86</v>
      </c>
    </row>
    <row r="147" spans="1:65" s="2" customFormat="1" ht="21.75" customHeight="1" x14ac:dyDescent="0.2">
      <c r="A147" s="33"/>
      <c r="B147" s="34"/>
      <c r="C147" s="186" t="s">
        <v>182</v>
      </c>
      <c r="D147" s="186" t="s">
        <v>129</v>
      </c>
      <c r="E147" s="187" t="s">
        <v>183</v>
      </c>
      <c r="F147" s="188" t="s">
        <v>184</v>
      </c>
      <c r="G147" s="189" t="s">
        <v>132</v>
      </c>
      <c r="H147" s="190">
        <v>1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133</v>
      </c>
      <c r="AT147" s="198" t="s">
        <v>129</v>
      </c>
      <c r="AU147" s="198" t="s">
        <v>86</v>
      </c>
      <c r="AY147" s="16" t="s">
        <v>126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133</v>
      </c>
      <c r="BM147" s="198" t="s">
        <v>185</v>
      </c>
    </row>
    <row r="148" spans="1:65" s="2" customFormat="1" x14ac:dyDescent="0.2">
      <c r="A148" s="33"/>
      <c r="B148" s="34"/>
      <c r="C148" s="35"/>
      <c r="D148" s="200" t="s">
        <v>135</v>
      </c>
      <c r="E148" s="35"/>
      <c r="F148" s="201" t="s">
        <v>186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86</v>
      </c>
    </row>
    <row r="149" spans="1:65" s="2" customFormat="1" ht="19.5" x14ac:dyDescent="0.2">
      <c r="A149" s="33"/>
      <c r="B149" s="34"/>
      <c r="C149" s="35"/>
      <c r="D149" s="200" t="s">
        <v>140</v>
      </c>
      <c r="E149" s="35"/>
      <c r="F149" s="205" t="s">
        <v>187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86</v>
      </c>
    </row>
    <row r="150" spans="1:65" s="12" customFormat="1" ht="22.9" customHeight="1" x14ac:dyDescent="0.2">
      <c r="B150" s="170"/>
      <c r="C150" s="171"/>
      <c r="D150" s="172" t="s">
        <v>76</v>
      </c>
      <c r="E150" s="184" t="s">
        <v>188</v>
      </c>
      <c r="F150" s="184" t="s">
        <v>189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SUM(P151:P152)</f>
        <v>0</v>
      </c>
      <c r="Q150" s="178"/>
      <c r="R150" s="179">
        <f>SUM(R151:R152)</f>
        <v>0</v>
      </c>
      <c r="S150" s="178"/>
      <c r="T150" s="180">
        <f>SUM(T151:T152)</f>
        <v>0</v>
      </c>
      <c r="AR150" s="181" t="s">
        <v>125</v>
      </c>
      <c r="AT150" s="182" t="s">
        <v>76</v>
      </c>
      <c r="AU150" s="182" t="s">
        <v>84</v>
      </c>
      <c r="AY150" s="181" t="s">
        <v>126</v>
      </c>
      <c r="BK150" s="183">
        <f>SUM(BK151:BK152)</f>
        <v>0</v>
      </c>
    </row>
    <row r="151" spans="1:65" s="2" customFormat="1" ht="24.2" customHeight="1" x14ac:dyDescent="0.2">
      <c r="A151" s="33"/>
      <c r="B151" s="34"/>
      <c r="C151" s="186" t="s">
        <v>190</v>
      </c>
      <c r="D151" s="186" t="s">
        <v>129</v>
      </c>
      <c r="E151" s="187" t="s">
        <v>191</v>
      </c>
      <c r="F151" s="188" t="s">
        <v>192</v>
      </c>
      <c r="G151" s="189" t="s">
        <v>193</v>
      </c>
      <c r="H151" s="190">
        <v>1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133</v>
      </c>
      <c r="AT151" s="198" t="s">
        <v>129</v>
      </c>
      <c r="AU151" s="198" t="s">
        <v>86</v>
      </c>
      <c r="AY151" s="16" t="s">
        <v>126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133</v>
      </c>
      <c r="BM151" s="198" t="s">
        <v>194</v>
      </c>
    </row>
    <row r="152" spans="1:65" s="2" customFormat="1" ht="165.75" x14ac:dyDescent="0.2">
      <c r="A152" s="33"/>
      <c r="B152" s="34"/>
      <c r="C152" s="35"/>
      <c r="D152" s="200" t="s">
        <v>135</v>
      </c>
      <c r="E152" s="35"/>
      <c r="F152" s="201" t="s">
        <v>195</v>
      </c>
      <c r="G152" s="35"/>
      <c r="H152" s="35"/>
      <c r="I152" s="202"/>
      <c r="J152" s="35"/>
      <c r="K152" s="35"/>
      <c r="L152" s="38"/>
      <c r="M152" s="206"/>
      <c r="N152" s="207"/>
      <c r="O152" s="208"/>
      <c r="P152" s="208"/>
      <c r="Q152" s="208"/>
      <c r="R152" s="208"/>
      <c r="S152" s="208"/>
      <c r="T152" s="209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86</v>
      </c>
    </row>
    <row r="153" spans="1:65" s="2" customFormat="1" ht="6.95" customHeight="1" x14ac:dyDescent="0.2">
      <c r="A153" s="3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38"/>
      <c r="M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sheetProtection algorithmName="SHA-512" hashValue="YQUqdQLUBi5SYypMribNk7NG4PxHLEfqJ+jPVvGBnF754GxBSJwRQqFJ4dAdJhHnRqvAh0C18zANKB8+EdbNww==" saltValue="KdzrFYdRhlNtsUBqOVgv6GzXPNJN37hlvBxtsRgWlL7xCrqrihUzGC5l2ukf+SalgNcRXHMN0AOi9OMQIbGtrw==" spinCount="100000" sheet="1" objects="1" scenarios="1" formatColumns="0" formatRows="0" autoFilter="0"/>
  <autoFilter ref="C120:K152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89</v>
      </c>
    </row>
    <row r="3" spans="1:46" s="1" customFormat="1" ht="6.95" hidden="1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hidden="1" customHeight="1" x14ac:dyDescent="0.2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5" hidden="1" customHeight="1" x14ac:dyDescent="0.2">
      <c r="B5" s="19"/>
      <c r="L5" s="19"/>
    </row>
    <row r="6" spans="1:46" s="1" customFormat="1" ht="12" hidden="1" customHeight="1" x14ac:dyDescent="0.2">
      <c r="B6" s="19"/>
      <c r="D6" s="111" t="s">
        <v>16</v>
      </c>
      <c r="L6" s="19"/>
    </row>
    <row r="7" spans="1:46" s="1" customFormat="1" ht="16.5" hidden="1" customHeight="1" x14ac:dyDescent="0.2">
      <c r="B7" s="19"/>
      <c r="E7" s="290" t="str">
        <f>'Rekapitulace stavby'!K6</f>
        <v>VD Vraňany - oprava technologie středního jezového pole</v>
      </c>
      <c r="F7" s="291"/>
      <c r="G7" s="291"/>
      <c r="H7" s="291"/>
      <c r="L7" s="19"/>
    </row>
    <row r="8" spans="1:46" s="2" customFormat="1" ht="12" hidden="1" customHeight="1" x14ac:dyDescent="0.2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 x14ac:dyDescent="0.2">
      <c r="A9" s="33"/>
      <c r="B9" s="38"/>
      <c r="C9" s="33"/>
      <c r="D9" s="33"/>
      <c r="E9" s="292" t="s">
        <v>196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31. 3. 2022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 x14ac:dyDescent="0.2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21" t="s">
        <v>41</v>
      </c>
      <c r="E33" s="111" t="s">
        <v>42</v>
      </c>
      <c r="F33" s="122">
        <f>ROUND((SUM(BE124:BE188)),  2)</f>
        <v>0</v>
      </c>
      <c r="G33" s="33"/>
      <c r="H33" s="33"/>
      <c r="I33" s="123">
        <v>0.21</v>
      </c>
      <c r="J33" s="122">
        <f>ROUND(((SUM(BE124:BE188))*I33),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11" t="s">
        <v>43</v>
      </c>
      <c r="F34" s="122">
        <f>ROUND((SUM(BF124:BF188)),  2)</f>
        <v>0</v>
      </c>
      <c r="G34" s="33"/>
      <c r="H34" s="33"/>
      <c r="I34" s="123">
        <v>0.15</v>
      </c>
      <c r="J34" s="122">
        <f>ROUND(((SUM(BF124:BF188))*I34),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44</v>
      </c>
      <c r="F35" s="122">
        <f>ROUND((SUM(BG124:BG188)),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45</v>
      </c>
      <c r="F36" s="122">
        <f>ROUND((SUM(BH124:BH188)),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46</v>
      </c>
      <c r="F37" s="122">
        <f>ROUND((SUM(BI124:BI188)),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19"/>
      <c r="L41" s="19"/>
    </row>
    <row r="42" spans="1:31" s="1" customFormat="1" ht="14.45" hidden="1" customHeight="1" x14ac:dyDescent="0.2">
      <c r="B42" s="19"/>
      <c r="L42" s="19"/>
    </row>
    <row r="43" spans="1:31" s="1" customFormat="1" ht="14.45" hidden="1" customHeight="1" x14ac:dyDescent="0.2">
      <c r="B43" s="19"/>
      <c r="L43" s="19"/>
    </row>
    <row r="44" spans="1:31" s="1" customFormat="1" ht="14.45" hidden="1" customHeight="1" x14ac:dyDescent="0.2">
      <c r="B44" s="19"/>
      <c r="L44" s="19"/>
    </row>
    <row r="45" spans="1:31" s="1" customFormat="1" ht="14.45" hidden="1" customHeight="1" x14ac:dyDescent="0.2">
      <c r="B45" s="19"/>
      <c r="L45" s="19"/>
    </row>
    <row r="46" spans="1:31" s="1" customFormat="1" ht="14.45" hidden="1" customHeight="1" x14ac:dyDescent="0.2">
      <c r="B46" s="19"/>
      <c r="L46" s="19"/>
    </row>
    <row r="47" spans="1:31" s="1" customFormat="1" ht="14.45" hidden="1" customHeight="1" x14ac:dyDescent="0.2">
      <c r="B47" s="19"/>
      <c r="L47" s="19"/>
    </row>
    <row r="48" spans="1:31" s="1" customFormat="1" ht="14.45" hidden="1" customHeight="1" x14ac:dyDescent="0.2">
      <c r="B48" s="19"/>
      <c r="L48" s="19"/>
    </row>
    <row r="49" spans="1:31" s="1" customFormat="1" ht="14.45" hidden="1" customHeight="1" x14ac:dyDescent="0.2">
      <c r="B49" s="19"/>
      <c r="L49" s="19"/>
    </row>
    <row r="50" spans="1:31" s="2" customFormat="1" ht="14.45" hidden="1" customHeight="1" x14ac:dyDescent="0.2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idden="1" x14ac:dyDescent="0.2">
      <c r="B51" s="19"/>
      <c r="L51" s="19"/>
    </row>
    <row r="52" spans="1:31" hidden="1" x14ac:dyDescent="0.2">
      <c r="B52" s="19"/>
      <c r="L52" s="19"/>
    </row>
    <row r="53" spans="1:31" hidden="1" x14ac:dyDescent="0.2">
      <c r="B53" s="19"/>
      <c r="L53" s="19"/>
    </row>
    <row r="54" spans="1:31" hidden="1" x14ac:dyDescent="0.2">
      <c r="B54" s="19"/>
      <c r="L54" s="19"/>
    </row>
    <row r="55" spans="1:31" hidden="1" x14ac:dyDescent="0.2">
      <c r="B55" s="19"/>
      <c r="L55" s="19"/>
    </row>
    <row r="56" spans="1:31" hidden="1" x14ac:dyDescent="0.2">
      <c r="B56" s="19"/>
      <c r="L56" s="19"/>
    </row>
    <row r="57" spans="1:31" hidden="1" x14ac:dyDescent="0.2">
      <c r="B57" s="19"/>
      <c r="L57" s="19"/>
    </row>
    <row r="58" spans="1:31" hidden="1" x14ac:dyDescent="0.2">
      <c r="B58" s="19"/>
      <c r="L58" s="19"/>
    </row>
    <row r="59" spans="1:31" hidden="1" x14ac:dyDescent="0.2">
      <c r="B59" s="19"/>
      <c r="L59" s="19"/>
    </row>
    <row r="60" spans="1:31" hidden="1" x14ac:dyDescent="0.2">
      <c r="B60" s="19"/>
      <c r="L60" s="19"/>
    </row>
    <row r="61" spans="1:31" s="2" customFormat="1" ht="12.75" hidden="1" x14ac:dyDescent="0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19"/>
      <c r="L62" s="19"/>
    </row>
    <row r="63" spans="1:31" hidden="1" x14ac:dyDescent="0.2">
      <c r="B63" s="19"/>
      <c r="L63" s="19"/>
    </row>
    <row r="64" spans="1:31" hidden="1" x14ac:dyDescent="0.2">
      <c r="B64" s="19"/>
      <c r="L64" s="19"/>
    </row>
    <row r="65" spans="1:31" s="2" customFormat="1" ht="12.75" hidden="1" x14ac:dyDescent="0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19"/>
      <c r="L66" s="19"/>
    </row>
    <row r="67" spans="1:31" hidden="1" x14ac:dyDescent="0.2">
      <c r="B67" s="19"/>
      <c r="L67" s="19"/>
    </row>
    <row r="68" spans="1:31" hidden="1" x14ac:dyDescent="0.2">
      <c r="B68" s="19"/>
      <c r="L68" s="19"/>
    </row>
    <row r="69" spans="1:31" hidden="1" x14ac:dyDescent="0.2">
      <c r="B69" s="19"/>
      <c r="L69" s="19"/>
    </row>
    <row r="70" spans="1:31" hidden="1" x14ac:dyDescent="0.2">
      <c r="B70" s="19"/>
      <c r="L70" s="19"/>
    </row>
    <row r="71" spans="1:31" hidden="1" x14ac:dyDescent="0.2">
      <c r="B71" s="19"/>
      <c r="L71" s="19"/>
    </row>
    <row r="72" spans="1:31" hidden="1" x14ac:dyDescent="0.2">
      <c r="B72" s="19"/>
      <c r="L72" s="19"/>
    </row>
    <row r="73" spans="1:31" hidden="1" x14ac:dyDescent="0.2">
      <c r="B73" s="19"/>
      <c r="L73" s="19"/>
    </row>
    <row r="74" spans="1:31" hidden="1" x14ac:dyDescent="0.2">
      <c r="B74" s="19"/>
      <c r="L74" s="19"/>
    </row>
    <row r="75" spans="1:31" hidden="1" x14ac:dyDescent="0.2">
      <c r="B75" s="19"/>
      <c r="L75" s="19"/>
    </row>
    <row r="76" spans="1:31" s="2" customFormat="1" ht="12.75" hidden="1" x14ac:dyDescent="0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 x14ac:dyDescent="0.2">
      <c r="A85" s="33"/>
      <c r="B85" s="34"/>
      <c r="C85" s="35"/>
      <c r="D85" s="35"/>
      <c r="E85" s="288" t="str">
        <f>E7</f>
        <v>VD Vraňany - oprava technologie středního jezového pole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98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 x14ac:dyDescent="0.2">
      <c r="A87" s="33"/>
      <c r="B87" s="34"/>
      <c r="C87" s="35"/>
      <c r="D87" s="35"/>
      <c r="E87" s="276" t="str">
        <f>E9</f>
        <v>01 - Oprava technologie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5"/>
      <c r="E89" s="35"/>
      <c r="F89" s="26" t="str">
        <f>F12</f>
        <v>VD Vraňany</v>
      </c>
      <c r="G89" s="35"/>
      <c r="H89" s="35"/>
      <c r="I89" s="28" t="s">
        <v>22</v>
      </c>
      <c r="J89" s="65" t="str">
        <f>IF(J12="","",J12)</f>
        <v>31. 3. 2022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 x14ac:dyDescent="0.2">
      <c r="A91" s="33"/>
      <c r="B91" s="34"/>
      <c r="C91" s="28" t="s">
        <v>24</v>
      </c>
      <c r="D91" s="35"/>
      <c r="E91" s="35"/>
      <c r="F91" s="26" t="str">
        <f>E15</f>
        <v>Povodí Vltavy, státní podnik</v>
      </c>
      <c r="G91" s="35"/>
      <c r="H91" s="35"/>
      <c r="I91" s="28" t="s">
        <v>31</v>
      </c>
      <c r="J91" s="31" t="str">
        <f>E21</f>
        <v>Ing. M.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 x14ac:dyDescent="0.2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M.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42" t="s">
        <v>101</v>
      </c>
      <c r="D94" s="143"/>
      <c r="E94" s="143"/>
      <c r="F94" s="143"/>
      <c r="G94" s="143"/>
      <c r="H94" s="143"/>
      <c r="I94" s="143"/>
      <c r="J94" s="144" t="s">
        <v>102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45" t="s">
        <v>103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hidden="1" customHeight="1" x14ac:dyDescent="0.2">
      <c r="B97" s="146"/>
      <c r="C97" s="147"/>
      <c r="D97" s="148" t="s">
        <v>197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hidden="1" customHeight="1" x14ac:dyDescent="0.2">
      <c r="B98" s="152"/>
      <c r="C98" s="153"/>
      <c r="D98" s="154" t="s">
        <v>198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hidden="1" customHeight="1" x14ac:dyDescent="0.2">
      <c r="B99" s="152"/>
      <c r="C99" s="153"/>
      <c r="D99" s="154" t="s">
        <v>199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1:31" s="10" customFormat="1" ht="19.899999999999999" hidden="1" customHeight="1" x14ac:dyDescent="0.2">
      <c r="B100" s="152"/>
      <c r="C100" s="153"/>
      <c r="D100" s="154" t="s">
        <v>200</v>
      </c>
      <c r="E100" s="155"/>
      <c r="F100" s="155"/>
      <c r="G100" s="155"/>
      <c r="H100" s="155"/>
      <c r="I100" s="155"/>
      <c r="J100" s="156">
        <f>J149</f>
        <v>0</v>
      </c>
      <c r="K100" s="153"/>
      <c r="L100" s="157"/>
    </row>
    <row r="101" spans="1:31" s="10" customFormat="1" ht="19.899999999999999" hidden="1" customHeight="1" x14ac:dyDescent="0.2">
      <c r="B101" s="152"/>
      <c r="C101" s="153"/>
      <c r="D101" s="154" t="s">
        <v>201</v>
      </c>
      <c r="E101" s="155"/>
      <c r="F101" s="155"/>
      <c r="G101" s="155"/>
      <c r="H101" s="155"/>
      <c r="I101" s="155"/>
      <c r="J101" s="156">
        <f>J153</f>
        <v>0</v>
      </c>
      <c r="K101" s="153"/>
      <c r="L101" s="157"/>
    </row>
    <row r="102" spans="1:31" s="10" customFormat="1" ht="19.899999999999999" hidden="1" customHeight="1" x14ac:dyDescent="0.2">
      <c r="B102" s="152"/>
      <c r="C102" s="153"/>
      <c r="D102" s="154" t="s">
        <v>202</v>
      </c>
      <c r="E102" s="155"/>
      <c r="F102" s="155"/>
      <c r="G102" s="155"/>
      <c r="H102" s="155"/>
      <c r="I102" s="155"/>
      <c r="J102" s="156">
        <f>J157</f>
        <v>0</v>
      </c>
      <c r="K102" s="153"/>
      <c r="L102" s="157"/>
    </row>
    <row r="103" spans="1:31" s="10" customFormat="1" ht="19.899999999999999" hidden="1" customHeight="1" x14ac:dyDescent="0.2">
      <c r="B103" s="152"/>
      <c r="C103" s="153"/>
      <c r="D103" s="154" t="s">
        <v>203</v>
      </c>
      <c r="E103" s="155"/>
      <c r="F103" s="155"/>
      <c r="G103" s="155"/>
      <c r="H103" s="155"/>
      <c r="I103" s="155"/>
      <c r="J103" s="156">
        <f>J170</f>
        <v>0</v>
      </c>
      <c r="K103" s="153"/>
      <c r="L103" s="157"/>
    </row>
    <row r="104" spans="1:31" s="10" customFormat="1" ht="19.899999999999999" hidden="1" customHeight="1" x14ac:dyDescent="0.2">
      <c r="B104" s="152"/>
      <c r="C104" s="153"/>
      <c r="D104" s="154" t="s">
        <v>204</v>
      </c>
      <c r="E104" s="155"/>
      <c r="F104" s="155"/>
      <c r="G104" s="155"/>
      <c r="H104" s="155"/>
      <c r="I104" s="155"/>
      <c r="J104" s="156">
        <f>J183</f>
        <v>0</v>
      </c>
      <c r="K104" s="153"/>
      <c r="L104" s="157"/>
    </row>
    <row r="105" spans="1:31" s="2" customFormat="1" ht="21.75" hidden="1" customHeight="1" x14ac:dyDescent="0.2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 x14ac:dyDescent="0.2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idden="1" x14ac:dyDescent="0.2"/>
    <row r="108" spans="1:31" hidden="1" x14ac:dyDescent="0.2"/>
    <row r="109" spans="1:31" hidden="1" x14ac:dyDescent="0.2"/>
    <row r="110" spans="1:31" s="2" customFormat="1" ht="6.95" customHeight="1" x14ac:dyDescent="0.2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 x14ac:dyDescent="0.2">
      <c r="A111" s="33"/>
      <c r="B111" s="34"/>
      <c r="C111" s="22" t="s">
        <v>110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5"/>
      <c r="D114" s="35"/>
      <c r="E114" s="288" t="str">
        <f>E7</f>
        <v>VD Vraňany - oprava technologie středního jezového pole</v>
      </c>
      <c r="F114" s="289"/>
      <c r="G114" s="289"/>
      <c r="H114" s="28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98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 x14ac:dyDescent="0.2">
      <c r="A116" s="33"/>
      <c r="B116" s="34"/>
      <c r="C116" s="35"/>
      <c r="D116" s="35"/>
      <c r="E116" s="276" t="str">
        <f>E9</f>
        <v>01 - Oprava technologie</v>
      </c>
      <c r="F116" s="287"/>
      <c r="G116" s="287"/>
      <c r="H116" s="28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 x14ac:dyDescent="0.2">
      <c r="A118" s="33"/>
      <c r="B118" s="34"/>
      <c r="C118" s="28" t="s">
        <v>20</v>
      </c>
      <c r="D118" s="35"/>
      <c r="E118" s="35"/>
      <c r="F118" s="26" t="str">
        <f>F12</f>
        <v>VD Vraňany</v>
      </c>
      <c r="G118" s="35"/>
      <c r="H118" s="35"/>
      <c r="I118" s="28" t="s">
        <v>22</v>
      </c>
      <c r="J118" s="65" t="str">
        <f>IF(J12="","",J12)</f>
        <v>31. 3. 2022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24</v>
      </c>
      <c r="D120" s="35"/>
      <c r="E120" s="35"/>
      <c r="F120" s="26" t="str">
        <f>E15</f>
        <v>Povodí Vltavy, státní podnik</v>
      </c>
      <c r="G120" s="35"/>
      <c r="H120" s="35"/>
      <c r="I120" s="28" t="s">
        <v>31</v>
      </c>
      <c r="J120" s="31" t="str">
        <f>E21</f>
        <v>Ing. M. Klimešová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 t="str">
        <f>E24</f>
        <v>Ing. M. Klimešová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 x14ac:dyDescent="0.2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 x14ac:dyDescent="0.2">
      <c r="A123" s="158"/>
      <c r="B123" s="159"/>
      <c r="C123" s="160" t="s">
        <v>111</v>
      </c>
      <c r="D123" s="161" t="s">
        <v>62</v>
      </c>
      <c r="E123" s="161" t="s">
        <v>58</v>
      </c>
      <c r="F123" s="161" t="s">
        <v>59</v>
      </c>
      <c r="G123" s="161" t="s">
        <v>112</v>
      </c>
      <c r="H123" s="161" t="s">
        <v>113</v>
      </c>
      <c r="I123" s="161" t="s">
        <v>114</v>
      </c>
      <c r="J123" s="162" t="s">
        <v>102</v>
      </c>
      <c r="K123" s="163" t="s">
        <v>115</v>
      </c>
      <c r="L123" s="164"/>
      <c r="M123" s="74" t="s">
        <v>1</v>
      </c>
      <c r="N123" s="75" t="s">
        <v>41</v>
      </c>
      <c r="O123" s="75" t="s">
        <v>116</v>
      </c>
      <c r="P123" s="75" t="s">
        <v>117</v>
      </c>
      <c r="Q123" s="75" t="s">
        <v>118</v>
      </c>
      <c r="R123" s="75" t="s">
        <v>119</v>
      </c>
      <c r="S123" s="75" t="s">
        <v>120</v>
      </c>
      <c r="T123" s="76" t="s">
        <v>121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 x14ac:dyDescent="0.25">
      <c r="A124" s="33"/>
      <c r="B124" s="34"/>
      <c r="C124" s="81" t="s">
        <v>122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</f>
        <v>0</v>
      </c>
      <c r="Q124" s="78"/>
      <c r="R124" s="167">
        <f>R125</f>
        <v>0</v>
      </c>
      <c r="S124" s="78"/>
      <c r="T124" s="168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104</v>
      </c>
      <c r="BK124" s="169">
        <f>BK125</f>
        <v>0</v>
      </c>
    </row>
    <row r="125" spans="1:65" s="12" customFormat="1" ht="25.9" customHeight="1" x14ac:dyDescent="0.2">
      <c r="B125" s="170"/>
      <c r="C125" s="171"/>
      <c r="D125" s="172" t="s">
        <v>76</v>
      </c>
      <c r="E125" s="173" t="s">
        <v>205</v>
      </c>
      <c r="F125" s="173" t="s">
        <v>205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P126+P139+P149+P153+P157+P170+P183</f>
        <v>0</v>
      </c>
      <c r="Q125" s="178"/>
      <c r="R125" s="179">
        <f>R126+R139+R149+R153+R157+R170+R183</f>
        <v>0</v>
      </c>
      <c r="S125" s="178"/>
      <c r="T125" s="180">
        <f>T126+T139+T149+T153+T157+T170+T183</f>
        <v>0</v>
      </c>
      <c r="AR125" s="181" t="s">
        <v>149</v>
      </c>
      <c r="AT125" s="182" t="s">
        <v>76</v>
      </c>
      <c r="AU125" s="182" t="s">
        <v>77</v>
      </c>
      <c r="AY125" s="181" t="s">
        <v>126</v>
      </c>
      <c r="BK125" s="183">
        <f>BK126+BK139+BK149+BK153+BK157+BK170+BK183</f>
        <v>0</v>
      </c>
    </row>
    <row r="126" spans="1:65" s="12" customFormat="1" ht="22.9" customHeight="1" x14ac:dyDescent="0.2">
      <c r="B126" s="170"/>
      <c r="C126" s="171"/>
      <c r="D126" s="172" t="s">
        <v>76</v>
      </c>
      <c r="E126" s="184" t="s">
        <v>87</v>
      </c>
      <c r="F126" s="184" t="s">
        <v>206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SUM(P127:P138)</f>
        <v>0</v>
      </c>
      <c r="Q126" s="178"/>
      <c r="R126" s="179">
        <f>SUM(R127:R138)</f>
        <v>0</v>
      </c>
      <c r="S126" s="178"/>
      <c r="T126" s="180">
        <f>SUM(T127:T138)</f>
        <v>0</v>
      </c>
      <c r="AR126" s="181" t="s">
        <v>149</v>
      </c>
      <c r="AT126" s="182" t="s">
        <v>76</v>
      </c>
      <c r="AU126" s="182" t="s">
        <v>84</v>
      </c>
      <c r="AY126" s="181" t="s">
        <v>126</v>
      </c>
      <c r="BK126" s="183">
        <f>SUM(BK127:BK138)</f>
        <v>0</v>
      </c>
    </row>
    <row r="127" spans="1:65" s="2" customFormat="1" ht="24.2" customHeight="1" x14ac:dyDescent="0.2">
      <c r="A127" s="33"/>
      <c r="B127" s="34"/>
      <c r="C127" s="186" t="s">
        <v>84</v>
      </c>
      <c r="D127" s="186" t="s">
        <v>129</v>
      </c>
      <c r="E127" s="187" t="s">
        <v>207</v>
      </c>
      <c r="F127" s="188" t="s">
        <v>208</v>
      </c>
      <c r="G127" s="189" t="s">
        <v>132</v>
      </c>
      <c r="H127" s="190">
        <v>1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149</v>
      </c>
      <c r="AT127" s="198" t="s">
        <v>129</v>
      </c>
      <c r="AU127" s="198" t="s">
        <v>86</v>
      </c>
      <c r="AY127" s="16" t="s">
        <v>126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84</v>
      </c>
      <c r="BK127" s="199">
        <f>ROUND(I127*H127,2)</f>
        <v>0</v>
      </c>
      <c r="BL127" s="16" t="s">
        <v>149</v>
      </c>
      <c r="BM127" s="198" t="s">
        <v>209</v>
      </c>
    </row>
    <row r="128" spans="1:65" s="2" customFormat="1" ht="29.25" x14ac:dyDescent="0.2">
      <c r="A128" s="33"/>
      <c r="B128" s="34"/>
      <c r="C128" s="35"/>
      <c r="D128" s="200" t="s">
        <v>135</v>
      </c>
      <c r="E128" s="35"/>
      <c r="F128" s="201" t="s">
        <v>210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135</v>
      </c>
      <c r="AU128" s="16" t="s">
        <v>86</v>
      </c>
    </row>
    <row r="129" spans="1:65" s="2" customFormat="1" ht="126.75" x14ac:dyDescent="0.2">
      <c r="A129" s="33"/>
      <c r="B129" s="34"/>
      <c r="C129" s="35"/>
      <c r="D129" s="200" t="s">
        <v>140</v>
      </c>
      <c r="E129" s="35"/>
      <c r="F129" s="205" t="s">
        <v>211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140</v>
      </c>
      <c r="AU129" s="16" t="s">
        <v>86</v>
      </c>
    </row>
    <row r="130" spans="1:65" s="2" customFormat="1" ht="16.5" customHeight="1" x14ac:dyDescent="0.2">
      <c r="A130" s="33"/>
      <c r="B130" s="34"/>
      <c r="C130" s="186" t="s">
        <v>86</v>
      </c>
      <c r="D130" s="186" t="s">
        <v>129</v>
      </c>
      <c r="E130" s="187" t="s">
        <v>212</v>
      </c>
      <c r="F130" s="188" t="s">
        <v>213</v>
      </c>
      <c r="G130" s="189" t="s">
        <v>132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42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149</v>
      </c>
      <c r="AT130" s="198" t="s">
        <v>129</v>
      </c>
      <c r="AU130" s="198" t="s">
        <v>86</v>
      </c>
      <c r="AY130" s="16" t="s">
        <v>126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84</v>
      </c>
      <c r="BK130" s="199">
        <f>ROUND(I130*H130,2)</f>
        <v>0</v>
      </c>
      <c r="BL130" s="16" t="s">
        <v>149</v>
      </c>
      <c r="BM130" s="198" t="s">
        <v>214</v>
      </c>
    </row>
    <row r="131" spans="1:65" s="2" customFormat="1" ht="29.25" x14ac:dyDescent="0.2">
      <c r="A131" s="33"/>
      <c r="B131" s="34"/>
      <c r="C131" s="35"/>
      <c r="D131" s="200" t="s">
        <v>135</v>
      </c>
      <c r="E131" s="35"/>
      <c r="F131" s="201" t="s">
        <v>215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86</v>
      </c>
    </row>
    <row r="132" spans="1:65" s="2" customFormat="1" ht="48.75" x14ac:dyDescent="0.2">
      <c r="A132" s="33"/>
      <c r="B132" s="34"/>
      <c r="C132" s="35"/>
      <c r="D132" s="200" t="s">
        <v>140</v>
      </c>
      <c r="E132" s="35"/>
      <c r="F132" s="205" t="s">
        <v>216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140</v>
      </c>
      <c r="AU132" s="16" t="s">
        <v>86</v>
      </c>
    </row>
    <row r="133" spans="1:65" s="2" customFormat="1" ht="16.5" customHeight="1" x14ac:dyDescent="0.2">
      <c r="A133" s="33"/>
      <c r="B133" s="34"/>
      <c r="C133" s="186" t="s">
        <v>144</v>
      </c>
      <c r="D133" s="186" t="s">
        <v>129</v>
      </c>
      <c r="E133" s="187" t="s">
        <v>217</v>
      </c>
      <c r="F133" s="188" t="s">
        <v>218</v>
      </c>
      <c r="G133" s="189" t="s">
        <v>132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149</v>
      </c>
      <c r="AT133" s="198" t="s">
        <v>129</v>
      </c>
      <c r="AU133" s="198" t="s">
        <v>86</v>
      </c>
      <c r="AY133" s="16" t="s">
        <v>126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149</v>
      </c>
      <c r="BM133" s="198" t="s">
        <v>219</v>
      </c>
    </row>
    <row r="134" spans="1:65" s="2" customFormat="1" ht="19.5" x14ac:dyDescent="0.2">
      <c r="A134" s="33"/>
      <c r="B134" s="34"/>
      <c r="C134" s="35"/>
      <c r="D134" s="200" t="s">
        <v>135</v>
      </c>
      <c r="E134" s="35"/>
      <c r="F134" s="201" t="s">
        <v>220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135</v>
      </c>
      <c r="AU134" s="16" t="s">
        <v>86</v>
      </c>
    </row>
    <row r="135" spans="1:65" s="2" customFormat="1" ht="48.75" x14ac:dyDescent="0.2">
      <c r="A135" s="33"/>
      <c r="B135" s="34"/>
      <c r="C135" s="35"/>
      <c r="D135" s="200" t="s">
        <v>140</v>
      </c>
      <c r="E135" s="35"/>
      <c r="F135" s="205" t="s">
        <v>221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140</v>
      </c>
      <c r="AU135" s="16" t="s">
        <v>86</v>
      </c>
    </row>
    <row r="136" spans="1:65" s="2" customFormat="1" ht="16.5" customHeight="1" x14ac:dyDescent="0.2">
      <c r="A136" s="33"/>
      <c r="B136" s="34"/>
      <c r="C136" s="186" t="s">
        <v>149</v>
      </c>
      <c r="D136" s="186" t="s">
        <v>129</v>
      </c>
      <c r="E136" s="187" t="s">
        <v>222</v>
      </c>
      <c r="F136" s="188" t="s">
        <v>223</v>
      </c>
      <c r="G136" s="189" t="s">
        <v>132</v>
      </c>
      <c r="H136" s="190">
        <v>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149</v>
      </c>
      <c r="AT136" s="198" t="s">
        <v>129</v>
      </c>
      <c r="AU136" s="198" t="s">
        <v>86</v>
      </c>
      <c r="AY136" s="16" t="s">
        <v>126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149</v>
      </c>
      <c r="BM136" s="198" t="s">
        <v>224</v>
      </c>
    </row>
    <row r="137" spans="1:65" s="2" customFormat="1" x14ac:dyDescent="0.2">
      <c r="A137" s="33"/>
      <c r="B137" s="34"/>
      <c r="C137" s="35"/>
      <c r="D137" s="200" t="s">
        <v>135</v>
      </c>
      <c r="E137" s="35"/>
      <c r="F137" s="201" t="s">
        <v>225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135</v>
      </c>
      <c r="AU137" s="16" t="s">
        <v>86</v>
      </c>
    </row>
    <row r="138" spans="1:65" s="2" customFormat="1" ht="39" x14ac:dyDescent="0.2">
      <c r="A138" s="33"/>
      <c r="B138" s="34"/>
      <c r="C138" s="35"/>
      <c r="D138" s="200" t="s">
        <v>140</v>
      </c>
      <c r="E138" s="35"/>
      <c r="F138" s="205" t="s">
        <v>226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140</v>
      </c>
      <c r="AU138" s="16" t="s">
        <v>86</v>
      </c>
    </row>
    <row r="139" spans="1:65" s="12" customFormat="1" ht="22.9" customHeight="1" x14ac:dyDescent="0.2">
      <c r="B139" s="170"/>
      <c r="C139" s="171"/>
      <c r="D139" s="172" t="s">
        <v>76</v>
      </c>
      <c r="E139" s="184" t="s">
        <v>90</v>
      </c>
      <c r="F139" s="184" t="s">
        <v>227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SUM(P140:P148)</f>
        <v>0</v>
      </c>
      <c r="Q139" s="178"/>
      <c r="R139" s="179">
        <f>SUM(R140:R148)</f>
        <v>0</v>
      </c>
      <c r="S139" s="178"/>
      <c r="T139" s="180">
        <f>SUM(T140:T148)</f>
        <v>0</v>
      </c>
      <c r="AR139" s="181" t="s">
        <v>149</v>
      </c>
      <c r="AT139" s="182" t="s">
        <v>76</v>
      </c>
      <c r="AU139" s="182" t="s">
        <v>84</v>
      </c>
      <c r="AY139" s="181" t="s">
        <v>126</v>
      </c>
      <c r="BK139" s="183">
        <f>SUM(BK140:BK148)</f>
        <v>0</v>
      </c>
    </row>
    <row r="140" spans="1:65" s="2" customFormat="1" ht="16.5" customHeight="1" x14ac:dyDescent="0.2">
      <c r="A140" s="33"/>
      <c r="B140" s="34"/>
      <c r="C140" s="186" t="s">
        <v>125</v>
      </c>
      <c r="D140" s="186" t="s">
        <v>129</v>
      </c>
      <c r="E140" s="187" t="s">
        <v>228</v>
      </c>
      <c r="F140" s="188" t="s">
        <v>229</v>
      </c>
      <c r="G140" s="189" t="s">
        <v>132</v>
      </c>
      <c r="H140" s="190">
        <v>2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84</v>
      </c>
      <c r="AT140" s="198" t="s">
        <v>129</v>
      </c>
      <c r="AU140" s="198" t="s">
        <v>86</v>
      </c>
      <c r="AY140" s="16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84</v>
      </c>
      <c r="BK140" s="199">
        <f>ROUND(I140*H140,2)</f>
        <v>0</v>
      </c>
      <c r="BL140" s="16" t="s">
        <v>84</v>
      </c>
      <c r="BM140" s="198" t="s">
        <v>230</v>
      </c>
    </row>
    <row r="141" spans="1:65" s="2" customFormat="1" ht="19.5" x14ac:dyDescent="0.2">
      <c r="A141" s="33"/>
      <c r="B141" s="34"/>
      <c r="C141" s="35"/>
      <c r="D141" s="200" t="s">
        <v>135</v>
      </c>
      <c r="E141" s="35"/>
      <c r="F141" s="201" t="s">
        <v>231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86</v>
      </c>
    </row>
    <row r="142" spans="1:65" s="2" customFormat="1" ht="58.5" x14ac:dyDescent="0.2">
      <c r="A142" s="33"/>
      <c r="B142" s="34"/>
      <c r="C142" s="35"/>
      <c r="D142" s="200" t="s">
        <v>140</v>
      </c>
      <c r="E142" s="35"/>
      <c r="F142" s="205" t="s">
        <v>232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140</v>
      </c>
      <c r="AU142" s="16" t="s">
        <v>86</v>
      </c>
    </row>
    <row r="143" spans="1:65" s="2" customFormat="1" ht="16.5" customHeight="1" x14ac:dyDescent="0.2">
      <c r="A143" s="33"/>
      <c r="B143" s="34"/>
      <c r="C143" s="186" t="s">
        <v>158</v>
      </c>
      <c r="D143" s="186" t="s">
        <v>129</v>
      </c>
      <c r="E143" s="187" t="s">
        <v>233</v>
      </c>
      <c r="F143" s="188" t="s">
        <v>234</v>
      </c>
      <c r="G143" s="189" t="s">
        <v>132</v>
      </c>
      <c r="H143" s="190">
        <v>1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42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84</v>
      </c>
      <c r="AT143" s="198" t="s">
        <v>129</v>
      </c>
      <c r="AU143" s="198" t="s">
        <v>86</v>
      </c>
      <c r="AY143" s="16" t="s">
        <v>126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84</v>
      </c>
      <c r="BK143" s="199">
        <f>ROUND(I143*H143,2)</f>
        <v>0</v>
      </c>
      <c r="BL143" s="16" t="s">
        <v>84</v>
      </c>
      <c r="BM143" s="198" t="s">
        <v>235</v>
      </c>
    </row>
    <row r="144" spans="1:65" s="2" customFormat="1" ht="19.5" x14ac:dyDescent="0.2">
      <c r="A144" s="33"/>
      <c r="B144" s="34"/>
      <c r="C144" s="35"/>
      <c r="D144" s="200" t="s">
        <v>135</v>
      </c>
      <c r="E144" s="35"/>
      <c r="F144" s="201" t="s">
        <v>236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135</v>
      </c>
      <c r="AU144" s="16" t="s">
        <v>86</v>
      </c>
    </row>
    <row r="145" spans="1:65" s="2" customFormat="1" ht="58.5" x14ac:dyDescent="0.2">
      <c r="A145" s="33"/>
      <c r="B145" s="34"/>
      <c r="C145" s="35"/>
      <c r="D145" s="200" t="s">
        <v>140</v>
      </c>
      <c r="E145" s="35"/>
      <c r="F145" s="205" t="s">
        <v>237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86</v>
      </c>
    </row>
    <row r="146" spans="1:65" s="2" customFormat="1" ht="16.5" customHeight="1" x14ac:dyDescent="0.2">
      <c r="A146" s="33"/>
      <c r="B146" s="34"/>
      <c r="C146" s="186" t="s">
        <v>164</v>
      </c>
      <c r="D146" s="186" t="s">
        <v>129</v>
      </c>
      <c r="E146" s="187" t="s">
        <v>238</v>
      </c>
      <c r="F146" s="188" t="s">
        <v>239</v>
      </c>
      <c r="G146" s="189" t="s">
        <v>132</v>
      </c>
      <c r="H146" s="190">
        <v>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84</v>
      </c>
      <c r="AT146" s="198" t="s">
        <v>129</v>
      </c>
      <c r="AU146" s="198" t="s">
        <v>86</v>
      </c>
      <c r="AY146" s="16" t="s">
        <v>126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84</v>
      </c>
      <c r="BK146" s="199">
        <f>ROUND(I146*H146,2)</f>
        <v>0</v>
      </c>
      <c r="BL146" s="16" t="s">
        <v>84</v>
      </c>
      <c r="BM146" s="198" t="s">
        <v>240</v>
      </c>
    </row>
    <row r="147" spans="1:65" s="2" customFormat="1" x14ac:dyDescent="0.2">
      <c r="A147" s="33"/>
      <c r="B147" s="34"/>
      <c r="C147" s="35"/>
      <c r="D147" s="200" t="s">
        <v>135</v>
      </c>
      <c r="E147" s="35"/>
      <c r="F147" s="201" t="s">
        <v>241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135</v>
      </c>
      <c r="AU147" s="16" t="s">
        <v>86</v>
      </c>
    </row>
    <row r="148" spans="1:65" s="2" customFormat="1" ht="39" x14ac:dyDescent="0.2">
      <c r="A148" s="33"/>
      <c r="B148" s="34"/>
      <c r="C148" s="35"/>
      <c r="D148" s="200" t="s">
        <v>140</v>
      </c>
      <c r="E148" s="35"/>
      <c r="F148" s="205" t="s">
        <v>242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86</v>
      </c>
    </row>
    <row r="149" spans="1:65" s="12" customFormat="1" ht="22.9" customHeight="1" x14ac:dyDescent="0.2">
      <c r="B149" s="170"/>
      <c r="C149" s="171"/>
      <c r="D149" s="172" t="s">
        <v>76</v>
      </c>
      <c r="E149" s="184" t="s">
        <v>94</v>
      </c>
      <c r="F149" s="184" t="s">
        <v>243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SUM(P150:P152)</f>
        <v>0</v>
      </c>
      <c r="Q149" s="178"/>
      <c r="R149" s="179">
        <f>SUM(R150:R152)</f>
        <v>0</v>
      </c>
      <c r="S149" s="178"/>
      <c r="T149" s="180">
        <f>SUM(T150:T152)</f>
        <v>0</v>
      </c>
      <c r="AR149" s="181" t="s">
        <v>149</v>
      </c>
      <c r="AT149" s="182" t="s">
        <v>76</v>
      </c>
      <c r="AU149" s="182" t="s">
        <v>84</v>
      </c>
      <c r="AY149" s="181" t="s">
        <v>126</v>
      </c>
      <c r="BK149" s="183">
        <f>SUM(BK150:BK152)</f>
        <v>0</v>
      </c>
    </row>
    <row r="150" spans="1:65" s="2" customFormat="1" ht="21.75" customHeight="1" x14ac:dyDescent="0.2">
      <c r="A150" s="33"/>
      <c r="B150" s="34"/>
      <c r="C150" s="186" t="s">
        <v>169</v>
      </c>
      <c r="D150" s="186" t="s">
        <v>129</v>
      </c>
      <c r="E150" s="187" t="s">
        <v>244</v>
      </c>
      <c r="F150" s="188" t="s">
        <v>245</v>
      </c>
      <c r="G150" s="189" t="s">
        <v>132</v>
      </c>
      <c r="H150" s="190">
        <v>2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84</v>
      </c>
      <c r="AT150" s="198" t="s">
        <v>129</v>
      </c>
      <c r="AU150" s="198" t="s">
        <v>86</v>
      </c>
      <c r="AY150" s="16" t="s">
        <v>126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84</v>
      </c>
      <c r="BK150" s="199">
        <f>ROUND(I150*H150,2)</f>
        <v>0</v>
      </c>
      <c r="BL150" s="16" t="s">
        <v>84</v>
      </c>
      <c r="BM150" s="198" t="s">
        <v>246</v>
      </c>
    </row>
    <row r="151" spans="1:65" s="2" customFormat="1" ht="29.25" x14ac:dyDescent="0.2">
      <c r="A151" s="33"/>
      <c r="B151" s="34"/>
      <c r="C151" s="35"/>
      <c r="D151" s="200" t="s">
        <v>135</v>
      </c>
      <c r="E151" s="35"/>
      <c r="F151" s="201" t="s">
        <v>247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135</v>
      </c>
      <c r="AU151" s="16" t="s">
        <v>86</v>
      </c>
    </row>
    <row r="152" spans="1:65" s="2" customFormat="1" ht="58.5" x14ac:dyDescent="0.2">
      <c r="A152" s="33"/>
      <c r="B152" s="34"/>
      <c r="C152" s="35"/>
      <c r="D152" s="200" t="s">
        <v>140</v>
      </c>
      <c r="E152" s="35"/>
      <c r="F152" s="205" t="s">
        <v>248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86</v>
      </c>
    </row>
    <row r="153" spans="1:65" s="12" customFormat="1" ht="22.9" customHeight="1" x14ac:dyDescent="0.2">
      <c r="B153" s="170"/>
      <c r="C153" s="171"/>
      <c r="D153" s="172" t="s">
        <v>76</v>
      </c>
      <c r="E153" s="184" t="s">
        <v>249</v>
      </c>
      <c r="F153" s="184" t="s">
        <v>250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SUM(P154:P156)</f>
        <v>0</v>
      </c>
      <c r="Q153" s="178"/>
      <c r="R153" s="179">
        <f>SUM(R154:R156)</f>
        <v>0</v>
      </c>
      <c r="S153" s="178"/>
      <c r="T153" s="180">
        <f>SUM(T154:T156)</f>
        <v>0</v>
      </c>
      <c r="AR153" s="181" t="s">
        <v>149</v>
      </c>
      <c r="AT153" s="182" t="s">
        <v>76</v>
      </c>
      <c r="AU153" s="182" t="s">
        <v>84</v>
      </c>
      <c r="AY153" s="181" t="s">
        <v>126</v>
      </c>
      <c r="BK153" s="183">
        <f>SUM(BK154:BK156)</f>
        <v>0</v>
      </c>
    </row>
    <row r="154" spans="1:65" s="2" customFormat="1" ht="16.5" customHeight="1" x14ac:dyDescent="0.2">
      <c r="A154" s="33"/>
      <c r="B154" s="34"/>
      <c r="C154" s="186" t="s">
        <v>176</v>
      </c>
      <c r="D154" s="186" t="s">
        <v>129</v>
      </c>
      <c r="E154" s="187" t="s">
        <v>251</v>
      </c>
      <c r="F154" s="188" t="s">
        <v>252</v>
      </c>
      <c r="G154" s="189" t="s">
        <v>132</v>
      </c>
      <c r="H154" s="190">
        <v>4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84</v>
      </c>
      <c r="AT154" s="198" t="s">
        <v>129</v>
      </c>
      <c r="AU154" s="198" t="s">
        <v>86</v>
      </c>
      <c r="AY154" s="16" t="s">
        <v>126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84</v>
      </c>
      <c r="BM154" s="198" t="s">
        <v>253</v>
      </c>
    </row>
    <row r="155" spans="1:65" s="2" customFormat="1" ht="19.5" x14ac:dyDescent="0.2">
      <c r="A155" s="33"/>
      <c r="B155" s="34"/>
      <c r="C155" s="35"/>
      <c r="D155" s="200" t="s">
        <v>135</v>
      </c>
      <c r="E155" s="35"/>
      <c r="F155" s="201" t="s">
        <v>254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135</v>
      </c>
      <c r="AU155" s="16" t="s">
        <v>86</v>
      </c>
    </row>
    <row r="156" spans="1:65" s="2" customFormat="1" ht="68.25" x14ac:dyDescent="0.2">
      <c r="A156" s="33"/>
      <c r="B156" s="34"/>
      <c r="C156" s="35"/>
      <c r="D156" s="200" t="s">
        <v>140</v>
      </c>
      <c r="E156" s="35"/>
      <c r="F156" s="205" t="s">
        <v>255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86</v>
      </c>
    </row>
    <row r="157" spans="1:65" s="12" customFormat="1" ht="22.9" customHeight="1" x14ac:dyDescent="0.2">
      <c r="B157" s="170"/>
      <c r="C157" s="171"/>
      <c r="D157" s="172" t="s">
        <v>76</v>
      </c>
      <c r="E157" s="184" t="s">
        <v>256</v>
      </c>
      <c r="F157" s="184" t="s">
        <v>257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SUM(P158:P169)</f>
        <v>0</v>
      </c>
      <c r="Q157" s="178"/>
      <c r="R157" s="179">
        <f>SUM(R158:R169)</f>
        <v>0</v>
      </c>
      <c r="S157" s="178"/>
      <c r="T157" s="180">
        <f>SUM(T158:T169)</f>
        <v>0</v>
      </c>
      <c r="AR157" s="181" t="s">
        <v>149</v>
      </c>
      <c r="AT157" s="182" t="s">
        <v>76</v>
      </c>
      <c r="AU157" s="182" t="s">
        <v>84</v>
      </c>
      <c r="AY157" s="181" t="s">
        <v>126</v>
      </c>
      <c r="BK157" s="183">
        <f>SUM(BK158:BK169)</f>
        <v>0</v>
      </c>
    </row>
    <row r="158" spans="1:65" s="2" customFormat="1" ht="24.2" customHeight="1" x14ac:dyDescent="0.2">
      <c r="A158" s="33"/>
      <c r="B158" s="34"/>
      <c r="C158" s="186" t="s">
        <v>182</v>
      </c>
      <c r="D158" s="186" t="s">
        <v>129</v>
      </c>
      <c r="E158" s="187" t="s">
        <v>258</v>
      </c>
      <c r="F158" s="188" t="s">
        <v>259</v>
      </c>
      <c r="G158" s="189" t="s">
        <v>132</v>
      </c>
      <c r="H158" s="190">
        <v>2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84</v>
      </c>
      <c r="AT158" s="198" t="s">
        <v>129</v>
      </c>
      <c r="AU158" s="198" t="s">
        <v>86</v>
      </c>
      <c r="AY158" s="16" t="s">
        <v>126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84</v>
      </c>
      <c r="BK158" s="199">
        <f>ROUND(I158*H158,2)</f>
        <v>0</v>
      </c>
      <c r="BL158" s="16" t="s">
        <v>84</v>
      </c>
      <c r="BM158" s="198" t="s">
        <v>260</v>
      </c>
    </row>
    <row r="159" spans="1:65" s="2" customFormat="1" ht="19.5" x14ac:dyDescent="0.2">
      <c r="A159" s="33"/>
      <c r="B159" s="34"/>
      <c r="C159" s="35"/>
      <c r="D159" s="200" t="s">
        <v>135</v>
      </c>
      <c r="E159" s="35"/>
      <c r="F159" s="201" t="s">
        <v>261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135</v>
      </c>
      <c r="AU159" s="16" t="s">
        <v>86</v>
      </c>
    </row>
    <row r="160" spans="1:65" s="2" customFormat="1" ht="58.5" x14ac:dyDescent="0.2">
      <c r="A160" s="33"/>
      <c r="B160" s="34"/>
      <c r="C160" s="35"/>
      <c r="D160" s="200" t="s">
        <v>140</v>
      </c>
      <c r="E160" s="35"/>
      <c r="F160" s="205" t="s">
        <v>262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86</v>
      </c>
    </row>
    <row r="161" spans="1:65" s="2" customFormat="1" ht="16.5" customHeight="1" x14ac:dyDescent="0.2">
      <c r="A161" s="33"/>
      <c r="B161" s="34"/>
      <c r="C161" s="186" t="s">
        <v>190</v>
      </c>
      <c r="D161" s="186" t="s">
        <v>129</v>
      </c>
      <c r="E161" s="187" t="s">
        <v>263</v>
      </c>
      <c r="F161" s="188" t="s">
        <v>264</v>
      </c>
      <c r="G161" s="189" t="s">
        <v>132</v>
      </c>
      <c r="H161" s="190">
        <v>4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84</v>
      </c>
      <c r="AT161" s="198" t="s">
        <v>129</v>
      </c>
      <c r="AU161" s="198" t="s">
        <v>86</v>
      </c>
      <c r="AY161" s="16" t="s">
        <v>126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84</v>
      </c>
      <c r="BK161" s="199">
        <f>ROUND(I161*H161,2)</f>
        <v>0</v>
      </c>
      <c r="BL161" s="16" t="s">
        <v>84</v>
      </c>
      <c r="BM161" s="198" t="s">
        <v>265</v>
      </c>
    </row>
    <row r="162" spans="1:65" s="2" customFormat="1" x14ac:dyDescent="0.2">
      <c r="A162" s="33"/>
      <c r="B162" s="34"/>
      <c r="C162" s="35"/>
      <c r="D162" s="200" t="s">
        <v>135</v>
      </c>
      <c r="E162" s="35"/>
      <c r="F162" s="201" t="s">
        <v>266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135</v>
      </c>
      <c r="AU162" s="16" t="s">
        <v>86</v>
      </c>
    </row>
    <row r="163" spans="1:65" s="2" customFormat="1" ht="48.75" x14ac:dyDescent="0.2">
      <c r="A163" s="33"/>
      <c r="B163" s="34"/>
      <c r="C163" s="35"/>
      <c r="D163" s="200" t="s">
        <v>140</v>
      </c>
      <c r="E163" s="35"/>
      <c r="F163" s="205" t="s">
        <v>267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86</v>
      </c>
    </row>
    <row r="164" spans="1:65" s="2" customFormat="1" ht="16.5" customHeight="1" x14ac:dyDescent="0.2">
      <c r="A164" s="33"/>
      <c r="B164" s="34"/>
      <c r="C164" s="186" t="s">
        <v>268</v>
      </c>
      <c r="D164" s="186" t="s">
        <v>129</v>
      </c>
      <c r="E164" s="187" t="s">
        <v>269</v>
      </c>
      <c r="F164" s="188" t="s">
        <v>270</v>
      </c>
      <c r="G164" s="189" t="s">
        <v>132</v>
      </c>
      <c r="H164" s="190">
        <v>2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84</v>
      </c>
      <c r="AT164" s="198" t="s">
        <v>129</v>
      </c>
      <c r="AU164" s="198" t="s">
        <v>86</v>
      </c>
      <c r="AY164" s="16" t="s">
        <v>126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84</v>
      </c>
      <c r="BK164" s="199">
        <f>ROUND(I164*H164,2)</f>
        <v>0</v>
      </c>
      <c r="BL164" s="16" t="s">
        <v>84</v>
      </c>
      <c r="BM164" s="198" t="s">
        <v>271</v>
      </c>
    </row>
    <row r="165" spans="1:65" s="2" customFormat="1" ht="19.5" x14ac:dyDescent="0.2">
      <c r="A165" s="33"/>
      <c r="B165" s="34"/>
      <c r="C165" s="35"/>
      <c r="D165" s="200" t="s">
        <v>135</v>
      </c>
      <c r="E165" s="35"/>
      <c r="F165" s="201" t="s">
        <v>272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86</v>
      </c>
    </row>
    <row r="166" spans="1:65" s="2" customFormat="1" ht="68.25" x14ac:dyDescent="0.2">
      <c r="A166" s="33"/>
      <c r="B166" s="34"/>
      <c r="C166" s="35"/>
      <c r="D166" s="200" t="s">
        <v>140</v>
      </c>
      <c r="E166" s="35"/>
      <c r="F166" s="205" t="s">
        <v>273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86</v>
      </c>
    </row>
    <row r="167" spans="1:65" s="2" customFormat="1" ht="24.2" customHeight="1" x14ac:dyDescent="0.2">
      <c r="A167" s="33"/>
      <c r="B167" s="34"/>
      <c r="C167" s="186" t="s">
        <v>274</v>
      </c>
      <c r="D167" s="186" t="s">
        <v>129</v>
      </c>
      <c r="E167" s="187" t="s">
        <v>275</v>
      </c>
      <c r="F167" s="188" t="s">
        <v>276</v>
      </c>
      <c r="G167" s="189" t="s">
        <v>132</v>
      </c>
      <c r="H167" s="190">
        <v>2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84</v>
      </c>
      <c r="AT167" s="198" t="s">
        <v>129</v>
      </c>
      <c r="AU167" s="198" t="s">
        <v>86</v>
      </c>
      <c r="AY167" s="16" t="s">
        <v>126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84</v>
      </c>
      <c r="BM167" s="198" t="s">
        <v>277</v>
      </c>
    </row>
    <row r="168" spans="1:65" s="2" customFormat="1" ht="19.5" x14ac:dyDescent="0.2">
      <c r="A168" s="33"/>
      <c r="B168" s="34"/>
      <c r="C168" s="35"/>
      <c r="D168" s="200" t="s">
        <v>135</v>
      </c>
      <c r="E168" s="35"/>
      <c r="F168" s="201" t="s">
        <v>278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86</v>
      </c>
    </row>
    <row r="169" spans="1:65" s="2" customFormat="1" ht="58.5" x14ac:dyDescent="0.2">
      <c r="A169" s="33"/>
      <c r="B169" s="34"/>
      <c r="C169" s="35"/>
      <c r="D169" s="200" t="s">
        <v>140</v>
      </c>
      <c r="E169" s="35"/>
      <c r="F169" s="205" t="s">
        <v>279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140</v>
      </c>
      <c r="AU169" s="16" t="s">
        <v>86</v>
      </c>
    </row>
    <row r="170" spans="1:65" s="12" customFormat="1" ht="22.9" customHeight="1" x14ac:dyDescent="0.2">
      <c r="B170" s="170"/>
      <c r="C170" s="171"/>
      <c r="D170" s="172" t="s">
        <v>76</v>
      </c>
      <c r="E170" s="184" t="s">
        <v>280</v>
      </c>
      <c r="F170" s="184" t="s">
        <v>281</v>
      </c>
      <c r="G170" s="171"/>
      <c r="H170" s="171"/>
      <c r="I170" s="174"/>
      <c r="J170" s="185">
        <f>BK170</f>
        <v>0</v>
      </c>
      <c r="K170" s="171"/>
      <c r="L170" s="176"/>
      <c r="M170" s="177"/>
      <c r="N170" s="178"/>
      <c r="O170" s="178"/>
      <c r="P170" s="179">
        <f>SUM(P171:P182)</f>
        <v>0</v>
      </c>
      <c r="Q170" s="178"/>
      <c r="R170" s="179">
        <f>SUM(R171:R182)</f>
        <v>0</v>
      </c>
      <c r="S170" s="178"/>
      <c r="T170" s="180">
        <f>SUM(T171:T182)</f>
        <v>0</v>
      </c>
      <c r="AR170" s="181" t="s">
        <v>149</v>
      </c>
      <c r="AT170" s="182" t="s">
        <v>76</v>
      </c>
      <c r="AU170" s="182" t="s">
        <v>84</v>
      </c>
      <c r="AY170" s="181" t="s">
        <v>126</v>
      </c>
      <c r="BK170" s="183">
        <f>SUM(BK171:BK182)</f>
        <v>0</v>
      </c>
    </row>
    <row r="171" spans="1:65" s="2" customFormat="1" ht="16.5" customHeight="1" x14ac:dyDescent="0.2">
      <c r="A171" s="33"/>
      <c r="B171" s="34"/>
      <c r="C171" s="186" t="s">
        <v>282</v>
      </c>
      <c r="D171" s="186" t="s">
        <v>129</v>
      </c>
      <c r="E171" s="187" t="s">
        <v>283</v>
      </c>
      <c r="F171" s="188" t="s">
        <v>284</v>
      </c>
      <c r="G171" s="189" t="s">
        <v>132</v>
      </c>
      <c r="H171" s="190">
        <v>4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285</v>
      </c>
      <c r="AT171" s="198" t="s">
        <v>129</v>
      </c>
      <c r="AU171" s="198" t="s">
        <v>86</v>
      </c>
      <c r="AY171" s="16" t="s">
        <v>126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285</v>
      </c>
      <c r="BM171" s="198" t="s">
        <v>286</v>
      </c>
    </row>
    <row r="172" spans="1:65" s="2" customFormat="1" ht="19.5" x14ac:dyDescent="0.2">
      <c r="A172" s="33"/>
      <c r="B172" s="34"/>
      <c r="C172" s="35"/>
      <c r="D172" s="200" t="s">
        <v>135</v>
      </c>
      <c r="E172" s="35"/>
      <c r="F172" s="201" t="s">
        <v>287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135</v>
      </c>
      <c r="AU172" s="16" t="s">
        <v>86</v>
      </c>
    </row>
    <row r="173" spans="1:65" s="2" customFormat="1" ht="68.25" x14ac:dyDescent="0.2">
      <c r="A173" s="33"/>
      <c r="B173" s="34"/>
      <c r="C173" s="35"/>
      <c r="D173" s="200" t="s">
        <v>140</v>
      </c>
      <c r="E173" s="35"/>
      <c r="F173" s="205" t="s">
        <v>288</v>
      </c>
      <c r="G173" s="35"/>
      <c r="H173" s="35"/>
      <c r="I173" s="202"/>
      <c r="J173" s="35"/>
      <c r="K173" s="35"/>
      <c r="L173" s="38"/>
      <c r="M173" s="203"/>
      <c r="N173" s="20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140</v>
      </c>
      <c r="AU173" s="16" t="s">
        <v>86</v>
      </c>
    </row>
    <row r="174" spans="1:65" s="2" customFormat="1" ht="16.5" customHeight="1" x14ac:dyDescent="0.2">
      <c r="A174" s="33"/>
      <c r="B174" s="34"/>
      <c r="C174" s="186" t="s">
        <v>8</v>
      </c>
      <c r="D174" s="186" t="s">
        <v>129</v>
      </c>
      <c r="E174" s="187" t="s">
        <v>289</v>
      </c>
      <c r="F174" s="188" t="s">
        <v>290</v>
      </c>
      <c r="G174" s="189" t="s">
        <v>132</v>
      </c>
      <c r="H174" s="190">
        <v>4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42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285</v>
      </c>
      <c r="AT174" s="198" t="s">
        <v>129</v>
      </c>
      <c r="AU174" s="198" t="s">
        <v>86</v>
      </c>
      <c r="AY174" s="16" t="s">
        <v>126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84</v>
      </c>
      <c r="BK174" s="199">
        <f>ROUND(I174*H174,2)</f>
        <v>0</v>
      </c>
      <c r="BL174" s="16" t="s">
        <v>285</v>
      </c>
      <c r="BM174" s="198" t="s">
        <v>291</v>
      </c>
    </row>
    <row r="175" spans="1:65" s="2" customFormat="1" ht="19.5" x14ac:dyDescent="0.2">
      <c r="A175" s="33"/>
      <c r="B175" s="34"/>
      <c r="C175" s="35"/>
      <c r="D175" s="200" t="s">
        <v>135</v>
      </c>
      <c r="E175" s="35"/>
      <c r="F175" s="201" t="s">
        <v>292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135</v>
      </c>
      <c r="AU175" s="16" t="s">
        <v>86</v>
      </c>
    </row>
    <row r="176" spans="1:65" s="2" customFormat="1" ht="39" x14ac:dyDescent="0.2">
      <c r="A176" s="33"/>
      <c r="B176" s="34"/>
      <c r="C176" s="35"/>
      <c r="D176" s="200" t="s">
        <v>140</v>
      </c>
      <c r="E176" s="35"/>
      <c r="F176" s="205" t="s">
        <v>293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86</v>
      </c>
    </row>
    <row r="177" spans="1:65" s="2" customFormat="1" ht="16.5" customHeight="1" x14ac:dyDescent="0.2">
      <c r="A177" s="33"/>
      <c r="B177" s="34"/>
      <c r="C177" s="186" t="s">
        <v>285</v>
      </c>
      <c r="D177" s="186" t="s">
        <v>129</v>
      </c>
      <c r="E177" s="187" t="s">
        <v>294</v>
      </c>
      <c r="F177" s="188" t="s">
        <v>295</v>
      </c>
      <c r="G177" s="189" t="s">
        <v>132</v>
      </c>
      <c r="H177" s="190">
        <v>1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42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285</v>
      </c>
      <c r="AT177" s="198" t="s">
        <v>129</v>
      </c>
      <c r="AU177" s="198" t="s">
        <v>86</v>
      </c>
      <c r="AY177" s="16" t="s">
        <v>126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84</v>
      </c>
      <c r="BK177" s="199">
        <f>ROUND(I177*H177,2)</f>
        <v>0</v>
      </c>
      <c r="BL177" s="16" t="s">
        <v>285</v>
      </c>
      <c r="BM177" s="198" t="s">
        <v>296</v>
      </c>
    </row>
    <row r="178" spans="1:65" s="2" customFormat="1" ht="19.5" x14ac:dyDescent="0.2">
      <c r="A178" s="33"/>
      <c r="B178" s="34"/>
      <c r="C178" s="35"/>
      <c r="D178" s="200" t="s">
        <v>135</v>
      </c>
      <c r="E178" s="35"/>
      <c r="F178" s="201" t="s">
        <v>297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135</v>
      </c>
      <c r="AU178" s="16" t="s">
        <v>86</v>
      </c>
    </row>
    <row r="179" spans="1:65" s="2" customFormat="1" ht="48.75" x14ac:dyDescent="0.2">
      <c r="A179" s="33"/>
      <c r="B179" s="34"/>
      <c r="C179" s="35"/>
      <c r="D179" s="200" t="s">
        <v>140</v>
      </c>
      <c r="E179" s="35"/>
      <c r="F179" s="205" t="s">
        <v>298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140</v>
      </c>
      <c r="AU179" s="16" t="s">
        <v>86</v>
      </c>
    </row>
    <row r="180" spans="1:65" s="2" customFormat="1" ht="16.5" customHeight="1" x14ac:dyDescent="0.2">
      <c r="A180" s="33"/>
      <c r="B180" s="34"/>
      <c r="C180" s="186" t="s">
        <v>299</v>
      </c>
      <c r="D180" s="186" t="s">
        <v>129</v>
      </c>
      <c r="E180" s="187" t="s">
        <v>300</v>
      </c>
      <c r="F180" s="188" t="s">
        <v>301</v>
      </c>
      <c r="G180" s="189" t="s">
        <v>132</v>
      </c>
      <c r="H180" s="190">
        <v>1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42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285</v>
      </c>
      <c r="AT180" s="198" t="s">
        <v>129</v>
      </c>
      <c r="AU180" s="198" t="s">
        <v>86</v>
      </c>
      <c r="AY180" s="16" t="s">
        <v>126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84</v>
      </c>
      <c r="BK180" s="199">
        <f>ROUND(I180*H180,2)</f>
        <v>0</v>
      </c>
      <c r="BL180" s="16" t="s">
        <v>285</v>
      </c>
      <c r="BM180" s="198" t="s">
        <v>302</v>
      </c>
    </row>
    <row r="181" spans="1:65" s="2" customFormat="1" ht="19.5" x14ac:dyDescent="0.2">
      <c r="A181" s="33"/>
      <c r="B181" s="34"/>
      <c r="C181" s="35"/>
      <c r="D181" s="200" t="s">
        <v>135</v>
      </c>
      <c r="E181" s="35"/>
      <c r="F181" s="201" t="s">
        <v>303</v>
      </c>
      <c r="G181" s="35"/>
      <c r="H181" s="35"/>
      <c r="I181" s="202"/>
      <c r="J181" s="35"/>
      <c r="K181" s="35"/>
      <c r="L181" s="38"/>
      <c r="M181" s="203"/>
      <c r="N181" s="20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135</v>
      </c>
      <c r="AU181" s="16" t="s">
        <v>86</v>
      </c>
    </row>
    <row r="182" spans="1:65" s="2" customFormat="1" ht="48.75" x14ac:dyDescent="0.2">
      <c r="A182" s="33"/>
      <c r="B182" s="34"/>
      <c r="C182" s="35"/>
      <c r="D182" s="200" t="s">
        <v>140</v>
      </c>
      <c r="E182" s="35"/>
      <c r="F182" s="205" t="s">
        <v>304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86</v>
      </c>
    </row>
    <row r="183" spans="1:65" s="12" customFormat="1" ht="22.9" customHeight="1" x14ac:dyDescent="0.2">
      <c r="B183" s="170"/>
      <c r="C183" s="171"/>
      <c r="D183" s="172" t="s">
        <v>76</v>
      </c>
      <c r="E183" s="184" t="s">
        <v>305</v>
      </c>
      <c r="F183" s="184" t="s">
        <v>306</v>
      </c>
      <c r="G183" s="171"/>
      <c r="H183" s="171"/>
      <c r="I183" s="174"/>
      <c r="J183" s="185">
        <f>BK183</f>
        <v>0</v>
      </c>
      <c r="K183" s="171"/>
      <c r="L183" s="176"/>
      <c r="M183" s="177"/>
      <c r="N183" s="178"/>
      <c r="O183" s="178"/>
      <c r="P183" s="179">
        <f>SUM(P184:P188)</f>
        <v>0</v>
      </c>
      <c r="Q183" s="178"/>
      <c r="R183" s="179">
        <f>SUM(R184:R188)</f>
        <v>0</v>
      </c>
      <c r="S183" s="178"/>
      <c r="T183" s="180">
        <f>SUM(T184:T188)</f>
        <v>0</v>
      </c>
      <c r="AR183" s="181" t="s">
        <v>149</v>
      </c>
      <c r="AT183" s="182" t="s">
        <v>76</v>
      </c>
      <c r="AU183" s="182" t="s">
        <v>84</v>
      </c>
      <c r="AY183" s="181" t="s">
        <v>126</v>
      </c>
      <c r="BK183" s="183">
        <f>SUM(BK184:BK188)</f>
        <v>0</v>
      </c>
    </row>
    <row r="184" spans="1:65" s="2" customFormat="1" ht="16.5" customHeight="1" x14ac:dyDescent="0.2">
      <c r="A184" s="33"/>
      <c r="B184" s="34"/>
      <c r="C184" s="186" t="s">
        <v>307</v>
      </c>
      <c r="D184" s="186" t="s">
        <v>129</v>
      </c>
      <c r="E184" s="187" t="s">
        <v>308</v>
      </c>
      <c r="F184" s="188" t="s">
        <v>309</v>
      </c>
      <c r="G184" s="189" t="s">
        <v>132</v>
      </c>
      <c r="H184" s="190">
        <v>1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42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84</v>
      </c>
      <c r="AT184" s="198" t="s">
        <v>129</v>
      </c>
      <c r="AU184" s="198" t="s">
        <v>86</v>
      </c>
      <c r="AY184" s="16" t="s">
        <v>126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84</v>
      </c>
      <c r="BK184" s="199">
        <f>ROUND(I184*H184,2)</f>
        <v>0</v>
      </c>
      <c r="BL184" s="16" t="s">
        <v>84</v>
      </c>
      <c r="BM184" s="198" t="s">
        <v>310</v>
      </c>
    </row>
    <row r="185" spans="1:65" s="2" customFormat="1" x14ac:dyDescent="0.2">
      <c r="A185" s="33"/>
      <c r="B185" s="34"/>
      <c r="C185" s="35"/>
      <c r="D185" s="200" t="s">
        <v>135</v>
      </c>
      <c r="E185" s="35"/>
      <c r="F185" s="201" t="s">
        <v>311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135</v>
      </c>
      <c r="AU185" s="16" t="s">
        <v>86</v>
      </c>
    </row>
    <row r="186" spans="1:65" s="2" customFormat="1" ht="21.75" customHeight="1" x14ac:dyDescent="0.2">
      <c r="A186" s="33"/>
      <c r="B186" s="34"/>
      <c r="C186" s="186" t="s">
        <v>312</v>
      </c>
      <c r="D186" s="186" t="s">
        <v>129</v>
      </c>
      <c r="E186" s="187" t="s">
        <v>313</v>
      </c>
      <c r="F186" s="188" t="s">
        <v>314</v>
      </c>
      <c r="G186" s="189" t="s">
        <v>132</v>
      </c>
      <c r="H186" s="190">
        <v>2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42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84</v>
      </c>
      <c r="AT186" s="198" t="s">
        <v>129</v>
      </c>
      <c r="AU186" s="198" t="s">
        <v>86</v>
      </c>
      <c r="AY186" s="16" t="s">
        <v>126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84</v>
      </c>
      <c r="BK186" s="199">
        <f>ROUND(I186*H186,2)</f>
        <v>0</v>
      </c>
      <c r="BL186" s="16" t="s">
        <v>84</v>
      </c>
      <c r="BM186" s="198" t="s">
        <v>315</v>
      </c>
    </row>
    <row r="187" spans="1:65" s="2" customFormat="1" ht="19.5" x14ac:dyDescent="0.2">
      <c r="A187" s="33"/>
      <c r="B187" s="34"/>
      <c r="C187" s="35"/>
      <c r="D187" s="200" t="s">
        <v>135</v>
      </c>
      <c r="E187" s="35"/>
      <c r="F187" s="201" t="s">
        <v>316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135</v>
      </c>
      <c r="AU187" s="16" t="s">
        <v>86</v>
      </c>
    </row>
    <row r="188" spans="1:65" s="2" customFormat="1" ht="19.5" x14ac:dyDescent="0.2">
      <c r="A188" s="33"/>
      <c r="B188" s="34"/>
      <c r="C188" s="35"/>
      <c r="D188" s="200" t="s">
        <v>140</v>
      </c>
      <c r="E188" s="35"/>
      <c r="F188" s="205" t="s">
        <v>317</v>
      </c>
      <c r="G188" s="35"/>
      <c r="H188" s="35"/>
      <c r="I188" s="202"/>
      <c r="J188" s="35"/>
      <c r="K188" s="35"/>
      <c r="L188" s="38"/>
      <c r="M188" s="206"/>
      <c r="N188" s="207"/>
      <c r="O188" s="208"/>
      <c r="P188" s="208"/>
      <c r="Q188" s="208"/>
      <c r="R188" s="208"/>
      <c r="S188" s="208"/>
      <c r="T188" s="209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140</v>
      </c>
      <c r="AU188" s="16" t="s">
        <v>86</v>
      </c>
    </row>
    <row r="189" spans="1:65" s="2" customFormat="1" ht="6.95" customHeight="1" x14ac:dyDescent="0.2">
      <c r="A189" s="3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38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sheetProtection algorithmName="SHA-512" hashValue="PB6DYX/emxxASvHcRjPgoChqyLWr/Bier3NGLvrEroXFxPnvQMjrfCHRIqw3D9gqKvgBUTf/NZ4lHKwG6iZDpg==" saltValue="ubEOzXSMhLSa9LAZU/XCwNdonMYd8At+bbNbgYioP/P1DyIoNRxrbtvMG42Y0hQM6VicGFSKuvr9r8YxltkmSw==" spinCount="100000" sheet="1" objects="1" scenarios="1" formatColumns="0" formatRows="0" autoFilter="0"/>
  <autoFilter ref="C123:K188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93</v>
      </c>
    </row>
    <row r="3" spans="1:46" s="1" customFormat="1" ht="6.95" hidden="1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hidden="1" customHeight="1" x14ac:dyDescent="0.2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5" hidden="1" customHeight="1" x14ac:dyDescent="0.2">
      <c r="B5" s="19"/>
      <c r="L5" s="19"/>
    </row>
    <row r="6" spans="1:46" s="1" customFormat="1" ht="12" hidden="1" customHeight="1" x14ac:dyDescent="0.2">
      <c r="B6" s="19"/>
      <c r="D6" s="111" t="s">
        <v>16</v>
      </c>
      <c r="L6" s="19"/>
    </row>
    <row r="7" spans="1:46" s="1" customFormat="1" ht="16.5" hidden="1" customHeight="1" x14ac:dyDescent="0.2">
      <c r="B7" s="19"/>
      <c r="E7" s="290" t="str">
        <f>'Rekapitulace stavby'!K6</f>
        <v>VD Vraňany - oprava technologie středního jezového pole</v>
      </c>
      <c r="F7" s="291"/>
      <c r="G7" s="291"/>
      <c r="H7" s="291"/>
      <c r="L7" s="19"/>
    </row>
    <row r="8" spans="1:46" s="2" customFormat="1" ht="12" hidden="1" customHeight="1" x14ac:dyDescent="0.2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 x14ac:dyDescent="0.2">
      <c r="A9" s="33"/>
      <c r="B9" s="38"/>
      <c r="C9" s="33"/>
      <c r="D9" s="33"/>
      <c r="E9" s="292" t="s">
        <v>318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31. 3. 2022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 x14ac:dyDescent="0.2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21" t="s">
        <v>41</v>
      </c>
      <c r="E33" s="111" t="s">
        <v>42</v>
      </c>
      <c r="F33" s="122">
        <f>ROUND((SUM(BE122:BE183)),  2)</f>
        <v>0</v>
      </c>
      <c r="G33" s="33"/>
      <c r="H33" s="33"/>
      <c r="I33" s="123">
        <v>0.21</v>
      </c>
      <c r="J33" s="122">
        <f>ROUND(((SUM(BE122:BE183))*I33),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11" t="s">
        <v>43</v>
      </c>
      <c r="F34" s="122">
        <f>ROUND((SUM(BF122:BF183)),  2)</f>
        <v>0</v>
      </c>
      <c r="G34" s="33"/>
      <c r="H34" s="33"/>
      <c r="I34" s="123">
        <v>0.15</v>
      </c>
      <c r="J34" s="122">
        <f>ROUND(((SUM(BF122:BF183))*I34),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44</v>
      </c>
      <c r="F35" s="122">
        <f>ROUND((SUM(BG122:BG183)),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45</v>
      </c>
      <c r="F36" s="122">
        <f>ROUND((SUM(BH122:BH183)),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46</v>
      </c>
      <c r="F37" s="122">
        <f>ROUND((SUM(BI122:BI183)),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19"/>
      <c r="L41" s="19"/>
    </row>
    <row r="42" spans="1:31" s="1" customFormat="1" ht="14.45" hidden="1" customHeight="1" x14ac:dyDescent="0.2">
      <c r="B42" s="19"/>
      <c r="L42" s="19"/>
    </row>
    <row r="43" spans="1:31" s="1" customFormat="1" ht="14.45" hidden="1" customHeight="1" x14ac:dyDescent="0.2">
      <c r="B43" s="19"/>
      <c r="L43" s="19"/>
    </row>
    <row r="44" spans="1:31" s="1" customFormat="1" ht="14.45" hidden="1" customHeight="1" x14ac:dyDescent="0.2">
      <c r="B44" s="19"/>
      <c r="L44" s="19"/>
    </row>
    <row r="45" spans="1:31" s="1" customFormat="1" ht="14.45" hidden="1" customHeight="1" x14ac:dyDescent="0.2">
      <c r="B45" s="19"/>
      <c r="L45" s="19"/>
    </row>
    <row r="46" spans="1:31" s="1" customFormat="1" ht="14.45" hidden="1" customHeight="1" x14ac:dyDescent="0.2">
      <c r="B46" s="19"/>
      <c r="L46" s="19"/>
    </row>
    <row r="47" spans="1:31" s="1" customFormat="1" ht="14.45" hidden="1" customHeight="1" x14ac:dyDescent="0.2">
      <c r="B47" s="19"/>
      <c r="L47" s="19"/>
    </row>
    <row r="48" spans="1:31" s="1" customFormat="1" ht="14.45" hidden="1" customHeight="1" x14ac:dyDescent="0.2">
      <c r="B48" s="19"/>
      <c r="L48" s="19"/>
    </row>
    <row r="49" spans="1:31" s="1" customFormat="1" ht="14.45" hidden="1" customHeight="1" x14ac:dyDescent="0.2">
      <c r="B49" s="19"/>
      <c r="L49" s="19"/>
    </row>
    <row r="50" spans="1:31" s="2" customFormat="1" ht="14.45" hidden="1" customHeight="1" x14ac:dyDescent="0.2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idden="1" x14ac:dyDescent="0.2">
      <c r="B51" s="19"/>
      <c r="L51" s="19"/>
    </row>
    <row r="52" spans="1:31" hidden="1" x14ac:dyDescent="0.2">
      <c r="B52" s="19"/>
      <c r="L52" s="19"/>
    </row>
    <row r="53" spans="1:31" hidden="1" x14ac:dyDescent="0.2">
      <c r="B53" s="19"/>
      <c r="L53" s="19"/>
    </row>
    <row r="54" spans="1:31" hidden="1" x14ac:dyDescent="0.2">
      <c r="B54" s="19"/>
      <c r="L54" s="19"/>
    </row>
    <row r="55" spans="1:31" hidden="1" x14ac:dyDescent="0.2">
      <c r="B55" s="19"/>
      <c r="L55" s="19"/>
    </row>
    <row r="56" spans="1:31" hidden="1" x14ac:dyDescent="0.2">
      <c r="B56" s="19"/>
      <c r="L56" s="19"/>
    </row>
    <row r="57" spans="1:31" hidden="1" x14ac:dyDescent="0.2">
      <c r="B57" s="19"/>
      <c r="L57" s="19"/>
    </row>
    <row r="58" spans="1:31" hidden="1" x14ac:dyDescent="0.2">
      <c r="B58" s="19"/>
      <c r="L58" s="19"/>
    </row>
    <row r="59" spans="1:31" hidden="1" x14ac:dyDescent="0.2">
      <c r="B59" s="19"/>
      <c r="L59" s="19"/>
    </row>
    <row r="60" spans="1:31" hidden="1" x14ac:dyDescent="0.2">
      <c r="B60" s="19"/>
      <c r="L60" s="19"/>
    </row>
    <row r="61" spans="1:31" s="2" customFormat="1" ht="12.75" hidden="1" x14ac:dyDescent="0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19"/>
      <c r="L62" s="19"/>
    </row>
    <row r="63" spans="1:31" hidden="1" x14ac:dyDescent="0.2">
      <c r="B63" s="19"/>
      <c r="L63" s="19"/>
    </row>
    <row r="64" spans="1:31" hidden="1" x14ac:dyDescent="0.2">
      <c r="B64" s="19"/>
      <c r="L64" s="19"/>
    </row>
    <row r="65" spans="1:31" s="2" customFormat="1" ht="12.75" hidden="1" x14ac:dyDescent="0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19"/>
      <c r="L66" s="19"/>
    </row>
    <row r="67" spans="1:31" hidden="1" x14ac:dyDescent="0.2">
      <c r="B67" s="19"/>
      <c r="L67" s="19"/>
    </row>
    <row r="68" spans="1:31" hidden="1" x14ac:dyDescent="0.2">
      <c r="B68" s="19"/>
      <c r="L68" s="19"/>
    </row>
    <row r="69" spans="1:31" hidden="1" x14ac:dyDescent="0.2">
      <c r="B69" s="19"/>
      <c r="L69" s="19"/>
    </row>
    <row r="70" spans="1:31" hidden="1" x14ac:dyDescent="0.2">
      <c r="B70" s="19"/>
      <c r="L70" s="19"/>
    </row>
    <row r="71" spans="1:31" hidden="1" x14ac:dyDescent="0.2">
      <c r="B71" s="19"/>
      <c r="L71" s="19"/>
    </row>
    <row r="72" spans="1:31" hidden="1" x14ac:dyDescent="0.2">
      <c r="B72" s="19"/>
      <c r="L72" s="19"/>
    </row>
    <row r="73" spans="1:31" hidden="1" x14ac:dyDescent="0.2">
      <c r="B73" s="19"/>
      <c r="L73" s="19"/>
    </row>
    <row r="74" spans="1:31" hidden="1" x14ac:dyDescent="0.2">
      <c r="B74" s="19"/>
      <c r="L74" s="19"/>
    </row>
    <row r="75" spans="1:31" hidden="1" x14ac:dyDescent="0.2">
      <c r="B75" s="19"/>
      <c r="L75" s="19"/>
    </row>
    <row r="76" spans="1:31" s="2" customFormat="1" ht="12.75" hidden="1" x14ac:dyDescent="0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 x14ac:dyDescent="0.2">
      <c r="A85" s="33"/>
      <c r="B85" s="34"/>
      <c r="C85" s="35"/>
      <c r="D85" s="35"/>
      <c r="E85" s="288" t="str">
        <f>E7</f>
        <v>VD Vraňany - oprava technologie středního jezového pole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98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 x14ac:dyDescent="0.2">
      <c r="A87" s="33"/>
      <c r="B87" s="34"/>
      <c r="C87" s="35"/>
      <c r="D87" s="35"/>
      <c r="E87" s="276" t="str">
        <f>E9</f>
        <v>02 - Oprava povrchových ochran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5"/>
      <c r="E89" s="35"/>
      <c r="F89" s="26" t="str">
        <f>F12</f>
        <v>VD Vraňany</v>
      </c>
      <c r="G89" s="35"/>
      <c r="H89" s="35"/>
      <c r="I89" s="28" t="s">
        <v>22</v>
      </c>
      <c r="J89" s="65" t="str">
        <f>IF(J12="","",J12)</f>
        <v>31. 3. 2022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 x14ac:dyDescent="0.2">
      <c r="A91" s="33"/>
      <c r="B91" s="34"/>
      <c r="C91" s="28" t="s">
        <v>24</v>
      </c>
      <c r="D91" s="35"/>
      <c r="E91" s="35"/>
      <c r="F91" s="26" t="str">
        <f>E15</f>
        <v>Povodí Vltavy, státní podnik</v>
      </c>
      <c r="G91" s="35"/>
      <c r="H91" s="35"/>
      <c r="I91" s="28" t="s">
        <v>31</v>
      </c>
      <c r="J91" s="31" t="str">
        <f>E21</f>
        <v>Ing. M.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 x14ac:dyDescent="0.2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M.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42" t="s">
        <v>101</v>
      </c>
      <c r="D94" s="143"/>
      <c r="E94" s="143"/>
      <c r="F94" s="143"/>
      <c r="G94" s="143"/>
      <c r="H94" s="143"/>
      <c r="I94" s="143"/>
      <c r="J94" s="144" t="s">
        <v>102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45" t="s">
        <v>103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hidden="1" customHeight="1" x14ac:dyDescent="0.2">
      <c r="B97" s="146"/>
      <c r="C97" s="147"/>
      <c r="D97" s="148" t="s">
        <v>319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hidden="1" customHeight="1" x14ac:dyDescent="0.2">
      <c r="B98" s="152"/>
      <c r="C98" s="153"/>
      <c r="D98" s="154" t="s">
        <v>320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hidden="1" customHeight="1" x14ac:dyDescent="0.2">
      <c r="B99" s="152"/>
      <c r="C99" s="153"/>
      <c r="D99" s="154" t="s">
        <v>321</v>
      </c>
      <c r="E99" s="155"/>
      <c r="F99" s="155"/>
      <c r="G99" s="155"/>
      <c r="H99" s="155"/>
      <c r="I99" s="155"/>
      <c r="J99" s="156">
        <f>J136</f>
        <v>0</v>
      </c>
      <c r="K99" s="153"/>
      <c r="L99" s="157"/>
    </row>
    <row r="100" spans="1:31" s="10" customFormat="1" ht="19.899999999999999" hidden="1" customHeight="1" x14ac:dyDescent="0.2">
      <c r="B100" s="152"/>
      <c r="C100" s="153"/>
      <c r="D100" s="154" t="s">
        <v>322</v>
      </c>
      <c r="E100" s="155"/>
      <c r="F100" s="155"/>
      <c r="G100" s="155"/>
      <c r="H100" s="155"/>
      <c r="I100" s="155"/>
      <c r="J100" s="156">
        <f>J147</f>
        <v>0</v>
      </c>
      <c r="K100" s="153"/>
      <c r="L100" s="157"/>
    </row>
    <row r="101" spans="1:31" s="9" customFormat="1" ht="24.95" hidden="1" customHeight="1" x14ac:dyDescent="0.2">
      <c r="B101" s="146"/>
      <c r="C101" s="147"/>
      <c r="D101" s="148" t="s">
        <v>323</v>
      </c>
      <c r="E101" s="149"/>
      <c r="F101" s="149"/>
      <c r="G101" s="149"/>
      <c r="H101" s="149"/>
      <c r="I101" s="149"/>
      <c r="J101" s="150">
        <f>J152</f>
        <v>0</v>
      </c>
      <c r="K101" s="147"/>
      <c r="L101" s="151"/>
    </row>
    <row r="102" spans="1:31" s="10" customFormat="1" ht="19.899999999999999" hidden="1" customHeight="1" x14ac:dyDescent="0.2">
      <c r="B102" s="152"/>
      <c r="C102" s="153"/>
      <c r="D102" s="154" t="s">
        <v>324</v>
      </c>
      <c r="E102" s="155"/>
      <c r="F102" s="155"/>
      <c r="G102" s="155"/>
      <c r="H102" s="155"/>
      <c r="I102" s="155"/>
      <c r="J102" s="156">
        <f>J153</f>
        <v>0</v>
      </c>
      <c r="K102" s="153"/>
      <c r="L102" s="157"/>
    </row>
    <row r="103" spans="1:31" s="2" customFormat="1" ht="21.75" hidden="1" customHeight="1" x14ac:dyDescent="0.2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 x14ac:dyDescent="0.2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idden="1" x14ac:dyDescent="0.2"/>
    <row r="106" spans="1:31" hidden="1" x14ac:dyDescent="0.2"/>
    <row r="107" spans="1:31" hidden="1" x14ac:dyDescent="0.2"/>
    <row r="108" spans="1:31" s="2" customFormat="1" ht="6.95" customHeight="1" x14ac:dyDescent="0.2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110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5"/>
      <c r="D112" s="35"/>
      <c r="E112" s="288" t="str">
        <f>E7</f>
        <v>VD Vraňany - oprava technologie středního jezového pole</v>
      </c>
      <c r="F112" s="289"/>
      <c r="G112" s="289"/>
      <c r="H112" s="289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98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5"/>
      <c r="D114" s="35"/>
      <c r="E114" s="276" t="str">
        <f>E9</f>
        <v>02 - Oprava povrchových ochran</v>
      </c>
      <c r="F114" s="287"/>
      <c r="G114" s="287"/>
      <c r="H114" s="287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5"/>
      <c r="E116" s="35"/>
      <c r="F116" s="26" t="str">
        <f>F12</f>
        <v>VD Vraňany</v>
      </c>
      <c r="G116" s="35"/>
      <c r="H116" s="35"/>
      <c r="I116" s="28" t="s">
        <v>22</v>
      </c>
      <c r="J116" s="65" t="str">
        <f>IF(J12="","",J12)</f>
        <v>31. 3. 2022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 x14ac:dyDescent="0.2">
      <c r="A118" s="33"/>
      <c r="B118" s="34"/>
      <c r="C118" s="28" t="s">
        <v>24</v>
      </c>
      <c r="D118" s="35"/>
      <c r="E118" s="35"/>
      <c r="F118" s="26" t="str">
        <f>E15</f>
        <v>Povodí Vltavy, státní podnik</v>
      </c>
      <c r="G118" s="35"/>
      <c r="H118" s="35"/>
      <c r="I118" s="28" t="s">
        <v>31</v>
      </c>
      <c r="J118" s="31" t="str">
        <f>E21</f>
        <v>Ing. M. Klimešová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35</v>
      </c>
      <c r="J119" s="31" t="str">
        <f>E24</f>
        <v>Ing. M. Klimešová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58"/>
      <c r="B121" s="159"/>
      <c r="C121" s="160" t="s">
        <v>111</v>
      </c>
      <c r="D121" s="161" t="s">
        <v>62</v>
      </c>
      <c r="E121" s="161" t="s">
        <v>58</v>
      </c>
      <c r="F121" s="161" t="s">
        <v>59</v>
      </c>
      <c r="G121" s="161" t="s">
        <v>112</v>
      </c>
      <c r="H121" s="161" t="s">
        <v>113</v>
      </c>
      <c r="I121" s="161" t="s">
        <v>114</v>
      </c>
      <c r="J121" s="162" t="s">
        <v>102</v>
      </c>
      <c r="K121" s="163" t="s">
        <v>115</v>
      </c>
      <c r="L121" s="164"/>
      <c r="M121" s="74" t="s">
        <v>1</v>
      </c>
      <c r="N121" s="75" t="s">
        <v>41</v>
      </c>
      <c r="O121" s="75" t="s">
        <v>116</v>
      </c>
      <c r="P121" s="75" t="s">
        <v>117</v>
      </c>
      <c r="Q121" s="75" t="s">
        <v>118</v>
      </c>
      <c r="R121" s="75" t="s">
        <v>119</v>
      </c>
      <c r="S121" s="75" t="s">
        <v>120</v>
      </c>
      <c r="T121" s="76" t="s">
        <v>121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 x14ac:dyDescent="0.25">
      <c r="A122" s="33"/>
      <c r="B122" s="34"/>
      <c r="C122" s="81" t="s">
        <v>122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P123+P152</f>
        <v>0</v>
      </c>
      <c r="Q122" s="78"/>
      <c r="R122" s="167">
        <f>R123+R152</f>
        <v>18.360899999999997</v>
      </c>
      <c r="S122" s="78"/>
      <c r="T122" s="168">
        <f>T123+T152</f>
        <v>16.739999999999998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76</v>
      </c>
      <c r="AU122" s="16" t="s">
        <v>104</v>
      </c>
      <c r="BK122" s="169">
        <f>BK123+BK152</f>
        <v>0</v>
      </c>
    </row>
    <row r="123" spans="1:65" s="12" customFormat="1" ht="25.9" customHeight="1" x14ac:dyDescent="0.2">
      <c r="B123" s="170"/>
      <c r="C123" s="171"/>
      <c r="D123" s="172" t="s">
        <v>76</v>
      </c>
      <c r="E123" s="173" t="s">
        <v>325</v>
      </c>
      <c r="F123" s="173" t="s">
        <v>326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P124+P136+P147</f>
        <v>0</v>
      </c>
      <c r="Q123" s="178"/>
      <c r="R123" s="179">
        <f>R124+R136+R147</f>
        <v>0</v>
      </c>
      <c r="S123" s="178"/>
      <c r="T123" s="180">
        <f>T124+T136+T147</f>
        <v>0</v>
      </c>
      <c r="AR123" s="181" t="s">
        <v>84</v>
      </c>
      <c r="AT123" s="182" t="s">
        <v>76</v>
      </c>
      <c r="AU123" s="182" t="s">
        <v>77</v>
      </c>
      <c r="AY123" s="181" t="s">
        <v>126</v>
      </c>
      <c r="BK123" s="183">
        <f>BK124+BK136+BK147</f>
        <v>0</v>
      </c>
    </row>
    <row r="124" spans="1:65" s="12" customFormat="1" ht="22.9" customHeight="1" x14ac:dyDescent="0.2">
      <c r="B124" s="170"/>
      <c r="C124" s="171"/>
      <c r="D124" s="172" t="s">
        <v>76</v>
      </c>
      <c r="E124" s="184" t="s">
        <v>84</v>
      </c>
      <c r="F124" s="184" t="s">
        <v>327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SUM(P125:P135)</f>
        <v>0</v>
      </c>
      <c r="Q124" s="178"/>
      <c r="R124" s="179">
        <f>SUM(R125:R135)</f>
        <v>0</v>
      </c>
      <c r="S124" s="178"/>
      <c r="T124" s="180">
        <f>SUM(T125:T135)</f>
        <v>0</v>
      </c>
      <c r="AR124" s="181" t="s">
        <v>84</v>
      </c>
      <c r="AT124" s="182" t="s">
        <v>76</v>
      </c>
      <c r="AU124" s="182" t="s">
        <v>84</v>
      </c>
      <c r="AY124" s="181" t="s">
        <v>126</v>
      </c>
      <c r="BK124" s="183">
        <f>SUM(BK125:BK135)</f>
        <v>0</v>
      </c>
    </row>
    <row r="125" spans="1:65" s="2" customFormat="1" ht="24.2" customHeight="1" x14ac:dyDescent="0.2">
      <c r="A125" s="33"/>
      <c r="B125" s="34"/>
      <c r="C125" s="186" t="s">
        <v>84</v>
      </c>
      <c r="D125" s="186" t="s">
        <v>129</v>
      </c>
      <c r="E125" s="187" t="s">
        <v>328</v>
      </c>
      <c r="F125" s="188" t="s">
        <v>329</v>
      </c>
      <c r="G125" s="189" t="s">
        <v>330</v>
      </c>
      <c r="H125" s="190">
        <v>12.03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149</v>
      </c>
      <c r="AT125" s="198" t="s">
        <v>129</v>
      </c>
      <c r="AU125" s="198" t="s">
        <v>86</v>
      </c>
      <c r="AY125" s="16" t="s">
        <v>126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84</v>
      </c>
      <c r="BK125" s="199">
        <f>ROUND(I125*H125,2)</f>
        <v>0</v>
      </c>
      <c r="BL125" s="16" t="s">
        <v>149</v>
      </c>
      <c r="BM125" s="198" t="s">
        <v>331</v>
      </c>
    </row>
    <row r="126" spans="1:65" s="2" customFormat="1" ht="29.25" x14ac:dyDescent="0.2">
      <c r="A126" s="33"/>
      <c r="B126" s="34"/>
      <c r="C126" s="35"/>
      <c r="D126" s="200" t="s">
        <v>135</v>
      </c>
      <c r="E126" s="35"/>
      <c r="F126" s="201" t="s">
        <v>332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86</v>
      </c>
    </row>
    <row r="127" spans="1:65" s="2" customFormat="1" ht="19.5" x14ac:dyDescent="0.2">
      <c r="A127" s="33"/>
      <c r="B127" s="34"/>
      <c r="C127" s="35"/>
      <c r="D127" s="200" t="s">
        <v>140</v>
      </c>
      <c r="E127" s="35"/>
      <c r="F127" s="205" t="s">
        <v>333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140</v>
      </c>
      <c r="AU127" s="16" t="s">
        <v>86</v>
      </c>
    </row>
    <row r="128" spans="1:65" s="13" customFormat="1" x14ac:dyDescent="0.2">
      <c r="B128" s="210"/>
      <c r="C128" s="211"/>
      <c r="D128" s="200" t="s">
        <v>334</v>
      </c>
      <c r="E128" s="212" t="s">
        <v>1</v>
      </c>
      <c r="F128" s="213" t="s">
        <v>335</v>
      </c>
      <c r="G128" s="211"/>
      <c r="H128" s="214">
        <v>5.7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334</v>
      </c>
      <c r="AU128" s="220" t="s">
        <v>86</v>
      </c>
      <c r="AV128" s="13" t="s">
        <v>86</v>
      </c>
      <c r="AW128" s="13" t="s">
        <v>34</v>
      </c>
      <c r="AX128" s="13" t="s">
        <v>77</v>
      </c>
      <c r="AY128" s="220" t="s">
        <v>126</v>
      </c>
    </row>
    <row r="129" spans="1:65" s="13" customFormat="1" ht="22.5" x14ac:dyDescent="0.2">
      <c r="B129" s="210"/>
      <c r="C129" s="211"/>
      <c r="D129" s="200" t="s">
        <v>334</v>
      </c>
      <c r="E129" s="212" t="s">
        <v>1</v>
      </c>
      <c r="F129" s="213" t="s">
        <v>336</v>
      </c>
      <c r="G129" s="211"/>
      <c r="H129" s="214">
        <v>5.58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334</v>
      </c>
      <c r="AU129" s="220" t="s">
        <v>86</v>
      </c>
      <c r="AV129" s="13" t="s">
        <v>86</v>
      </c>
      <c r="AW129" s="13" t="s">
        <v>34</v>
      </c>
      <c r="AX129" s="13" t="s">
        <v>77</v>
      </c>
      <c r="AY129" s="220" t="s">
        <v>126</v>
      </c>
    </row>
    <row r="130" spans="1:65" s="13" customFormat="1" ht="22.5" x14ac:dyDescent="0.2">
      <c r="B130" s="210"/>
      <c r="C130" s="211"/>
      <c r="D130" s="200" t="s">
        <v>334</v>
      </c>
      <c r="E130" s="212" t="s">
        <v>1</v>
      </c>
      <c r="F130" s="213" t="s">
        <v>337</v>
      </c>
      <c r="G130" s="211"/>
      <c r="H130" s="214">
        <v>0.75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334</v>
      </c>
      <c r="AU130" s="220" t="s">
        <v>86</v>
      </c>
      <c r="AV130" s="13" t="s">
        <v>86</v>
      </c>
      <c r="AW130" s="13" t="s">
        <v>34</v>
      </c>
      <c r="AX130" s="13" t="s">
        <v>77</v>
      </c>
      <c r="AY130" s="220" t="s">
        <v>126</v>
      </c>
    </row>
    <row r="131" spans="1:65" s="14" customFormat="1" x14ac:dyDescent="0.2">
      <c r="B131" s="221"/>
      <c r="C131" s="222"/>
      <c r="D131" s="200" t="s">
        <v>334</v>
      </c>
      <c r="E131" s="223" t="s">
        <v>1</v>
      </c>
      <c r="F131" s="224" t="s">
        <v>338</v>
      </c>
      <c r="G131" s="222"/>
      <c r="H131" s="225">
        <v>12.030000000000001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334</v>
      </c>
      <c r="AU131" s="231" t="s">
        <v>86</v>
      </c>
      <c r="AV131" s="14" t="s">
        <v>149</v>
      </c>
      <c r="AW131" s="14" t="s">
        <v>34</v>
      </c>
      <c r="AX131" s="14" t="s">
        <v>84</v>
      </c>
      <c r="AY131" s="231" t="s">
        <v>126</v>
      </c>
    </row>
    <row r="132" spans="1:65" s="2" customFormat="1" ht="24.2" customHeight="1" x14ac:dyDescent="0.2">
      <c r="A132" s="33"/>
      <c r="B132" s="34"/>
      <c r="C132" s="186" t="s">
        <v>86</v>
      </c>
      <c r="D132" s="186" t="s">
        <v>129</v>
      </c>
      <c r="E132" s="187" t="s">
        <v>339</v>
      </c>
      <c r="F132" s="188" t="s">
        <v>340</v>
      </c>
      <c r="G132" s="189" t="s">
        <v>330</v>
      </c>
      <c r="H132" s="190">
        <v>12.03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149</v>
      </c>
      <c r="AT132" s="198" t="s">
        <v>129</v>
      </c>
      <c r="AU132" s="198" t="s">
        <v>86</v>
      </c>
      <c r="AY132" s="16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84</v>
      </c>
      <c r="BK132" s="199">
        <f>ROUND(I132*H132,2)</f>
        <v>0</v>
      </c>
      <c r="BL132" s="16" t="s">
        <v>149</v>
      </c>
      <c r="BM132" s="198" t="s">
        <v>341</v>
      </c>
    </row>
    <row r="133" spans="1:65" s="2" customFormat="1" ht="29.25" x14ac:dyDescent="0.2">
      <c r="A133" s="33"/>
      <c r="B133" s="34"/>
      <c r="C133" s="35"/>
      <c r="D133" s="200" t="s">
        <v>135</v>
      </c>
      <c r="E133" s="35"/>
      <c r="F133" s="201" t="s">
        <v>342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86</v>
      </c>
    </row>
    <row r="134" spans="1:65" s="2" customFormat="1" ht="33" customHeight="1" x14ac:dyDescent="0.2">
      <c r="A134" s="33"/>
      <c r="B134" s="34"/>
      <c r="C134" s="186" t="s">
        <v>144</v>
      </c>
      <c r="D134" s="186" t="s">
        <v>129</v>
      </c>
      <c r="E134" s="187" t="s">
        <v>343</v>
      </c>
      <c r="F134" s="188" t="s">
        <v>344</v>
      </c>
      <c r="G134" s="189" t="s">
        <v>330</v>
      </c>
      <c r="H134" s="190">
        <v>12.03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42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149</v>
      </c>
      <c r="AT134" s="198" t="s">
        <v>129</v>
      </c>
      <c r="AU134" s="198" t="s">
        <v>86</v>
      </c>
      <c r="AY134" s="16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84</v>
      </c>
      <c r="BK134" s="199">
        <f>ROUND(I134*H134,2)</f>
        <v>0</v>
      </c>
      <c r="BL134" s="16" t="s">
        <v>149</v>
      </c>
      <c r="BM134" s="198" t="s">
        <v>345</v>
      </c>
    </row>
    <row r="135" spans="1:65" s="2" customFormat="1" ht="39" x14ac:dyDescent="0.2">
      <c r="A135" s="33"/>
      <c r="B135" s="34"/>
      <c r="C135" s="35"/>
      <c r="D135" s="200" t="s">
        <v>135</v>
      </c>
      <c r="E135" s="35"/>
      <c r="F135" s="201" t="s">
        <v>346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86</v>
      </c>
    </row>
    <row r="136" spans="1:65" s="12" customFormat="1" ht="22.9" customHeight="1" x14ac:dyDescent="0.2">
      <c r="B136" s="170"/>
      <c r="C136" s="171"/>
      <c r="D136" s="172" t="s">
        <v>76</v>
      </c>
      <c r="E136" s="184" t="s">
        <v>176</v>
      </c>
      <c r="F136" s="184" t="s">
        <v>347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SUM(P137:P146)</f>
        <v>0</v>
      </c>
      <c r="Q136" s="178"/>
      <c r="R136" s="179">
        <f>SUM(R137:R146)</f>
        <v>0</v>
      </c>
      <c r="S136" s="178"/>
      <c r="T136" s="180">
        <f>SUM(T137:T146)</f>
        <v>0</v>
      </c>
      <c r="AR136" s="181" t="s">
        <v>84</v>
      </c>
      <c r="AT136" s="182" t="s">
        <v>76</v>
      </c>
      <c r="AU136" s="182" t="s">
        <v>84</v>
      </c>
      <c r="AY136" s="181" t="s">
        <v>126</v>
      </c>
      <c r="BK136" s="183">
        <f>SUM(BK137:BK146)</f>
        <v>0</v>
      </c>
    </row>
    <row r="137" spans="1:65" s="2" customFormat="1" ht="16.5" customHeight="1" x14ac:dyDescent="0.2">
      <c r="A137" s="33"/>
      <c r="B137" s="34"/>
      <c r="C137" s="186" t="s">
        <v>149</v>
      </c>
      <c r="D137" s="186" t="s">
        <v>129</v>
      </c>
      <c r="E137" s="187" t="s">
        <v>348</v>
      </c>
      <c r="F137" s="188" t="s">
        <v>349</v>
      </c>
      <c r="G137" s="189" t="s">
        <v>132</v>
      </c>
      <c r="H137" s="190">
        <v>1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149</v>
      </c>
      <c r="AT137" s="198" t="s">
        <v>129</v>
      </c>
      <c r="AU137" s="198" t="s">
        <v>86</v>
      </c>
      <c r="AY137" s="16" t="s">
        <v>126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84</v>
      </c>
      <c r="BK137" s="199">
        <f>ROUND(I137*H137,2)</f>
        <v>0</v>
      </c>
      <c r="BL137" s="16" t="s">
        <v>149</v>
      </c>
      <c r="BM137" s="198" t="s">
        <v>350</v>
      </c>
    </row>
    <row r="138" spans="1:65" s="2" customFormat="1" x14ac:dyDescent="0.2">
      <c r="A138" s="33"/>
      <c r="B138" s="34"/>
      <c r="C138" s="35"/>
      <c r="D138" s="200" t="s">
        <v>135</v>
      </c>
      <c r="E138" s="35"/>
      <c r="F138" s="201" t="s">
        <v>351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86</v>
      </c>
    </row>
    <row r="139" spans="1:65" s="2" customFormat="1" ht="29.25" x14ac:dyDescent="0.2">
      <c r="A139" s="33"/>
      <c r="B139" s="34"/>
      <c r="C139" s="35"/>
      <c r="D139" s="200" t="s">
        <v>140</v>
      </c>
      <c r="E139" s="35"/>
      <c r="F139" s="205" t="s">
        <v>352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86</v>
      </c>
    </row>
    <row r="140" spans="1:65" s="2" customFormat="1" ht="16.5" customHeight="1" x14ac:dyDescent="0.2">
      <c r="A140" s="33"/>
      <c r="B140" s="34"/>
      <c r="C140" s="186" t="s">
        <v>125</v>
      </c>
      <c r="D140" s="186" t="s">
        <v>129</v>
      </c>
      <c r="E140" s="187" t="s">
        <v>353</v>
      </c>
      <c r="F140" s="188" t="s">
        <v>354</v>
      </c>
      <c r="G140" s="189" t="s">
        <v>330</v>
      </c>
      <c r="H140" s="190">
        <v>12.03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149</v>
      </c>
      <c r="AT140" s="198" t="s">
        <v>129</v>
      </c>
      <c r="AU140" s="198" t="s">
        <v>86</v>
      </c>
      <c r="AY140" s="16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84</v>
      </c>
      <c r="BK140" s="199">
        <f>ROUND(I140*H140,2)</f>
        <v>0</v>
      </c>
      <c r="BL140" s="16" t="s">
        <v>149</v>
      </c>
      <c r="BM140" s="198" t="s">
        <v>355</v>
      </c>
    </row>
    <row r="141" spans="1:65" s="2" customFormat="1" ht="19.5" x14ac:dyDescent="0.2">
      <c r="A141" s="33"/>
      <c r="B141" s="34"/>
      <c r="C141" s="35"/>
      <c r="D141" s="200" t="s">
        <v>135</v>
      </c>
      <c r="E141" s="35"/>
      <c r="F141" s="201" t="s">
        <v>356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86</v>
      </c>
    </row>
    <row r="142" spans="1:65" s="2" customFormat="1" ht="39" x14ac:dyDescent="0.2">
      <c r="A142" s="33"/>
      <c r="B142" s="34"/>
      <c r="C142" s="35"/>
      <c r="D142" s="200" t="s">
        <v>140</v>
      </c>
      <c r="E142" s="35"/>
      <c r="F142" s="205" t="s">
        <v>357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140</v>
      </c>
      <c r="AU142" s="16" t="s">
        <v>86</v>
      </c>
    </row>
    <row r="143" spans="1:65" s="13" customFormat="1" ht="22.5" x14ac:dyDescent="0.2">
      <c r="B143" s="210"/>
      <c r="C143" s="211"/>
      <c r="D143" s="200" t="s">
        <v>334</v>
      </c>
      <c r="E143" s="212" t="s">
        <v>1</v>
      </c>
      <c r="F143" s="213" t="s">
        <v>336</v>
      </c>
      <c r="G143" s="211"/>
      <c r="H143" s="214">
        <v>5.58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334</v>
      </c>
      <c r="AU143" s="220" t="s">
        <v>86</v>
      </c>
      <c r="AV143" s="13" t="s">
        <v>86</v>
      </c>
      <c r="AW143" s="13" t="s">
        <v>34</v>
      </c>
      <c r="AX143" s="13" t="s">
        <v>77</v>
      </c>
      <c r="AY143" s="220" t="s">
        <v>126</v>
      </c>
    </row>
    <row r="144" spans="1:65" s="13" customFormat="1" ht="22.5" x14ac:dyDescent="0.2">
      <c r="B144" s="210"/>
      <c r="C144" s="211"/>
      <c r="D144" s="200" t="s">
        <v>334</v>
      </c>
      <c r="E144" s="212" t="s">
        <v>1</v>
      </c>
      <c r="F144" s="213" t="s">
        <v>358</v>
      </c>
      <c r="G144" s="211"/>
      <c r="H144" s="214">
        <v>0.75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334</v>
      </c>
      <c r="AU144" s="220" t="s">
        <v>86</v>
      </c>
      <c r="AV144" s="13" t="s">
        <v>86</v>
      </c>
      <c r="AW144" s="13" t="s">
        <v>34</v>
      </c>
      <c r="AX144" s="13" t="s">
        <v>77</v>
      </c>
      <c r="AY144" s="220" t="s">
        <v>126</v>
      </c>
    </row>
    <row r="145" spans="1:65" s="13" customFormat="1" x14ac:dyDescent="0.2">
      <c r="B145" s="210"/>
      <c r="C145" s="211"/>
      <c r="D145" s="200" t="s">
        <v>334</v>
      </c>
      <c r="E145" s="212" t="s">
        <v>1</v>
      </c>
      <c r="F145" s="213" t="s">
        <v>359</v>
      </c>
      <c r="G145" s="211"/>
      <c r="H145" s="214">
        <v>5.7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334</v>
      </c>
      <c r="AU145" s="220" t="s">
        <v>86</v>
      </c>
      <c r="AV145" s="13" t="s">
        <v>86</v>
      </c>
      <c r="AW145" s="13" t="s">
        <v>34</v>
      </c>
      <c r="AX145" s="13" t="s">
        <v>77</v>
      </c>
      <c r="AY145" s="220" t="s">
        <v>126</v>
      </c>
    </row>
    <row r="146" spans="1:65" s="14" customFormat="1" x14ac:dyDescent="0.2">
      <c r="B146" s="221"/>
      <c r="C146" s="222"/>
      <c r="D146" s="200" t="s">
        <v>334</v>
      </c>
      <c r="E146" s="223" t="s">
        <v>1</v>
      </c>
      <c r="F146" s="224" t="s">
        <v>338</v>
      </c>
      <c r="G146" s="222"/>
      <c r="H146" s="225">
        <v>12.030000000000001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334</v>
      </c>
      <c r="AU146" s="231" t="s">
        <v>86</v>
      </c>
      <c r="AV146" s="14" t="s">
        <v>149</v>
      </c>
      <c r="AW146" s="14" t="s">
        <v>34</v>
      </c>
      <c r="AX146" s="14" t="s">
        <v>84</v>
      </c>
      <c r="AY146" s="231" t="s">
        <v>126</v>
      </c>
    </row>
    <row r="147" spans="1:65" s="12" customFormat="1" ht="22.9" customHeight="1" x14ac:dyDescent="0.2">
      <c r="B147" s="170"/>
      <c r="C147" s="171"/>
      <c r="D147" s="172" t="s">
        <v>76</v>
      </c>
      <c r="E147" s="184" t="s">
        <v>360</v>
      </c>
      <c r="F147" s="184" t="s">
        <v>361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SUM(P148:P151)</f>
        <v>0</v>
      </c>
      <c r="Q147" s="178"/>
      <c r="R147" s="179">
        <f>SUM(R148:R151)</f>
        <v>0</v>
      </c>
      <c r="S147" s="178"/>
      <c r="T147" s="180">
        <f>SUM(T148:T151)</f>
        <v>0</v>
      </c>
      <c r="AR147" s="181" t="s">
        <v>84</v>
      </c>
      <c r="AT147" s="182" t="s">
        <v>76</v>
      </c>
      <c r="AU147" s="182" t="s">
        <v>84</v>
      </c>
      <c r="AY147" s="181" t="s">
        <v>126</v>
      </c>
      <c r="BK147" s="183">
        <f>SUM(BK148:BK151)</f>
        <v>0</v>
      </c>
    </row>
    <row r="148" spans="1:65" s="2" customFormat="1" ht="37.9" customHeight="1" x14ac:dyDescent="0.2">
      <c r="A148" s="33"/>
      <c r="B148" s="34"/>
      <c r="C148" s="186" t="s">
        <v>158</v>
      </c>
      <c r="D148" s="186" t="s">
        <v>129</v>
      </c>
      <c r="E148" s="187" t="s">
        <v>362</v>
      </c>
      <c r="F148" s="188" t="s">
        <v>363</v>
      </c>
      <c r="G148" s="189" t="s">
        <v>364</v>
      </c>
      <c r="H148" s="190">
        <v>27.44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149</v>
      </c>
      <c r="AT148" s="198" t="s">
        <v>129</v>
      </c>
      <c r="AU148" s="198" t="s">
        <v>86</v>
      </c>
      <c r="AY148" s="16" t="s">
        <v>126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149</v>
      </c>
      <c r="BM148" s="198" t="s">
        <v>365</v>
      </c>
    </row>
    <row r="149" spans="1:65" s="2" customFormat="1" ht="19.5" x14ac:dyDescent="0.2">
      <c r="A149" s="33"/>
      <c r="B149" s="34"/>
      <c r="C149" s="35"/>
      <c r="D149" s="200" t="s">
        <v>135</v>
      </c>
      <c r="E149" s="35"/>
      <c r="F149" s="201" t="s">
        <v>366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135</v>
      </c>
      <c r="AU149" s="16" t="s">
        <v>86</v>
      </c>
    </row>
    <row r="150" spans="1:65" s="13" customFormat="1" x14ac:dyDescent="0.2">
      <c r="B150" s="210"/>
      <c r="C150" s="211"/>
      <c r="D150" s="200" t="s">
        <v>334</v>
      </c>
      <c r="E150" s="212" t="s">
        <v>1</v>
      </c>
      <c r="F150" s="213" t="s">
        <v>367</v>
      </c>
      <c r="G150" s="211"/>
      <c r="H150" s="214">
        <v>9.5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334</v>
      </c>
      <c r="AU150" s="220" t="s">
        <v>86</v>
      </c>
      <c r="AV150" s="13" t="s">
        <v>86</v>
      </c>
      <c r="AW150" s="13" t="s">
        <v>34</v>
      </c>
      <c r="AX150" s="13" t="s">
        <v>77</v>
      </c>
      <c r="AY150" s="220" t="s">
        <v>126</v>
      </c>
    </row>
    <row r="151" spans="1:65" s="13" customFormat="1" ht="22.5" x14ac:dyDescent="0.2">
      <c r="B151" s="210"/>
      <c r="C151" s="211"/>
      <c r="D151" s="200" t="s">
        <v>334</v>
      </c>
      <c r="E151" s="212" t="s">
        <v>1</v>
      </c>
      <c r="F151" s="213" t="s">
        <v>368</v>
      </c>
      <c r="G151" s="211"/>
      <c r="H151" s="214">
        <v>17.940000000000001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334</v>
      </c>
      <c r="AU151" s="220" t="s">
        <v>86</v>
      </c>
      <c r="AV151" s="13" t="s">
        <v>86</v>
      </c>
      <c r="AW151" s="13" t="s">
        <v>34</v>
      </c>
      <c r="AX151" s="13" t="s">
        <v>77</v>
      </c>
      <c r="AY151" s="220" t="s">
        <v>126</v>
      </c>
    </row>
    <row r="152" spans="1:65" s="12" customFormat="1" ht="25.9" customHeight="1" x14ac:dyDescent="0.2">
      <c r="B152" s="170"/>
      <c r="C152" s="171"/>
      <c r="D152" s="172" t="s">
        <v>76</v>
      </c>
      <c r="E152" s="173" t="s">
        <v>369</v>
      </c>
      <c r="F152" s="173" t="s">
        <v>370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P153</f>
        <v>0</v>
      </c>
      <c r="Q152" s="178"/>
      <c r="R152" s="179">
        <f>R153</f>
        <v>18.360899999999997</v>
      </c>
      <c r="S152" s="178"/>
      <c r="T152" s="180">
        <f>T153</f>
        <v>16.739999999999998</v>
      </c>
      <c r="AR152" s="181" t="s">
        <v>86</v>
      </c>
      <c r="AT152" s="182" t="s">
        <v>76</v>
      </c>
      <c r="AU152" s="182" t="s">
        <v>77</v>
      </c>
      <c r="AY152" s="181" t="s">
        <v>126</v>
      </c>
      <c r="BK152" s="183">
        <f>BK153</f>
        <v>0</v>
      </c>
    </row>
    <row r="153" spans="1:65" s="12" customFormat="1" ht="22.9" customHeight="1" x14ac:dyDescent="0.2">
      <c r="B153" s="170"/>
      <c r="C153" s="171"/>
      <c r="D153" s="172" t="s">
        <v>76</v>
      </c>
      <c r="E153" s="184" t="s">
        <v>371</v>
      </c>
      <c r="F153" s="184" t="s">
        <v>372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SUM(P154:P183)</f>
        <v>0</v>
      </c>
      <c r="Q153" s="178"/>
      <c r="R153" s="179">
        <f>SUM(R154:R183)</f>
        <v>18.360899999999997</v>
      </c>
      <c r="S153" s="178"/>
      <c r="T153" s="180">
        <f>SUM(T154:T183)</f>
        <v>16.739999999999998</v>
      </c>
      <c r="AR153" s="181" t="s">
        <v>86</v>
      </c>
      <c r="AT153" s="182" t="s">
        <v>76</v>
      </c>
      <c r="AU153" s="182" t="s">
        <v>84</v>
      </c>
      <c r="AY153" s="181" t="s">
        <v>126</v>
      </c>
      <c r="BK153" s="183">
        <f>SUM(BK154:BK183)</f>
        <v>0</v>
      </c>
    </row>
    <row r="154" spans="1:65" s="2" customFormat="1" ht="24.2" customHeight="1" x14ac:dyDescent="0.2">
      <c r="A154" s="33"/>
      <c r="B154" s="34"/>
      <c r="C154" s="186" t="s">
        <v>164</v>
      </c>
      <c r="D154" s="186" t="s">
        <v>129</v>
      </c>
      <c r="E154" s="187" t="s">
        <v>373</v>
      </c>
      <c r="F154" s="188" t="s">
        <v>374</v>
      </c>
      <c r="G154" s="189" t="s">
        <v>375</v>
      </c>
      <c r="H154" s="190">
        <v>53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285</v>
      </c>
      <c r="AT154" s="198" t="s">
        <v>129</v>
      </c>
      <c r="AU154" s="198" t="s">
        <v>86</v>
      </c>
      <c r="AY154" s="16" t="s">
        <v>126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285</v>
      </c>
      <c r="BM154" s="198" t="s">
        <v>376</v>
      </c>
    </row>
    <row r="155" spans="1:65" s="2" customFormat="1" ht="29.25" x14ac:dyDescent="0.2">
      <c r="A155" s="33"/>
      <c r="B155" s="34"/>
      <c r="C155" s="35"/>
      <c r="D155" s="200" t="s">
        <v>135</v>
      </c>
      <c r="E155" s="35"/>
      <c r="F155" s="201" t="s">
        <v>377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135</v>
      </c>
      <c r="AU155" s="16" t="s">
        <v>86</v>
      </c>
    </row>
    <row r="156" spans="1:65" s="2" customFormat="1" ht="39" x14ac:dyDescent="0.2">
      <c r="A156" s="33"/>
      <c r="B156" s="34"/>
      <c r="C156" s="35"/>
      <c r="D156" s="200" t="s">
        <v>140</v>
      </c>
      <c r="E156" s="35"/>
      <c r="F156" s="205" t="s">
        <v>378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86</v>
      </c>
    </row>
    <row r="157" spans="1:65" s="13" customFormat="1" x14ac:dyDescent="0.2">
      <c r="B157" s="210"/>
      <c r="C157" s="211"/>
      <c r="D157" s="200" t="s">
        <v>334</v>
      </c>
      <c r="E157" s="212" t="s">
        <v>1</v>
      </c>
      <c r="F157" s="213" t="s">
        <v>379</v>
      </c>
      <c r="G157" s="211"/>
      <c r="H157" s="214">
        <v>14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334</v>
      </c>
      <c r="AU157" s="220" t="s">
        <v>86</v>
      </c>
      <c r="AV157" s="13" t="s">
        <v>86</v>
      </c>
      <c r="AW157" s="13" t="s">
        <v>34</v>
      </c>
      <c r="AX157" s="13" t="s">
        <v>77</v>
      </c>
      <c r="AY157" s="220" t="s">
        <v>126</v>
      </c>
    </row>
    <row r="158" spans="1:65" s="13" customFormat="1" x14ac:dyDescent="0.2">
      <c r="B158" s="210"/>
      <c r="C158" s="211"/>
      <c r="D158" s="200" t="s">
        <v>334</v>
      </c>
      <c r="E158" s="212" t="s">
        <v>1</v>
      </c>
      <c r="F158" s="213" t="s">
        <v>380</v>
      </c>
      <c r="G158" s="211"/>
      <c r="H158" s="214">
        <v>39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334</v>
      </c>
      <c r="AU158" s="220" t="s">
        <v>86</v>
      </c>
      <c r="AV158" s="13" t="s">
        <v>86</v>
      </c>
      <c r="AW158" s="13" t="s">
        <v>34</v>
      </c>
      <c r="AX158" s="13" t="s">
        <v>77</v>
      </c>
      <c r="AY158" s="220" t="s">
        <v>126</v>
      </c>
    </row>
    <row r="159" spans="1:65" s="14" customFormat="1" x14ac:dyDescent="0.2">
      <c r="B159" s="221"/>
      <c r="C159" s="222"/>
      <c r="D159" s="200" t="s">
        <v>334</v>
      </c>
      <c r="E159" s="223" t="s">
        <v>1</v>
      </c>
      <c r="F159" s="224" t="s">
        <v>338</v>
      </c>
      <c r="G159" s="222"/>
      <c r="H159" s="225">
        <v>53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334</v>
      </c>
      <c r="AU159" s="231" t="s">
        <v>86</v>
      </c>
      <c r="AV159" s="14" t="s">
        <v>149</v>
      </c>
      <c r="AW159" s="14" t="s">
        <v>34</v>
      </c>
      <c r="AX159" s="14" t="s">
        <v>84</v>
      </c>
      <c r="AY159" s="231" t="s">
        <v>126</v>
      </c>
    </row>
    <row r="160" spans="1:65" s="2" customFormat="1" ht="24.2" customHeight="1" x14ac:dyDescent="0.2">
      <c r="A160" s="33"/>
      <c r="B160" s="34"/>
      <c r="C160" s="186" t="s">
        <v>169</v>
      </c>
      <c r="D160" s="186" t="s">
        <v>129</v>
      </c>
      <c r="E160" s="187" t="s">
        <v>381</v>
      </c>
      <c r="F160" s="188" t="s">
        <v>382</v>
      </c>
      <c r="G160" s="189" t="s">
        <v>375</v>
      </c>
      <c r="H160" s="190">
        <v>540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3.1E-2</v>
      </c>
      <c r="R160" s="196">
        <f>Q160*H160</f>
        <v>16.739999999999998</v>
      </c>
      <c r="S160" s="196">
        <v>3.1E-2</v>
      </c>
      <c r="T160" s="197">
        <f>S160*H160</f>
        <v>16.739999999999998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285</v>
      </c>
      <c r="AT160" s="198" t="s">
        <v>129</v>
      </c>
      <c r="AU160" s="198" t="s">
        <v>86</v>
      </c>
      <c r="AY160" s="16" t="s">
        <v>126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285</v>
      </c>
      <c r="BM160" s="198" t="s">
        <v>383</v>
      </c>
    </row>
    <row r="161" spans="1:65" s="2" customFormat="1" ht="29.25" x14ac:dyDescent="0.2">
      <c r="A161" s="33"/>
      <c r="B161" s="34"/>
      <c r="C161" s="35"/>
      <c r="D161" s="200" t="s">
        <v>135</v>
      </c>
      <c r="E161" s="35"/>
      <c r="F161" s="201" t="s">
        <v>384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86</v>
      </c>
    </row>
    <row r="162" spans="1:65" s="2" customFormat="1" ht="19.5" x14ac:dyDescent="0.2">
      <c r="A162" s="33"/>
      <c r="B162" s="34"/>
      <c r="C162" s="35"/>
      <c r="D162" s="200" t="s">
        <v>140</v>
      </c>
      <c r="E162" s="35"/>
      <c r="F162" s="205" t="s">
        <v>385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140</v>
      </c>
      <c r="AU162" s="16" t="s">
        <v>86</v>
      </c>
    </row>
    <row r="163" spans="1:65" s="13" customFormat="1" ht="22.5" x14ac:dyDescent="0.2">
      <c r="B163" s="210"/>
      <c r="C163" s="211"/>
      <c r="D163" s="200" t="s">
        <v>334</v>
      </c>
      <c r="E163" s="212" t="s">
        <v>1</v>
      </c>
      <c r="F163" s="213" t="s">
        <v>386</v>
      </c>
      <c r="G163" s="211"/>
      <c r="H163" s="214">
        <v>335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334</v>
      </c>
      <c r="AU163" s="220" t="s">
        <v>86</v>
      </c>
      <c r="AV163" s="13" t="s">
        <v>86</v>
      </c>
      <c r="AW163" s="13" t="s">
        <v>34</v>
      </c>
      <c r="AX163" s="13" t="s">
        <v>77</v>
      </c>
      <c r="AY163" s="220" t="s">
        <v>126</v>
      </c>
    </row>
    <row r="164" spans="1:65" s="13" customFormat="1" x14ac:dyDescent="0.2">
      <c r="B164" s="210"/>
      <c r="C164" s="211"/>
      <c r="D164" s="200" t="s">
        <v>334</v>
      </c>
      <c r="E164" s="212" t="s">
        <v>1</v>
      </c>
      <c r="F164" s="213" t="s">
        <v>387</v>
      </c>
      <c r="G164" s="211"/>
      <c r="H164" s="214">
        <v>205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334</v>
      </c>
      <c r="AU164" s="220" t="s">
        <v>86</v>
      </c>
      <c r="AV164" s="13" t="s">
        <v>86</v>
      </c>
      <c r="AW164" s="13" t="s">
        <v>34</v>
      </c>
      <c r="AX164" s="13" t="s">
        <v>77</v>
      </c>
      <c r="AY164" s="220" t="s">
        <v>126</v>
      </c>
    </row>
    <row r="165" spans="1:65" s="14" customFormat="1" x14ac:dyDescent="0.2">
      <c r="B165" s="221"/>
      <c r="C165" s="222"/>
      <c r="D165" s="200" t="s">
        <v>334</v>
      </c>
      <c r="E165" s="223" t="s">
        <v>1</v>
      </c>
      <c r="F165" s="224" t="s">
        <v>338</v>
      </c>
      <c r="G165" s="222"/>
      <c r="H165" s="225">
        <v>540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334</v>
      </c>
      <c r="AU165" s="231" t="s">
        <v>86</v>
      </c>
      <c r="AV165" s="14" t="s">
        <v>149</v>
      </c>
      <c r="AW165" s="14" t="s">
        <v>34</v>
      </c>
      <c r="AX165" s="14" t="s">
        <v>84</v>
      </c>
      <c r="AY165" s="231" t="s">
        <v>126</v>
      </c>
    </row>
    <row r="166" spans="1:65" s="2" customFormat="1" ht="21.75" customHeight="1" x14ac:dyDescent="0.2">
      <c r="A166" s="33"/>
      <c r="B166" s="34"/>
      <c r="C166" s="186" t="s">
        <v>176</v>
      </c>
      <c r="D166" s="186" t="s">
        <v>129</v>
      </c>
      <c r="E166" s="187" t="s">
        <v>388</v>
      </c>
      <c r="F166" s="188" t="s">
        <v>389</v>
      </c>
      <c r="G166" s="189" t="s">
        <v>375</v>
      </c>
      <c r="H166" s="190">
        <v>30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42</v>
      </c>
      <c r="O166" s="70"/>
      <c r="P166" s="196">
        <f>O166*H166</f>
        <v>0</v>
      </c>
      <c r="Q166" s="196">
        <v>4.0299999999999997E-3</v>
      </c>
      <c r="R166" s="196">
        <f>Q166*H166</f>
        <v>0.12089999999999999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285</v>
      </c>
      <c r="AT166" s="198" t="s">
        <v>129</v>
      </c>
      <c r="AU166" s="198" t="s">
        <v>86</v>
      </c>
      <c r="AY166" s="16" t="s">
        <v>126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84</v>
      </c>
      <c r="BK166" s="199">
        <f>ROUND(I166*H166,2)</f>
        <v>0</v>
      </c>
      <c r="BL166" s="16" t="s">
        <v>285</v>
      </c>
      <c r="BM166" s="198" t="s">
        <v>390</v>
      </c>
    </row>
    <row r="167" spans="1:65" s="2" customFormat="1" ht="19.5" x14ac:dyDescent="0.2">
      <c r="A167" s="33"/>
      <c r="B167" s="34"/>
      <c r="C167" s="35"/>
      <c r="D167" s="200" t="s">
        <v>135</v>
      </c>
      <c r="E167" s="35"/>
      <c r="F167" s="201" t="s">
        <v>391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86</v>
      </c>
    </row>
    <row r="168" spans="1:65" s="2" customFormat="1" ht="19.5" x14ac:dyDescent="0.2">
      <c r="A168" s="33"/>
      <c r="B168" s="34"/>
      <c r="C168" s="35"/>
      <c r="D168" s="200" t="s">
        <v>140</v>
      </c>
      <c r="E168" s="35"/>
      <c r="F168" s="205" t="s">
        <v>392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140</v>
      </c>
      <c r="AU168" s="16" t="s">
        <v>86</v>
      </c>
    </row>
    <row r="169" spans="1:65" s="13" customFormat="1" x14ac:dyDescent="0.2">
      <c r="B169" s="210"/>
      <c r="C169" s="211"/>
      <c r="D169" s="200" t="s">
        <v>334</v>
      </c>
      <c r="E169" s="212" t="s">
        <v>1</v>
      </c>
      <c r="F169" s="213" t="s">
        <v>393</v>
      </c>
      <c r="G169" s="211"/>
      <c r="H169" s="214">
        <v>30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334</v>
      </c>
      <c r="AU169" s="220" t="s">
        <v>86</v>
      </c>
      <c r="AV169" s="13" t="s">
        <v>86</v>
      </c>
      <c r="AW169" s="13" t="s">
        <v>34</v>
      </c>
      <c r="AX169" s="13" t="s">
        <v>84</v>
      </c>
      <c r="AY169" s="220" t="s">
        <v>126</v>
      </c>
    </row>
    <row r="170" spans="1:65" s="2" customFormat="1" ht="44.25" customHeight="1" x14ac:dyDescent="0.2">
      <c r="A170" s="33"/>
      <c r="B170" s="34"/>
      <c r="C170" s="186" t="s">
        <v>182</v>
      </c>
      <c r="D170" s="186" t="s">
        <v>129</v>
      </c>
      <c r="E170" s="187" t="s">
        <v>394</v>
      </c>
      <c r="F170" s="188" t="s">
        <v>395</v>
      </c>
      <c r="G170" s="189" t="s">
        <v>375</v>
      </c>
      <c r="H170" s="190">
        <v>250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6.0000000000000001E-3</v>
      </c>
      <c r="R170" s="196">
        <f>Q170*H170</f>
        <v>1.5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285</v>
      </c>
      <c r="AT170" s="198" t="s">
        <v>129</v>
      </c>
      <c r="AU170" s="198" t="s">
        <v>86</v>
      </c>
      <c r="AY170" s="16" t="s">
        <v>126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84</v>
      </c>
      <c r="BK170" s="199">
        <f>ROUND(I170*H170,2)</f>
        <v>0</v>
      </c>
      <c r="BL170" s="16" t="s">
        <v>285</v>
      </c>
      <c r="BM170" s="198" t="s">
        <v>396</v>
      </c>
    </row>
    <row r="171" spans="1:65" s="2" customFormat="1" ht="39" x14ac:dyDescent="0.2">
      <c r="A171" s="33"/>
      <c r="B171" s="34"/>
      <c r="C171" s="35"/>
      <c r="D171" s="200" t="s">
        <v>135</v>
      </c>
      <c r="E171" s="35"/>
      <c r="F171" s="201" t="s">
        <v>397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86</v>
      </c>
    </row>
    <row r="172" spans="1:65" s="2" customFormat="1" ht="48.75" x14ac:dyDescent="0.2">
      <c r="A172" s="33"/>
      <c r="B172" s="34"/>
      <c r="C172" s="35"/>
      <c r="D172" s="200" t="s">
        <v>140</v>
      </c>
      <c r="E172" s="35"/>
      <c r="F172" s="205" t="s">
        <v>398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140</v>
      </c>
      <c r="AU172" s="16" t="s">
        <v>86</v>
      </c>
    </row>
    <row r="173" spans="1:65" s="13" customFormat="1" x14ac:dyDescent="0.2">
      <c r="B173" s="210"/>
      <c r="C173" s="211"/>
      <c r="D173" s="200" t="s">
        <v>334</v>
      </c>
      <c r="E173" s="212" t="s">
        <v>1</v>
      </c>
      <c r="F173" s="213" t="s">
        <v>399</v>
      </c>
      <c r="G173" s="211"/>
      <c r="H173" s="214">
        <v>250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334</v>
      </c>
      <c r="AU173" s="220" t="s">
        <v>86</v>
      </c>
      <c r="AV173" s="13" t="s">
        <v>86</v>
      </c>
      <c r="AW173" s="13" t="s">
        <v>34</v>
      </c>
      <c r="AX173" s="13" t="s">
        <v>84</v>
      </c>
      <c r="AY173" s="220" t="s">
        <v>126</v>
      </c>
    </row>
    <row r="174" spans="1:65" s="2" customFormat="1" ht="24.2" customHeight="1" x14ac:dyDescent="0.2">
      <c r="A174" s="33"/>
      <c r="B174" s="34"/>
      <c r="C174" s="186" t="s">
        <v>190</v>
      </c>
      <c r="D174" s="186" t="s">
        <v>129</v>
      </c>
      <c r="E174" s="187" t="s">
        <v>400</v>
      </c>
      <c r="F174" s="188" t="s">
        <v>401</v>
      </c>
      <c r="G174" s="189" t="s">
        <v>375</v>
      </c>
      <c r="H174" s="190">
        <v>290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42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285</v>
      </c>
      <c r="AT174" s="198" t="s">
        <v>129</v>
      </c>
      <c r="AU174" s="198" t="s">
        <v>86</v>
      </c>
      <c r="AY174" s="16" t="s">
        <v>126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84</v>
      </c>
      <c r="BK174" s="199">
        <f>ROUND(I174*H174,2)</f>
        <v>0</v>
      </c>
      <c r="BL174" s="16" t="s">
        <v>285</v>
      </c>
      <c r="BM174" s="198" t="s">
        <v>402</v>
      </c>
    </row>
    <row r="175" spans="1:65" s="2" customFormat="1" ht="39" x14ac:dyDescent="0.2">
      <c r="A175" s="33"/>
      <c r="B175" s="34"/>
      <c r="C175" s="35"/>
      <c r="D175" s="200" t="s">
        <v>135</v>
      </c>
      <c r="E175" s="35"/>
      <c r="F175" s="201" t="s">
        <v>403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135</v>
      </c>
      <c r="AU175" s="16" t="s">
        <v>86</v>
      </c>
    </row>
    <row r="176" spans="1:65" s="2" customFormat="1" ht="39" x14ac:dyDescent="0.2">
      <c r="A176" s="33"/>
      <c r="B176" s="34"/>
      <c r="C176" s="35"/>
      <c r="D176" s="200" t="s">
        <v>140</v>
      </c>
      <c r="E176" s="35"/>
      <c r="F176" s="205" t="s">
        <v>404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86</v>
      </c>
    </row>
    <row r="177" spans="1:65" s="13" customFormat="1" x14ac:dyDescent="0.2">
      <c r="B177" s="210"/>
      <c r="C177" s="211"/>
      <c r="D177" s="200" t="s">
        <v>334</v>
      </c>
      <c r="E177" s="212" t="s">
        <v>1</v>
      </c>
      <c r="F177" s="213" t="s">
        <v>405</v>
      </c>
      <c r="G177" s="211"/>
      <c r="H177" s="214">
        <v>205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334</v>
      </c>
      <c r="AU177" s="220" t="s">
        <v>86</v>
      </c>
      <c r="AV177" s="13" t="s">
        <v>86</v>
      </c>
      <c r="AW177" s="13" t="s">
        <v>34</v>
      </c>
      <c r="AX177" s="13" t="s">
        <v>77</v>
      </c>
      <c r="AY177" s="220" t="s">
        <v>126</v>
      </c>
    </row>
    <row r="178" spans="1:65" s="13" customFormat="1" x14ac:dyDescent="0.2">
      <c r="B178" s="210"/>
      <c r="C178" s="211"/>
      <c r="D178" s="200" t="s">
        <v>334</v>
      </c>
      <c r="E178" s="212" t="s">
        <v>1</v>
      </c>
      <c r="F178" s="213" t="s">
        <v>406</v>
      </c>
      <c r="G178" s="211"/>
      <c r="H178" s="214">
        <v>55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334</v>
      </c>
      <c r="AU178" s="220" t="s">
        <v>86</v>
      </c>
      <c r="AV178" s="13" t="s">
        <v>86</v>
      </c>
      <c r="AW178" s="13" t="s">
        <v>34</v>
      </c>
      <c r="AX178" s="13" t="s">
        <v>77</v>
      </c>
      <c r="AY178" s="220" t="s">
        <v>126</v>
      </c>
    </row>
    <row r="179" spans="1:65" s="13" customFormat="1" x14ac:dyDescent="0.2">
      <c r="B179" s="210"/>
      <c r="C179" s="211"/>
      <c r="D179" s="200" t="s">
        <v>334</v>
      </c>
      <c r="E179" s="212" t="s">
        <v>1</v>
      </c>
      <c r="F179" s="213" t="s">
        <v>407</v>
      </c>
      <c r="G179" s="211"/>
      <c r="H179" s="214">
        <v>30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334</v>
      </c>
      <c r="AU179" s="220" t="s">
        <v>86</v>
      </c>
      <c r="AV179" s="13" t="s">
        <v>86</v>
      </c>
      <c r="AW179" s="13" t="s">
        <v>34</v>
      </c>
      <c r="AX179" s="13" t="s">
        <v>77</v>
      </c>
      <c r="AY179" s="220" t="s">
        <v>126</v>
      </c>
    </row>
    <row r="180" spans="1:65" s="14" customFormat="1" x14ac:dyDescent="0.2">
      <c r="B180" s="221"/>
      <c r="C180" s="222"/>
      <c r="D180" s="200" t="s">
        <v>334</v>
      </c>
      <c r="E180" s="223" t="s">
        <v>1</v>
      </c>
      <c r="F180" s="224" t="s">
        <v>338</v>
      </c>
      <c r="G180" s="222"/>
      <c r="H180" s="225">
        <v>290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334</v>
      </c>
      <c r="AU180" s="231" t="s">
        <v>86</v>
      </c>
      <c r="AV180" s="14" t="s">
        <v>149</v>
      </c>
      <c r="AW180" s="14" t="s">
        <v>34</v>
      </c>
      <c r="AX180" s="14" t="s">
        <v>84</v>
      </c>
      <c r="AY180" s="231" t="s">
        <v>126</v>
      </c>
    </row>
    <row r="181" spans="1:65" s="2" customFormat="1" ht="16.5" customHeight="1" x14ac:dyDescent="0.2">
      <c r="A181" s="33"/>
      <c r="B181" s="34"/>
      <c r="C181" s="186" t="s">
        <v>268</v>
      </c>
      <c r="D181" s="186" t="s">
        <v>129</v>
      </c>
      <c r="E181" s="187" t="s">
        <v>408</v>
      </c>
      <c r="F181" s="188" t="s">
        <v>409</v>
      </c>
      <c r="G181" s="189" t="s">
        <v>364</v>
      </c>
      <c r="H181" s="190">
        <v>18.361000000000001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42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285</v>
      </c>
      <c r="AT181" s="198" t="s">
        <v>129</v>
      </c>
      <c r="AU181" s="198" t="s">
        <v>86</v>
      </c>
      <c r="AY181" s="16" t="s">
        <v>126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84</v>
      </c>
      <c r="BK181" s="199">
        <f>ROUND(I181*H181,2)</f>
        <v>0</v>
      </c>
      <c r="BL181" s="16" t="s">
        <v>285</v>
      </c>
      <c r="BM181" s="198" t="s">
        <v>410</v>
      </c>
    </row>
    <row r="182" spans="1:65" s="2" customFormat="1" x14ac:dyDescent="0.2">
      <c r="A182" s="33"/>
      <c r="B182" s="34"/>
      <c r="C182" s="35"/>
      <c r="D182" s="200" t="s">
        <v>135</v>
      </c>
      <c r="E182" s="35"/>
      <c r="F182" s="201" t="s">
        <v>409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86</v>
      </c>
    </row>
    <row r="183" spans="1:65" s="13" customFormat="1" x14ac:dyDescent="0.2">
      <c r="B183" s="210"/>
      <c r="C183" s="211"/>
      <c r="D183" s="200" t="s">
        <v>334</v>
      </c>
      <c r="E183" s="212" t="s">
        <v>1</v>
      </c>
      <c r="F183" s="213" t="s">
        <v>411</v>
      </c>
      <c r="G183" s="211"/>
      <c r="H183" s="214">
        <v>18.361000000000001</v>
      </c>
      <c r="I183" s="215"/>
      <c r="J183" s="211"/>
      <c r="K183" s="211"/>
      <c r="L183" s="216"/>
      <c r="M183" s="232"/>
      <c r="N183" s="233"/>
      <c r="O183" s="233"/>
      <c r="P183" s="233"/>
      <c r="Q183" s="233"/>
      <c r="R183" s="233"/>
      <c r="S183" s="233"/>
      <c r="T183" s="234"/>
      <c r="AT183" s="220" t="s">
        <v>334</v>
      </c>
      <c r="AU183" s="220" t="s">
        <v>86</v>
      </c>
      <c r="AV183" s="13" t="s">
        <v>86</v>
      </c>
      <c r="AW183" s="13" t="s">
        <v>34</v>
      </c>
      <c r="AX183" s="13" t="s">
        <v>84</v>
      </c>
      <c r="AY183" s="220" t="s">
        <v>126</v>
      </c>
    </row>
    <row r="184" spans="1:65" s="2" customFormat="1" ht="6.95" customHeight="1" x14ac:dyDescent="0.2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RK51kNcNvRLArgtTPCc1mz/brilsB24w8yCl5R7fWWsYp4+Zh8TWol7jJBZguwzfEC4C2GkABNr1GK9aukE6tw==" saltValue="DJdmjgestpo/AwoSDv9xSFIQQObv4MBDzrHPzLb8VNE7TJrUq4m7s/FTMCY8nphlBs7CHqWIGwMOlBPQPf1+uw==" spinCount="100000" sheet="1" objects="1" scenarios="1" formatColumns="0" formatRows="0" autoFilter="0"/>
  <autoFilter ref="C121:K183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59055118110236227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6" t="s">
        <v>96</v>
      </c>
    </row>
    <row r="3" spans="1:46" s="1" customFormat="1" ht="6.95" hidden="1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hidden="1" customHeight="1" x14ac:dyDescent="0.2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5" hidden="1" customHeight="1" x14ac:dyDescent="0.2">
      <c r="B5" s="19"/>
      <c r="L5" s="19"/>
    </row>
    <row r="6" spans="1:46" s="1" customFormat="1" ht="12" hidden="1" customHeight="1" x14ac:dyDescent="0.2">
      <c r="B6" s="19"/>
      <c r="D6" s="111" t="s">
        <v>16</v>
      </c>
      <c r="L6" s="19"/>
    </row>
    <row r="7" spans="1:46" s="1" customFormat="1" ht="16.5" hidden="1" customHeight="1" x14ac:dyDescent="0.2">
      <c r="B7" s="19"/>
      <c r="E7" s="290" t="str">
        <f>'Rekapitulace stavby'!K6</f>
        <v>VD Vraňany - oprava technologie středního jezového pole</v>
      </c>
      <c r="F7" s="291"/>
      <c r="G7" s="291"/>
      <c r="H7" s="291"/>
      <c r="L7" s="19"/>
    </row>
    <row r="8" spans="1:46" s="2" customFormat="1" ht="12" hidden="1" customHeight="1" x14ac:dyDescent="0.2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 x14ac:dyDescent="0.2">
      <c r="A9" s="33"/>
      <c r="B9" s="38"/>
      <c r="C9" s="33"/>
      <c r="D9" s="33"/>
      <c r="E9" s="292" t="s">
        <v>412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31. 3. 2022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 x14ac:dyDescent="0.2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 x14ac:dyDescent="0.2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 x14ac:dyDescent="0.2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 x14ac:dyDescent="0.2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 x14ac:dyDescent="0.2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 x14ac:dyDescent="0.2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 x14ac:dyDescent="0.2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 x14ac:dyDescent="0.2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 x14ac:dyDescent="0.2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 x14ac:dyDescent="0.2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 x14ac:dyDescent="0.2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21" t="s">
        <v>41</v>
      </c>
      <c r="E33" s="111" t="s">
        <v>42</v>
      </c>
      <c r="F33" s="122">
        <f>ROUND((SUM(BE125:BE199)),  2)</f>
        <v>0</v>
      </c>
      <c r="G33" s="33"/>
      <c r="H33" s="33"/>
      <c r="I33" s="123">
        <v>0.21</v>
      </c>
      <c r="J33" s="122">
        <f>ROUND(((SUM(BE125:BE199))*I33),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11" t="s">
        <v>43</v>
      </c>
      <c r="F34" s="122">
        <f>ROUND((SUM(BF125:BF199)),  2)</f>
        <v>0</v>
      </c>
      <c r="G34" s="33"/>
      <c r="H34" s="33"/>
      <c r="I34" s="123">
        <v>0.15</v>
      </c>
      <c r="J34" s="122">
        <f>ROUND(((SUM(BF125:BF199))*I34),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44</v>
      </c>
      <c r="F35" s="122">
        <f>ROUND((SUM(BG125:BG199)),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45</v>
      </c>
      <c r="F36" s="122">
        <f>ROUND((SUM(BH125:BH199)),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46</v>
      </c>
      <c r="F37" s="122">
        <f>ROUND((SUM(BI125:BI199)),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 x14ac:dyDescent="0.2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 x14ac:dyDescent="0.2">
      <c r="B41" s="19"/>
      <c r="L41" s="19"/>
    </row>
    <row r="42" spans="1:31" s="1" customFormat="1" ht="14.45" hidden="1" customHeight="1" x14ac:dyDescent="0.2">
      <c r="B42" s="19"/>
      <c r="L42" s="19"/>
    </row>
    <row r="43" spans="1:31" s="1" customFormat="1" ht="14.45" hidden="1" customHeight="1" x14ac:dyDescent="0.2">
      <c r="B43" s="19"/>
      <c r="L43" s="19"/>
    </row>
    <row r="44" spans="1:31" s="1" customFormat="1" ht="14.45" hidden="1" customHeight="1" x14ac:dyDescent="0.2">
      <c r="B44" s="19"/>
      <c r="L44" s="19"/>
    </row>
    <row r="45" spans="1:31" s="1" customFormat="1" ht="14.45" hidden="1" customHeight="1" x14ac:dyDescent="0.2">
      <c r="B45" s="19"/>
      <c r="L45" s="19"/>
    </row>
    <row r="46" spans="1:31" s="1" customFormat="1" ht="14.45" hidden="1" customHeight="1" x14ac:dyDescent="0.2">
      <c r="B46" s="19"/>
      <c r="L46" s="19"/>
    </row>
    <row r="47" spans="1:31" s="1" customFormat="1" ht="14.45" hidden="1" customHeight="1" x14ac:dyDescent="0.2">
      <c r="B47" s="19"/>
      <c r="L47" s="19"/>
    </row>
    <row r="48" spans="1:31" s="1" customFormat="1" ht="14.45" hidden="1" customHeight="1" x14ac:dyDescent="0.2">
      <c r="B48" s="19"/>
      <c r="L48" s="19"/>
    </row>
    <row r="49" spans="1:31" s="1" customFormat="1" ht="14.45" hidden="1" customHeight="1" x14ac:dyDescent="0.2">
      <c r="B49" s="19"/>
      <c r="L49" s="19"/>
    </row>
    <row r="50" spans="1:31" s="2" customFormat="1" ht="14.45" hidden="1" customHeight="1" x14ac:dyDescent="0.2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idden="1" x14ac:dyDescent="0.2">
      <c r="B51" s="19"/>
      <c r="L51" s="19"/>
    </row>
    <row r="52" spans="1:31" hidden="1" x14ac:dyDescent="0.2">
      <c r="B52" s="19"/>
      <c r="L52" s="19"/>
    </row>
    <row r="53" spans="1:31" hidden="1" x14ac:dyDescent="0.2">
      <c r="B53" s="19"/>
      <c r="L53" s="19"/>
    </row>
    <row r="54" spans="1:31" hidden="1" x14ac:dyDescent="0.2">
      <c r="B54" s="19"/>
      <c r="L54" s="19"/>
    </row>
    <row r="55" spans="1:31" hidden="1" x14ac:dyDescent="0.2">
      <c r="B55" s="19"/>
      <c r="L55" s="19"/>
    </row>
    <row r="56" spans="1:31" hidden="1" x14ac:dyDescent="0.2">
      <c r="B56" s="19"/>
      <c r="L56" s="19"/>
    </row>
    <row r="57" spans="1:31" hidden="1" x14ac:dyDescent="0.2">
      <c r="B57" s="19"/>
      <c r="L57" s="19"/>
    </row>
    <row r="58" spans="1:31" hidden="1" x14ac:dyDescent="0.2">
      <c r="B58" s="19"/>
      <c r="L58" s="19"/>
    </row>
    <row r="59" spans="1:31" hidden="1" x14ac:dyDescent="0.2">
      <c r="B59" s="19"/>
      <c r="L59" s="19"/>
    </row>
    <row r="60" spans="1:31" hidden="1" x14ac:dyDescent="0.2">
      <c r="B60" s="19"/>
      <c r="L60" s="19"/>
    </row>
    <row r="61" spans="1:31" s="2" customFormat="1" ht="12.75" hidden="1" x14ac:dyDescent="0.2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 x14ac:dyDescent="0.2">
      <c r="B62" s="19"/>
      <c r="L62" s="19"/>
    </row>
    <row r="63" spans="1:31" hidden="1" x14ac:dyDescent="0.2">
      <c r="B63" s="19"/>
      <c r="L63" s="19"/>
    </row>
    <row r="64" spans="1:31" hidden="1" x14ac:dyDescent="0.2">
      <c r="B64" s="19"/>
      <c r="L64" s="19"/>
    </row>
    <row r="65" spans="1:31" s="2" customFormat="1" ht="12.75" hidden="1" x14ac:dyDescent="0.2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 x14ac:dyDescent="0.2">
      <c r="B66" s="19"/>
      <c r="L66" s="19"/>
    </row>
    <row r="67" spans="1:31" hidden="1" x14ac:dyDescent="0.2">
      <c r="B67" s="19"/>
      <c r="L67" s="19"/>
    </row>
    <row r="68" spans="1:31" hidden="1" x14ac:dyDescent="0.2">
      <c r="B68" s="19"/>
      <c r="L68" s="19"/>
    </row>
    <row r="69" spans="1:31" hidden="1" x14ac:dyDescent="0.2">
      <c r="B69" s="19"/>
      <c r="L69" s="19"/>
    </row>
    <row r="70" spans="1:31" hidden="1" x14ac:dyDescent="0.2">
      <c r="B70" s="19"/>
      <c r="L70" s="19"/>
    </row>
    <row r="71" spans="1:31" hidden="1" x14ac:dyDescent="0.2">
      <c r="B71" s="19"/>
      <c r="L71" s="19"/>
    </row>
    <row r="72" spans="1:31" hidden="1" x14ac:dyDescent="0.2">
      <c r="B72" s="19"/>
      <c r="L72" s="19"/>
    </row>
    <row r="73" spans="1:31" hidden="1" x14ac:dyDescent="0.2">
      <c r="B73" s="19"/>
      <c r="L73" s="19"/>
    </row>
    <row r="74" spans="1:31" hidden="1" x14ac:dyDescent="0.2">
      <c r="B74" s="19"/>
      <c r="L74" s="19"/>
    </row>
    <row r="75" spans="1:31" hidden="1" x14ac:dyDescent="0.2">
      <c r="B75" s="19"/>
      <c r="L75" s="19"/>
    </row>
    <row r="76" spans="1:31" s="2" customFormat="1" ht="12.75" hidden="1" x14ac:dyDescent="0.2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 x14ac:dyDescent="0.2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 x14ac:dyDescent="0.2">
      <c r="A85" s="33"/>
      <c r="B85" s="34"/>
      <c r="C85" s="35"/>
      <c r="D85" s="35"/>
      <c r="E85" s="288" t="str">
        <f>E7</f>
        <v>VD Vraňany - oprava technologie středního jezového pole</v>
      </c>
      <c r="F85" s="289"/>
      <c r="G85" s="289"/>
      <c r="H85" s="28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 x14ac:dyDescent="0.2">
      <c r="A86" s="33"/>
      <c r="B86" s="34"/>
      <c r="C86" s="28" t="s">
        <v>98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 x14ac:dyDescent="0.2">
      <c r="A87" s="33"/>
      <c r="B87" s="34"/>
      <c r="C87" s="35"/>
      <c r="D87" s="35"/>
      <c r="E87" s="276" t="str">
        <f>E9</f>
        <v>03 - Oprava vývaru jezu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 x14ac:dyDescent="0.2">
      <c r="A89" s="33"/>
      <c r="B89" s="34"/>
      <c r="C89" s="28" t="s">
        <v>20</v>
      </c>
      <c r="D89" s="35"/>
      <c r="E89" s="35"/>
      <c r="F89" s="26" t="str">
        <f>F12</f>
        <v>VD Vraňany</v>
      </c>
      <c r="G89" s="35"/>
      <c r="H89" s="35"/>
      <c r="I89" s="28" t="s">
        <v>22</v>
      </c>
      <c r="J89" s="65" t="str">
        <f>IF(J12="","",J12)</f>
        <v>31. 3. 2022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 x14ac:dyDescent="0.2">
      <c r="A91" s="33"/>
      <c r="B91" s="34"/>
      <c r="C91" s="28" t="s">
        <v>24</v>
      </c>
      <c r="D91" s="35"/>
      <c r="E91" s="35"/>
      <c r="F91" s="26" t="str">
        <f>E15</f>
        <v>Povodí Vltavy, státní podnik</v>
      </c>
      <c r="G91" s="35"/>
      <c r="H91" s="35"/>
      <c r="I91" s="28" t="s">
        <v>31</v>
      </c>
      <c r="J91" s="31" t="str">
        <f>E21</f>
        <v>Ing. M.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 x14ac:dyDescent="0.2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M.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 x14ac:dyDescent="0.2">
      <c r="A94" s="33"/>
      <c r="B94" s="34"/>
      <c r="C94" s="142" t="s">
        <v>101</v>
      </c>
      <c r="D94" s="143"/>
      <c r="E94" s="143"/>
      <c r="F94" s="143"/>
      <c r="G94" s="143"/>
      <c r="H94" s="143"/>
      <c r="I94" s="143"/>
      <c r="J94" s="144" t="s">
        <v>102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 x14ac:dyDescent="0.2">
      <c r="A96" s="33"/>
      <c r="B96" s="34"/>
      <c r="C96" s="145" t="s">
        <v>103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hidden="1" customHeight="1" x14ac:dyDescent="0.2">
      <c r="B97" s="146"/>
      <c r="C97" s="147"/>
      <c r="D97" s="148" t="s">
        <v>319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hidden="1" customHeight="1" x14ac:dyDescent="0.2">
      <c r="B98" s="152"/>
      <c r="C98" s="153"/>
      <c r="D98" s="154" t="s">
        <v>320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hidden="1" customHeight="1" x14ac:dyDescent="0.2">
      <c r="B99" s="152"/>
      <c r="C99" s="153"/>
      <c r="D99" s="154" t="s">
        <v>413</v>
      </c>
      <c r="E99" s="155"/>
      <c r="F99" s="155"/>
      <c r="G99" s="155"/>
      <c r="H99" s="155"/>
      <c r="I99" s="155"/>
      <c r="J99" s="156">
        <f>J141</f>
        <v>0</v>
      </c>
      <c r="K99" s="153"/>
      <c r="L99" s="157"/>
    </row>
    <row r="100" spans="1:31" s="10" customFormat="1" ht="19.899999999999999" hidden="1" customHeight="1" x14ac:dyDescent="0.2">
      <c r="B100" s="152"/>
      <c r="C100" s="153"/>
      <c r="D100" s="154" t="s">
        <v>414</v>
      </c>
      <c r="E100" s="155"/>
      <c r="F100" s="155"/>
      <c r="G100" s="155"/>
      <c r="H100" s="155"/>
      <c r="I100" s="155"/>
      <c r="J100" s="156">
        <f>J153</f>
        <v>0</v>
      </c>
      <c r="K100" s="153"/>
      <c r="L100" s="157"/>
    </row>
    <row r="101" spans="1:31" s="10" customFormat="1" ht="19.899999999999999" hidden="1" customHeight="1" x14ac:dyDescent="0.2">
      <c r="B101" s="152"/>
      <c r="C101" s="153"/>
      <c r="D101" s="154" t="s">
        <v>415</v>
      </c>
      <c r="E101" s="155"/>
      <c r="F101" s="155"/>
      <c r="G101" s="155"/>
      <c r="H101" s="155"/>
      <c r="I101" s="155"/>
      <c r="J101" s="156">
        <f>J170</f>
        <v>0</v>
      </c>
      <c r="K101" s="153"/>
      <c r="L101" s="157"/>
    </row>
    <row r="102" spans="1:31" s="10" customFormat="1" ht="19.899999999999999" hidden="1" customHeight="1" x14ac:dyDescent="0.2">
      <c r="B102" s="152"/>
      <c r="C102" s="153"/>
      <c r="D102" s="154" t="s">
        <v>322</v>
      </c>
      <c r="E102" s="155"/>
      <c r="F102" s="155"/>
      <c r="G102" s="155"/>
      <c r="H102" s="155"/>
      <c r="I102" s="155"/>
      <c r="J102" s="156">
        <f>J186</f>
        <v>0</v>
      </c>
      <c r="K102" s="153"/>
      <c r="L102" s="157"/>
    </row>
    <row r="103" spans="1:31" s="10" customFormat="1" ht="19.899999999999999" hidden="1" customHeight="1" x14ac:dyDescent="0.2">
      <c r="B103" s="152"/>
      <c r="C103" s="153"/>
      <c r="D103" s="154" t="s">
        <v>416</v>
      </c>
      <c r="E103" s="155"/>
      <c r="F103" s="155"/>
      <c r="G103" s="155"/>
      <c r="H103" s="155"/>
      <c r="I103" s="155"/>
      <c r="J103" s="156">
        <f>J191</f>
        <v>0</v>
      </c>
      <c r="K103" s="153"/>
      <c r="L103" s="157"/>
    </row>
    <row r="104" spans="1:31" s="9" customFormat="1" ht="24.95" hidden="1" customHeight="1" x14ac:dyDescent="0.2">
      <c r="B104" s="146"/>
      <c r="C104" s="147"/>
      <c r="D104" s="148" t="s">
        <v>323</v>
      </c>
      <c r="E104" s="149"/>
      <c r="F104" s="149"/>
      <c r="G104" s="149"/>
      <c r="H104" s="149"/>
      <c r="I104" s="149"/>
      <c r="J104" s="150">
        <f>J194</f>
        <v>0</v>
      </c>
      <c r="K104" s="147"/>
      <c r="L104" s="151"/>
    </row>
    <row r="105" spans="1:31" s="10" customFormat="1" ht="19.899999999999999" hidden="1" customHeight="1" x14ac:dyDescent="0.2">
      <c r="B105" s="152"/>
      <c r="C105" s="153"/>
      <c r="D105" s="154" t="s">
        <v>324</v>
      </c>
      <c r="E105" s="155"/>
      <c r="F105" s="155"/>
      <c r="G105" s="155"/>
      <c r="H105" s="155"/>
      <c r="I105" s="155"/>
      <c r="J105" s="156">
        <f>J195</f>
        <v>0</v>
      </c>
      <c r="K105" s="153"/>
      <c r="L105" s="157"/>
    </row>
    <row r="106" spans="1:31" s="2" customFormat="1" ht="21.75" hidden="1" customHeight="1" x14ac:dyDescent="0.2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hidden="1" customHeight="1" x14ac:dyDescent="0.2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hidden="1" x14ac:dyDescent="0.2"/>
    <row r="109" spans="1:31" hidden="1" x14ac:dyDescent="0.2"/>
    <row r="110" spans="1:31" hidden="1" x14ac:dyDescent="0.2"/>
    <row r="111" spans="1:31" s="2" customFormat="1" ht="6.95" customHeight="1" x14ac:dyDescent="0.2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 x14ac:dyDescent="0.2">
      <c r="A112" s="33"/>
      <c r="B112" s="34"/>
      <c r="C112" s="22" t="s">
        <v>110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5"/>
      <c r="D115" s="35"/>
      <c r="E115" s="288" t="str">
        <f>E7</f>
        <v>VD Vraňany - oprava technologie středního jezového pole</v>
      </c>
      <c r="F115" s="289"/>
      <c r="G115" s="289"/>
      <c r="H115" s="28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98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 x14ac:dyDescent="0.2">
      <c r="A117" s="33"/>
      <c r="B117" s="34"/>
      <c r="C117" s="35"/>
      <c r="D117" s="35"/>
      <c r="E117" s="276" t="str">
        <f>E9</f>
        <v>03 - Oprava vývaru jezu</v>
      </c>
      <c r="F117" s="287"/>
      <c r="G117" s="287"/>
      <c r="H117" s="287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 x14ac:dyDescent="0.2">
      <c r="A119" s="33"/>
      <c r="B119" s="34"/>
      <c r="C119" s="28" t="s">
        <v>20</v>
      </c>
      <c r="D119" s="35"/>
      <c r="E119" s="35"/>
      <c r="F119" s="26" t="str">
        <f>F12</f>
        <v>VD Vraňany</v>
      </c>
      <c r="G119" s="35"/>
      <c r="H119" s="35"/>
      <c r="I119" s="28" t="s">
        <v>22</v>
      </c>
      <c r="J119" s="65" t="str">
        <f>IF(J12="","",J12)</f>
        <v>31. 3. 2022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 x14ac:dyDescent="0.2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24</v>
      </c>
      <c r="D121" s="35"/>
      <c r="E121" s="35"/>
      <c r="F121" s="26" t="str">
        <f>E15</f>
        <v>Povodí Vltavy, státní podnik</v>
      </c>
      <c r="G121" s="35"/>
      <c r="H121" s="35"/>
      <c r="I121" s="28" t="s">
        <v>31</v>
      </c>
      <c r="J121" s="31" t="str">
        <f>E21</f>
        <v>Ing. M. Klimešová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 x14ac:dyDescent="0.2">
      <c r="A122" s="33"/>
      <c r="B122" s="34"/>
      <c r="C122" s="28" t="s">
        <v>29</v>
      </c>
      <c r="D122" s="35"/>
      <c r="E122" s="35"/>
      <c r="F122" s="26" t="str">
        <f>IF(E18="","",E18)</f>
        <v>Vyplň údaj</v>
      </c>
      <c r="G122" s="35"/>
      <c r="H122" s="35"/>
      <c r="I122" s="28" t="s">
        <v>35</v>
      </c>
      <c r="J122" s="31" t="str">
        <f>E24</f>
        <v>Ing. M. Klimešová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 x14ac:dyDescent="0.2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 x14ac:dyDescent="0.2">
      <c r="A124" s="158"/>
      <c r="B124" s="159"/>
      <c r="C124" s="160" t="s">
        <v>111</v>
      </c>
      <c r="D124" s="161" t="s">
        <v>62</v>
      </c>
      <c r="E124" s="161" t="s">
        <v>58</v>
      </c>
      <c r="F124" s="161" t="s">
        <v>59</v>
      </c>
      <c r="G124" s="161" t="s">
        <v>112</v>
      </c>
      <c r="H124" s="161" t="s">
        <v>113</v>
      </c>
      <c r="I124" s="161" t="s">
        <v>114</v>
      </c>
      <c r="J124" s="162" t="s">
        <v>102</v>
      </c>
      <c r="K124" s="163" t="s">
        <v>115</v>
      </c>
      <c r="L124" s="164"/>
      <c r="M124" s="74" t="s">
        <v>1</v>
      </c>
      <c r="N124" s="75" t="s">
        <v>41</v>
      </c>
      <c r="O124" s="75" t="s">
        <v>116</v>
      </c>
      <c r="P124" s="75" t="s">
        <v>117</v>
      </c>
      <c r="Q124" s="75" t="s">
        <v>118</v>
      </c>
      <c r="R124" s="75" t="s">
        <v>119</v>
      </c>
      <c r="S124" s="75" t="s">
        <v>120</v>
      </c>
      <c r="T124" s="76" t="s">
        <v>121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 x14ac:dyDescent="0.25">
      <c r="A125" s="33"/>
      <c r="B125" s="34"/>
      <c r="C125" s="81" t="s">
        <v>122</v>
      </c>
      <c r="D125" s="35"/>
      <c r="E125" s="35"/>
      <c r="F125" s="35"/>
      <c r="G125" s="35"/>
      <c r="H125" s="35"/>
      <c r="I125" s="35"/>
      <c r="J125" s="165">
        <f>BK125</f>
        <v>0</v>
      </c>
      <c r="K125" s="35"/>
      <c r="L125" s="38"/>
      <c r="M125" s="77"/>
      <c r="N125" s="166"/>
      <c r="O125" s="78"/>
      <c r="P125" s="167">
        <f>P126+P194</f>
        <v>0</v>
      </c>
      <c r="Q125" s="78"/>
      <c r="R125" s="167">
        <f>R126+R194</f>
        <v>75.975402000000003</v>
      </c>
      <c r="S125" s="78"/>
      <c r="T125" s="168">
        <f>T126+T194</f>
        <v>0.58799999999999997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104</v>
      </c>
      <c r="BK125" s="169">
        <f>BK126+BK194</f>
        <v>0</v>
      </c>
    </row>
    <row r="126" spans="1:65" s="12" customFormat="1" ht="25.9" customHeight="1" x14ac:dyDescent="0.2">
      <c r="B126" s="170"/>
      <c r="C126" s="171"/>
      <c r="D126" s="172" t="s">
        <v>76</v>
      </c>
      <c r="E126" s="173" t="s">
        <v>325</v>
      </c>
      <c r="F126" s="173" t="s">
        <v>326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P127+P141+P153+P170+P186+P191</f>
        <v>0</v>
      </c>
      <c r="Q126" s="178"/>
      <c r="R126" s="179">
        <f>R127+R141+R153+R170+R186+R191</f>
        <v>75.387402000000009</v>
      </c>
      <c r="S126" s="178"/>
      <c r="T126" s="180">
        <f>T127+T141+T153+T170+T186+T191</f>
        <v>0</v>
      </c>
      <c r="AR126" s="181" t="s">
        <v>84</v>
      </c>
      <c r="AT126" s="182" t="s">
        <v>76</v>
      </c>
      <c r="AU126" s="182" t="s">
        <v>77</v>
      </c>
      <c r="AY126" s="181" t="s">
        <v>126</v>
      </c>
      <c r="BK126" s="183">
        <f>BK127+BK141+BK153+BK170+BK186+BK191</f>
        <v>0</v>
      </c>
    </row>
    <row r="127" spans="1:65" s="12" customFormat="1" ht="22.9" customHeight="1" x14ac:dyDescent="0.2">
      <c r="B127" s="170"/>
      <c r="C127" s="171"/>
      <c r="D127" s="172" t="s">
        <v>76</v>
      </c>
      <c r="E127" s="184" t="s">
        <v>84</v>
      </c>
      <c r="F127" s="184" t="s">
        <v>327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SUM(P128:P140)</f>
        <v>0</v>
      </c>
      <c r="Q127" s="178"/>
      <c r="R127" s="179">
        <f>SUM(R128:R140)</f>
        <v>0</v>
      </c>
      <c r="S127" s="178"/>
      <c r="T127" s="180">
        <f>SUM(T128:T140)</f>
        <v>0</v>
      </c>
      <c r="AR127" s="181" t="s">
        <v>84</v>
      </c>
      <c r="AT127" s="182" t="s">
        <v>76</v>
      </c>
      <c r="AU127" s="182" t="s">
        <v>84</v>
      </c>
      <c r="AY127" s="181" t="s">
        <v>126</v>
      </c>
      <c r="BK127" s="183">
        <f>SUM(BK128:BK140)</f>
        <v>0</v>
      </c>
    </row>
    <row r="128" spans="1:65" s="2" customFormat="1" ht="24.2" customHeight="1" x14ac:dyDescent="0.2">
      <c r="A128" s="33"/>
      <c r="B128" s="34"/>
      <c r="C128" s="186" t="s">
        <v>84</v>
      </c>
      <c r="D128" s="186" t="s">
        <v>129</v>
      </c>
      <c r="E128" s="187" t="s">
        <v>417</v>
      </c>
      <c r="F128" s="188" t="s">
        <v>418</v>
      </c>
      <c r="G128" s="189" t="s">
        <v>330</v>
      </c>
      <c r="H128" s="190">
        <v>9.766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42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149</v>
      </c>
      <c r="AT128" s="198" t="s">
        <v>129</v>
      </c>
      <c r="AU128" s="198" t="s">
        <v>86</v>
      </c>
      <c r="AY128" s="16" t="s">
        <v>126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84</v>
      </c>
      <c r="BK128" s="199">
        <f>ROUND(I128*H128,2)</f>
        <v>0</v>
      </c>
      <c r="BL128" s="16" t="s">
        <v>149</v>
      </c>
      <c r="BM128" s="198" t="s">
        <v>419</v>
      </c>
    </row>
    <row r="129" spans="1:65" s="2" customFormat="1" ht="29.25" x14ac:dyDescent="0.2">
      <c r="A129" s="33"/>
      <c r="B129" s="34"/>
      <c r="C129" s="35"/>
      <c r="D129" s="200" t="s">
        <v>135</v>
      </c>
      <c r="E129" s="35"/>
      <c r="F129" s="201" t="s">
        <v>420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86</v>
      </c>
    </row>
    <row r="130" spans="1:65" s="2" customFormat="1" ht="29.25" x14ac:dyDescent="0.2">
      <c r="A130" s="33"/>
      <c r="B130" s="34"/>
      <c r="C130" s="35"/>
      <c r="D130" s="200" t="s">
        <v>140</v>
      </c>
      <c r="E130" s="35"/>
      <c r="F130" s="205" t="s">
        <v>421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140</v>
      </c>
      <c r="AU130" s="16" t="s">
        <v>86</v>
      </c>
    </row>
    <row r="131" spans="1:65" s="13" customFormat="1" x14ac:dyDescent="0.2">
      <c r="B131" s="210"/>
      <c r="C131" s="211"/>
      <c r="D131" s="200" t="s">
        <v>334</v>
      </c>
      <c r="E131" s="212" t="s">
        <v>1</v>
      </c>
      <c r="F131" s="213" t="s">
        <v>422</v>
      </c>
      <c r="G131" s="211"/>
      <c r="H131" s="214">
        <v>9.766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334</v>
      </c>
      <c r="AU131" s="220" t="s">
        <v>86</v>
      </c>
      <c r="AV131" s="13" t="s">
        <v>86</v>
      </c>
      <c r="AW131" s="13" t="s">
        <v>34</v>
      </c>
      <c r="AX131" s="13" t="s">
        <v>84</v>
      </c>
      <c r="AY131" s="220" t="s">
        <v>126</v>
      </c>
    </row>
    <row r="132" spans="1:65" s="2" customFormat="1" ht="24.2" customHeight="1" x14ac:dyDescent="0.2">
      <c r="A132" s="33"/>
      <c r="B132" s="34"/>
      <c r="C132" s="186" t="s">
        <v>86</v>
      </c>
      <c r="D132" s="186" t="s">
        <v>129</v>
      </c>
      <c r="E132" s="187" t="s">
        <v>423</v>
      </c>
      <c r="F132" s="188" t="s">
        <v>424</v>
      </c>
      <c r="G132" s="189" t="s">
        <v>330</v>
      </c>
      <c r="H132" s="190">
        <v>10.266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149</v>
      </c>
      <c r="AT132" s="198" t="s">
        <v>129</v>
      </c>
      <c r="AU132" s="198" t="s">
        <v>86</v>
      </c>
      <c r="AY132" s="16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84</v>
      </c>
      <c r="BK132" s="199">
        <f>ROUND(I132*H132,2)</f>
        <v>0</v>
      </c>
      <c r="BL132" s="16" t="s">
        <v>149</v>
      </c>
      <c r="BM132" s="198" t="s">
        <v>425</v>
      </c>
    </row>
    <row r="133" spans="1:65" s="2" customFormat="1" ht="29.25" x14ac:dyDescent="0.2">
      <c r="A133" s="33"/>
      <c r="B133" s="34"/>
      <c r="C133" s="35"/>
      <c r="D133" s="200" t="s">
        <v>135</v>
      </c>
      <c r="E133" s="35"/>
      <c r="F133" s="201" t="s">
        <v>426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86</v>
      </c>
    </row>
    <row r="134" spans="1:65" s="13" customFormat="1" x14ac:dyDescent="0.2">
      <c r="B134" s="210"/>
      <c r="C134" s="211"/>
      <c r="D134" s="200" t="s">
        <v>334</v>
      </c>
      <c r="E134" s="212" t="s">
        <v>1</v>
      </c>
      <c r="F134" s="213" t="s">
        <v>427</v>
      </c>
      <c r="G134" s="211"/>
      <c r="H134" s="214">
        <v>9.766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334</v>
      </c>
      <c r="AU134" s="220" t="s">
        <v>86</v>
      </c>
      <c r="AV134" s="13" t="s">
        <v>86</v>
      </c>
      <c r="AW134" s="13" t="s">
        <v>34</v>
      </c>
      <c r="AX134" s="13" t="s">
        <v>77</v>
      </c>
      <c r="AY134" s="220" t="s">
        <v>126</v>
      </c>
    </row>
    <row r="135" spans="1:65" s="13" customFormat="1" x14ac:dyDescent="0.2">
      <c r="B135" s="210"/>
      <c r="C135" s="211"/>
      <c r="D135" s="200" t="s">
        <v>334</v>
      </c>
      <c r="E135" s="212" t="s">
        <v>1</v>
      </c>
      <c r="F135" s="213" t="s">
        <v>428</v>
      </c>
      <c r="G135" s="211"/>
      <c r="H135" s="214">
        <v>0.5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334</v>
      </c>
      <c r="AU135" s="220" t="s">
        <v>86</v>
      </c>
      <c r="AV135" s="13" t="s">
        <v>86</v>
      </c>
      <c r="AW135" s="13" t="s">
        <v>34</v>
      </c>
      <c r="AX135" s="13" t="s">
        <v>77</v>
      </c>
      <c r="AY135" s="220" t="s">
        <v>126</v>
      </c>
    </row>
    <row r="136" spans="1:65" s="14" customFormat="1" x14ac:dyDescent="0.2">
      <c r="B136" s="221"/>
      <c r="C136" s="222"/>
      <c r="D136" s="200" t="s">
        <v>334</v>
      </c>
      <c r="E136" s="223" t="s">
        <v>1</v>
      </c>
      <c r="F136" s="224" t="s">
        <v>338</v>
      </c>
      <c r="G136" s="222"/>
      <c r="H136" s="225">
        <v>10.266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334</v>
      </c>
      <c r="AU136" s="231" t="s">
        <v>86</v>
      </c>
      <c r="AV136" s="14" t="s">
        <v>149</v>
      </c>
      <c r="AW136" s="14" t="s">
        <v>34</v>
      </c>
      <c r="AX136" s="14" t="s">
        <v>84</v>
      </c>
      <c r="AY136" s="231" t="s">
        <v>126</v>
      </c>
    </row>
    <row r="137" spans="1:65" s="2" customFormat="1" ht="24.2" customHeight="1" x14ac:dyDescent="0.2">
      <c r="A137" s="33"/>
      <c r="B137" s="34"/>
      <c r="C137" s="186" t="s">
        <v>144</v>
      </c>
      <c r="D137" s="186" t="s">
        <v>129</v>
      </c>
      <c r="E137" s="187" t="s">
        <v>429</v>
      </c>
      <c r="F137" s="188" t="s">
        <v>430</v>
      </c>
      <c r="G137" s="189" t="s">
        <v>330</v>
      </c>
      <c r="H137" s="190">
        <v>10.266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149</v>
      </c>
      <c r="AT137" s="198" t="s">
        <v>129</v>
      </c>
      <c r="AU137" s="198" t="s">
        <v>86</v>
      </c>
      <c r="AY137" s="16" t="s">
        <v>126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84</v>
      </c>
      <c r="BK137" s="199">
        <f>ROUND(I137*H137,2)</f>
        <v>0</v>
      </c>
      <c r="BL137" s="16" t="s">
        <v>149</v>
      </c>
      <c r="BM137" s="198" t="s">
        <v>431</v>
      </c>
    </row>
    <row r="138" spans="1:65" s="2" customFormat="1" ht="29.25" x14ac:dyDescent="0.2">
      <c r="A138" s="33"/>
      <c r="B138" s="34"/>
      <c r="C138" s="35"/>
      <c r="D138" s="200" t="s">
        <v>135</v>
      </c>
      <c r="E138" s="35"/>
      <c r="F138" s="201" t="s">
        <v>432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86</v>
      </c>
    </row>
    <row r="139" spans="1:65" s="2" customFormat="1" ht="33" customHeight="1" x14ac:dyDescent="0.2">
      <c r="A139" s="33"/>
      <c r="B139" s="34"/>
      <c r="C139" s="186" t="s">
        <v>149</v>
      </c>
      <c r="D139" s="186" t="s">
        <v>129</v>
      </c>
      <c r="E139" s="187" t="s">
        <v>433</v>
      </c>
      <c r="F139" s="188" t="s">
        <v>434</v>
      </c>
      <c r="G139" s="189" t="s">
        <v>330</v>
      </c>
      <c r="H139" s="190">
        <v>10.266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149</v>
      </c>
      <c r="AT139" s="198" t="s">
        <v>129</v>
      </c>
      <c r="AU139" s="198" t="s">
        <v>86</v>
      </c>
      <c r="AY139" s="16" t="s">
        <v>126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149</v>
      </c>
      <c r="BM139" s="198" t="s">
        <v>435</v>
      </c>
    </row>
    <row r="140" spans="1:65" s="2" customFormat="1" ht="39" x14ac:dyDescent="0.2">
      <c r="A140" s="33"/>
      <c r="B140" s="34"/>
      <c r="C140" s="35"/>
      <c r="D140" s="200" t="s">
        <v>135</v>
      </c>
      <c r="E140" s="35"/>
      <c r="F140" s="201" t="s">
        <v>346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135</v>
      </c>
      <c r="AU140" s="16" t="s">
        <v>86</v>
      </c>
    </row>
    <row r="141" spans="1:65" s="12" customFormat="1" ht="22.9" customHeight="1" x14ac:dyDescent="0.2">
      <c r="B141" s="170"/>
      <c r="C141" s="171"/>
      <c r="D141" s="172" t="s">
        <v>76</v>
      </c>
      <c r="E141" s="184" t="s">
        <v>86</v>
      </c>
      <c r="F141" s="184" t="s">
        <v>436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SUM(P142:P152)</f>
        <v>0</v>
      </c>
      <c r="Q141" s="178"/>
      <c r="R141" s="179">
        <f>SUM(R142:R152)</f>
        <v>20.403600000000001</v>
      </c>
      <c r="S141" s="178"/>
      <c r="T141" s="180">
        <f>SUM(T142:T152)</f>
        <v>0</v>
      </c>
      <c r="AR141" s="181" t="s">
        <v>84</v>
      </c>
      <c r="AT141" s="182" t="s">
        <v>76</v>
      </c>
      <c r="AU141" s="182" t="s">
        <v>84</v>
      </c>
      <c r="AY141" s="181" t="s">
        <v>126</v>
      </c>
      <c r="BK141" s="183">
        <f>SUM(BK142:BK152)</f>
        <v>0</v>
      </c>
    </row>
    <row r="142" spans="1:65" s="2" customFormat="1" ht="33" customHeight="1" x14ac:dyDescent="0.2">
      <c r="A142" s="33"/>
      <c r="B142" s="34"/>
      <c r="C142" s="235" t="s">
        <v>125</v>
      </c>
      <c r="D142" s="235" t="s">
        <v>437</v>
      </c>
      <c r="E142" s="236" t="s">
        <v>438</v>
      </c>
      <c r="F142" s="237" t="s">
        <v>439</v>
      </c>
      <c r="G142" s="238" t="s">
        <v>330</v>
      </c>
      <c r="H142" s="239">
        <v>8.4</v>
      </c>
      <c r="I142" s="240"/>
      <c r="J142" s="241">
        <f>ROUND(I142*H142,2)</f>
        <v>0</v>
      </c>
      <c r="K142" s="242"/>
      <c r="L142" s="243"/>
      <c r="M142" s="244" t="s">
        <v>1</v>
      </c>
      <c r="N142" s="245" t="s">
        <v>42</v>
      </c>
      <c r="O142" s="70"/>
      <c r="P142" s="196">
        <f>O142*H142</f>
        <v>0</v>
      </c>
      <c r="Q142" s="196">
        <v>2.4289999999999998</v>
      </c>
      <c r="R142" s="196">
        <f>Q142*H142</f>
        <v>20.403600000000001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169</v>
      </c>
      <c r="AT142" s="198" t="s">
        <v>437</v>
      </c>
      <c r="AU142" s="198" t="s">
        <v>86</v>
      </c>
      <c r="AY142" s="16" t="s">
        <v>126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84</v>
      </c>
      <c r="BK142" s="199">
        <f>ROUND(I142*H142,2)</f>
        <v>0</v>
      </c>
      <c r="BL142" s="16" t="s">
        <v>149</v>
      </c>
      <c r="BM142" s="198" t="s">
        <v>440</v>
      </c>
    </row>
    <row r="143" spans="1:65" s="2" customFormat="1" ht="19.5" x14ac:dyDescent="0.2">
      <c r="A143" s="33"/>
      <c r="B143" s="34"/>
      <c r="C143" s="35"/>
      <c r="D143" s="200" t="s">
        <v>135</v>
      </c>
      <c r="E143" s="35"/>
      <c r="F143" s="201" t="s">
        <v>439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86</v>
      </c>
    </row>
    <row r="144" spans="1:65" s="2" customFormat="1" ht="29.25" x14ac:dyDescent="0.2">
      <c r="A144" s="33"/>
      <c r="B144" s="34"/>
      <c r="C144" s="35"/>
      <c r="D144" s="200" t="s">
        <v>140</v>
      </c>
      <c r="E144" s="35"/>
      <c r="F144" s="205" t="s">
        <v>441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140</v>
      </c>
      <c r="AU144" s="16" t="s">
        <v>86</v>
      </c>
    </row>
    <row r="145" spans="1:65" s="13" customFormat="1" x14ac:dyDescent="0.2">
      <c r="B145" s="210"/>
      <c r="C145" s="211"/>
      <c r="D145" s="200" t="s">
        <v>334</v>
      </c>
      <c r="E145" s="212" t="s">
        <v>1</v>
      </c>
      <c r="F145" s="213" t="s">
        <v>442</v>
      </c>
      <c r="G145" s="211"/>
      <c r="H145" s="214">
        <v>5.9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334</v>
      </c>
      <c r="AU145" s="220" t="s">
        <v>86</v>
      </c>
      <c r="AV145" s="13" t="s">
        <v>86</v>
      </c>
      <c r="AW145" s="13" t="s">
        <v>34</v>
      </c>
      <c r="AX145" s="13" t="s">
        <v>77</v>
      </c>
      <c r="AY145" s="220" t="s">
        <v>126</v>
      </c>
    </row>
    <row r="146" spans="1:65" s="13" customFormat="1" x14ac:dyDescent="0.2">
      <c r="B146" s="210"/>
      <c r="C146" s="211"/>
      <c r="D146" s="200" t="s">
        <v>334</v>
      </c>
      <c r="E146" s="212" t="s">
        <v>1</v>
      </c>
      <c r="F146" s="213" t="s">
        <v>443</v>
      </c>
      <c r="G146" s="211"/>
      <c r="H146" s="214">
        <v>2.5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334</v>
      </c>
      <c r="AU146" s="220" t="s">
        <v>86</v>
      </c>
      <c r="AV146" s="13" t="s">
        <v>86</v>
      </c>
      <c r="AW146" s="13" t="s">
        <v>34</v>
      </c>
      <c r="AX146" s="13" t="s">
        <v>77</v>
      </c>
      <c r="AY146" s="220" t="s">
        <v>126</v>
      </c>
    </row>
    <row r="147" spans="1:65" s="2" customFormat="1" ht="24.2" customHeight="1" x14ac:dyDescent="0.2">
      <c r="A147" s="33"/>
      <c r="B147" s="34"/>
      <c r="C147" s="186" t="s">
        <v>158</v>
      </c>
      <c r="D147" s="186" t="s">
        <v>129</v>
      </c>
      <c r="E147" s="187" t="s">
        <v>444</v>
      </c>
      <c r="F147" s="188" t="s">
        <v>445</v>
      </c>
      <c r="G147" s="189" t="s">
        <v>375</v>
      </c>
      <c r="H147" s="190">
        <v>109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149</v>
      </c>
      <c r="AT147" s="198" t="s">
        <v>129</v>
      </c>
      <c r="AU147" s="198" t="s">
        <v>86</v>
      </c>
      <c r="AY147" s="16" t="s">
        <v>126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149</v>
      </c>
      <c r="BM147" s="198" t="s">
        <v>446</v>
      </c>
    </row>
    <row r="148" spans="1:65" s="2" customFormat="1" ht="19.5" x14ac:dyDescent="0.2">
      <c r="A148" s="33"/>
      <c r="B148" s="34"/>
      <c r="C148" s="35"/>
      <c r="D148" s="200" t="s">
        <v>135</v>
      </c>
      <c r="E148" s="35"/>
      <c r="F148" s="201" t="s">
        <v>447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86</v>
      </c>
    </row>
    <row r="149" spans="1:65" s="2" customFormat="1" ht="19.5" x14ac:dyDescent="0.2">
      <c r="A149" s="33"/>
      <c r="B149" s="34"/>
      <c r="C149" s="35"/>
      <c r="D149" s="200" t="s">
        <v>140</v>
      </c>
      <c r="E149" s="35"/>
      <c r="F149" s="205" t="s">
        <v>448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86</v>
      </c>
    </row>
    <row r="150" spans="1:65" s="13" customFormat="1" x14ac:dyDescent="0.2">
      <c r="B150" s="210"/>
      <c r="C150" s="211"/>
      <c r="D150" s="200" t="s">
        <v>334</v>
      </c>
      <c r="E150" s="212" t="s">
        <v>1</v>
      </c>
      <c r="F150" s="213" t="s">
        <v>449</v>
      </c>
      <c r="G150" s="211"/>
      <c r="H150" s="214">
        <v>59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334</v>
      </c>
      <c r="AU150" s="220" t="s">
        <v>86</v>
      </c>
      <c r="AV150" s="13" t="s">
        <v>86</v>
      </c>
      <c r="AW150" s="13" t="s">
        <v>34</v>
      </c>
      <c r="AX150" s="13" t="s">
        <v>77</v>
      </c>
      <c r="AY150" s="220" t="s">
        <v>126</v>
      </c>
    </row>
    <row r="151" spans="1:65" s="13" customFormat="1" x14ac:dyDescent="0.2">
      <c r="B151" s="210"/>
      <c r="C151" s="211"/>
      <c r="D151" s="200" t="s">
        <v>334</v>
      </c>
      <c r="E151" s="212" t="s">
        <v>1</v>
      </c>
      <c r="F151" s="213" t="s">
        <v>450</v>
      </c>
      <c r="G151" s="211"/>
      <c r="H151" s="214">
        <v>50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334</v>
      </c>
      <c r="AU151" s="220" t="s">
        <v>86</v>
      </c>
      <c r="AV151" s="13" t="s">
        <v>86</v>
      </c>
      <c r="AW151" s="13" t="s">
        <v>34</v>
      </c>
      <c r="AX151" s="13" t="s">
        <v>77</v>
      </c>
      <c r="AY151" s="220" t="s">
        <v>126</v>
      </c>
    </row>
    <row r="152" spans="1:65" s="14" customFormat="1" x14ac:dyDescent="0.2">
      <c r="B152" s="221"/>
      <c r="C152" s="222"/>
      <c r="D152" s="200" t="s">
        <v>334</v>
      </c>
      <c r="E152" s="223" t="s">
        <v>1</v>
      </c>
      <c r="F152" s="224" t="s">
        <v>338</v>
      </c>
      <c r="G152" s="222"/>
      <c r="H152" s="225">
        <v>109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334</v>
      </c>
      <c r="AU152" s="231" t="s">
        <v>86</v>
      </c>
      <c r="AV152" s="14" t="s">
        <v>149</v>
      </c>
      <c r="AW152" s="14" t="s">
        <v>34</v>
      </c>
      <c r="AX152" s="14" t="s">
        <v>84</v>
      </c>
      <c r="AY152" s="231" t="s">
        <v>126</v>
      </c>
    </row>
    <row r="153" spans="1:65" s="12" customFormat="1" ht="22.9" customHeight="1" x14ac:dyDescent="0.2">
      <c r="B153" s="170"/>
      <c r="C153" s="171"/>
      <c r="D153" s="172" t="s">
        <v>76</v>
      </c>
      <c r="E153" s="184" t="s">
        <v>144</v>
      </c>
      <c r="F153" s="184" t="s">
        <v>451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SUM(P154:P169)</f>
        <v>0</v>
      </c>
      <c r="Q153" s="178"/>
      <c r="R153" s="179">
        <f>SUM(R154:R169)</f>
        <v>53.905267200000004</v>
      </c>
      <c r="S153" s="178"/>
      <c r="T153" s="180">
        <f>SUM(T154:T169)</f>
        <v>0</v>
      </c>
      <c r="AR153" s="181" t="s">
        <v>84</v>
      </c>
      <c r="AT153" s="182" t="s">
        <v>76</v>
      </c>
      <c r="AU153" s="182" t="s">
        <v>84</v>
      </c>
      <c r="AY153" s="181" t="s">
        <v>126</v>
      </c>
      <c r="BK153" s="183">
        <f>SUM(BK154:BK169)</f>
        <v>0</v>
      </c>
    </row>
    <row r="154" spans="1:65" s="2" customFormat="1" ht="24.2" customHeight="1" x14ac:dyDescent="0.2">
      <c r="A154" s="33"/>
      <c r="B154" s="34"/>
      <c r="C154" s="186" t="s">
        <v>164</v>
      </c>
      <c r="D154" s="186" t="s">
        <v>129</v>
      </c>
      <c r="E154" s="187" t="s">
        <v>452</v>
      </c>
      <c r="F154" s="188" t="s">
        <v>453</v>
      </c>
      <c r="G154" s="189" t="s">
        <v>330</v>
      </c>
      <c r="H154" s="190">
        <v>19.3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2.7676599999999998</v>
      </c>
      <c r="R154" s="196">
        <f>Q154*H154</f>
        <v>53.415838000000001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149</v>
      </c>
      <c r="AT154" s="198" t="s">
        <v>129</v>
      </c>
      <c r="AU154" s="198" t="s">
        <v>86</v>
      </c>
      <c r="AY154" s="16" t="s">
        <v>126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149</v>
      </c>
      <c r="BM154" s="198" t="s">
        <v>454</v>
      </c>
    </row>
    <row r="155" spans="1:65" s="2" customFormat="1" ht="48.75" x14ac:dyDescent="0.2">
      <c r="A155" s="33"/>
      <c r="B155" s="34"/>
      <c r="C155" s="35"/>
      <c r="D155" s="200" t="s">
        <v>135</v>
      </c>
      <c r="E155" s="35"/>
      <c r="F155" s="201" t="s">
        <v>455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135</v>
      </c>
      <c r="AU155" s="16" t="s">
        <v>86</v>
      </c>
    </row>
    <row r="156" spans="1:65" s="2" customFormat="1" ht="29.25" x14ac:dyDescent="0.2">
      <c r="A156" s="33"/>
      <c r="B156" s="34"/>
      <c r="C156" s="35"/>
      <c r="D156" s="200" t="s">
        <v>140</v>
      </c>
      <c r="E156" s="35"/>
      <c r="F156" s="205" t="s">
        <v>456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86</v>
      </c>
    </row>
    <row r="157" spans="1:65" s="13" customFormat="1" x14ac:dyDescent="0.2">
      <c r="B157" s="210"/>
      <c r="C157" s="211"/>
      <c r="D157" s="200" t="s">
        <v>334</v>
      </c>
      <c r="E157" s="212" t="s">
        <v>1</v>
      </c>
      <c r="F157" s="213" t="s">
        <v>457</v>
      </c>
      <c r="G157" s="211"/>
      <c r="H157" s="214">
        <v>17.399999999999999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334</v>
      </c>
      <c r="AU157" s="220" t="s">
        <v>86</v>
      </c>
      <c r="AV157" s="13" t="s">
        <v>86</v>
      </c>
      <c r="AW157" s="13" t="s">
        <v>34</v>
      </c>
      <c r="AX157" s="13" t="s">
        <v>77</v>
      </c>
      <c r="AY157" s="220" t="s">
        <v>126</v>
      </c>
    </row>
    <row r="158" spans="1:65" s="13" customFormat="1" x14ac:dyDescent="0.2">
      <c r="B158" s="210"/>
      <c r="C158" s="211"/>
      <c r="D158" s="200" t="s">
        <v>334</v>
      </c>
      <c r="E158" s="212" t="s">
        <v>1</v>
      </c>
      <c r="F158" s="213" t="s">
        <v>458</v>
      </c>
      <c r="G158" s="211"/>
      <c r="H158" s="214">
        <v>1.9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334</v>
      </c>
      <c r="AU158" s="220" t="s">
        <v>86</v>
      </c>
      <c r="AV158" s="13" t="s">
        <v>86</v>
      </c>
      <c r="AW158" s="13" t="s">
        <v>34</v>
      </c>
      <c r="AX158" s="13" t="s">
        <v>77</v>
      </c>
      <c r="AY158" s="220" t="s">
        <v>126</v>
      </c>
    </row>
    <row r="159" spans="1:65" s="14" customFormat="1" x14ac:dyDescent="0.2">
      <c r="B159" s="221"/>
      <c r="C159" s="222"/>
      <c r="D159" s="200" t="s">
        <v>334</v>
      </c>
      <c r="E159" s="223" t="s">
        <v>1</v>
      </c>
      <c r="F159" s="224" t="s">
        <v>338</v>
      </c>
      <c r="G159" s="222"/>
      <c r="H159" s="225">
        <v>19.299999999999997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334</v>
      </c>
      <c r="AU159" s="231" t="s">
        <v>86</v>
      </c>
      <c r="AV159" s="14" t="s">
        <v>149</v>
      </c>
      <c r="AW159" s="14" t="s">
        <v>34</v>
      </c>
      <c r="AX159" s="14" t="s">
        <v>84</v>
      </c>
      <c r="AY159" s="231" t="s">
        <v>126</v>
      </c>
    </row>
    <row r="160" spans="1:65" s="2" customFormat="1" ht="24.2" customHeight="1" x14ac:dyDescent="0.2">
      <c r="A160" s="33"/>
      <c r="B160" s="34"/>
      <c r="C160" s="186" t="s">
        <v>169</v>
      </c>
      <c r="D160" s="186" t="s">
        <v>129</v>
      </c>
      <c r="E160" s="187" t="s">
        <v>459</v>
      </c>
      <c r="F160" s="188" t="s">
        <v>460</v>
      </c>
      <c r="G160" s="189" t="s">
        <v>364</v>
      </c>
      <c r="H160" s="190">
        <v>0.40699999999999997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1.0556000000000001</v>
      </c>
      <c r="R160" s="196">
        <f>Q160*H160</f>
        <v>0.42962919999999999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149</v>
      </c>
      <c r="AT160" s="198" t="s">
        <v>129</v>
      </c>
      <c r="AU160" s="198" t="s">
        <v>86</v>
      </c>
      <c r="AY160" s="16" t="s">
        <v>126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149</v>
      </c>
      <c r="BM160" s="198" t="s">
        <v>461</v>
      </c>
    </row>
    <row r="161" spans="1:65" s="2" customFormat="1" ht="48.75" x14ac:dyDescent="0.2">
      <c r="A161" s="33"/>
      <c r="B161" s="34"/>
      <c r="C161" s="35"/>
      <c r="D161" s="200" t="s">
        <v>135</v>
      </c>
      <c r="E161" s="35"/>
      <c r="F161" s="201" t="s">
        <v>462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86</v>
      </c>
    </row>
    <row r="162" spans="1:65" s="2" customFormat="1" ht="19.5" x14ac:dyDescent="0.2">
      <c r="A162" s="33"/>
      <c r="B162" s="34"/>
      <c r="C162" s="35"/>
      <c r="D162" s="200" t="s">
        <v>140</v>
      </c>
      <c r="E162" s="35"/>
      <c r="F162" s="205" t="s">
        <v>463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140</v>
      </c>
      <c r="AU162" s="16" t="s">
        <v>86</v>
      </c>
    </row>
    <row r="163" spans="1:65" s="13" customFormat="1" x14ac:dyDescent="0.2">
      <c r="B163" s="210"/>
      <c r="C163" s="211"/>
      <c r="D163" s="200" t="s">
        <v>334</v>
      </c>
      <c r="E163" s="212" t="s">
        <v>1</v>
      </c>
      <c r="F163" s="213" t="s">
        <v>464</v>
      </c>
      <c r="G163" s="211"/>
      <c r="H163" s="214">
        <v>0.40699999999999997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334</v>
      </c>
      <c r="AU163" s="220" t="s">
        <v>86</v>
      </c>
      <c r="AV163" s="13" t="s">
        <v>86</v>
      </c>
      <c r="AW163" s="13" t="s">
        <v>34</v>
      </c>
      <c r="AX163" s="13" t="s">
        <v>77</v>
      </c>
      <c r="AY163" s="220" t="s">
        <v>126</v>
      </c>
    </row>
    <row r="164" spans="1:65" s="2" customFormat="1" ht="24.2" customHeight="1" x14ac:dyDescent="0.2">
      <c r="A164" s="33"/>
      <c r="B164" s="34"/>
      <c r="C164" s="186" t="s">
        <v>176</v>
      </c>
      <c r="D164" s="186" t="s">
        <v>129</v>
      </c>
      <c r="E164" s="187" t="s">
        <v>465</v>
      </c>
      <c r="F164" s="188" t="s">
        <v>466</v>
      </c>
      <c r="G164" s="189" t="s">
        <v>467</v>
      </c>
      <c r="H164" s="190">
        <v>20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2.99E-3</v>
      </c>
      <c r="R164" s="196">
        <f>Q164*H164</f>
        <v>5.9799999999999999E-2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149</v>
      </c>
      <c r="AT164" s="198" t="s">
        <v>129</v>
      </c>
      <c r="AU164" s="198" t="s">
        <v>86</v>
      </c>
      <c r="AY164" s="16" t="s">
        <v>126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84</v>
      </c>
      <c r="BK164" s="199">
        <f>ROUND(I164*H164,2)</f>
        <v>0</v>
      </c>
      <c r="BL164" s="16" t="s">
        <v>149</v>
      </c>
      <c r="BM164" s="198" t="s">
        <v>468</v>
      </c>
    </row>
    <row r="165" spans="1:65" s="2" customFormat="1" ht="19.5" x14ac:dyDescent="0.2">
      <c r="A165" s="33"/>
      <c r="B165" s="34"/>
      <c r="C165" s="35"/>
      <c r="D165" s="200" t="s">
        <v>135</v>
      </c>
      <c r="E165" s="35"/>
      <c r="F165" s="201" t="s">
        <v>469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86</v>
      </c>
    </row>
    <row r="166" spans="1:65" s="13" customFormat="1" x14ac:dyDescent="0.2">
      <c r="B166" s="210"/>
      <c r="C166" s="211"/>
      <c r="D166" s="200" t="s">
        <v>334</v>
      </c>
      <c r="E166" s="212" t="s">
        <v>1</v>
      </c>
      <c r="F166" s="213" t="s">
        <v>470</v>
      </c>
      <c r="G166" s="211"/>
      <c r="H166" s="214">
        <v>20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334</v>
      </c>
      <c r="AU166" s="220" t="s">
        <v>86</v>
      </c>
      <c r="AV166" s="13" t="s">
        <v>86</v>
      </c>
      <c r="AW166" s="13" t="s">
        <v>34</v>
      </c>
      <c r="AX166" s="13" t="s">
        <v>84</v>
      </c>
      <c r="AY166" s="220" t="s">
        <v>126</v>
      </c>
    </row>
    <row r="167" spans="1:65" s="2" customFormat="1" ht="16.5" customHeight="1" x14ac:dyDescent="0.2">
      <c r="A167" s="33"/>
      <c r="B167" s="34"/>
      <c r="C167" s="186" t="s">
        <v>182</v>
      </c>
      <c r="D167" s="186" t="s">
        <v>129</v>
      </c>
      <c r="E167" s="187" t="s">
        <v>471</v>
      </c>
      <c r="F167" s="188" t="s">
        <v>472</v>
      </c>
      <c r="G167" s="189" t="s">
        <v>132</v>
      </c>
      <c r="H167" s="190">
        <v>1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149</v>
      </c>
      <c r="AT167" s="198" t="s">
        <v>129</v>
      </c>
      <c r="AU167" s="198" t="s">
        <v>86</v>
      </c>
      <c r="AY167" s="16" t="s">
        <v>126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149</v>
      </c>
      <c r="BM167" s="198" t="s">
        <v>473</v>
      </c>
    </row>
    <row r="168" spans="1:65" s="2" customFormat="1" x14ac:dyDescent="0.2">
      <c r="A168" s="33"/>
      <c r="B168" s="34"/>
      <c r="C168" s="35"/>
      <c r="D168" s="200" t="s">
        <v>135</v>
      </c>
      <c r="E168" s="35"/>
      <c r="F168" s="201" t="s">
        <v>472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86</v>
      </c>
    </row>
    <row r="169" spans="1:65" s="2" customFormat="1" ht="29.25" x14ac:dyDescent="0.2">
      <c r="A169" s="33"/>
      <c r="B169" s="34"/>
      <c r="C169" s="35"/>
      <c r="D169" s="200" t="s">
        <v>140</v>
      </c>
      <c r="E169" s="35"/>
      <c r="F169" s="205" t="s">
        <v>474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140</v>
      </c>
      <c r="AU169" s="16" t="s">
        <v>86</v>
      </c>
    </row>
    <row r="170" spans="1:65" s="12" customFormat="1" ht="22.9" customHeight="1" x14ac:dyDescent="0.2">
      <c r="B170" s="170"/>
      <c r="C170" s="171"/>
      <c r="D170" s="172" t="s">
        <v>76</v>
      </c>
      <c r="E170" s="184" t="s">
        <v>176</v>
      </c>
      <c r="F170" s="184" t="s">
        <v>475</v>
      </c>
      <c r="G170" s="171"/>
      <c r="H170" s="171"/>
      <c r="I170" s="174"/>
      <c r="J170" s="185">
        <f>BK170</f>
        <v>0</v>
      </c>
      <c r="K170" s="171"/>
      <c r="L170" s="176"/>
      <c r="M170" s="177"/>
      <c r="N170" s="178"/>
      <c r="O170" s="178"/>
      <c r="P170" s="179">
        <f>SUM(P171:P185)</f>
        <v>0</v>
      </c>
      <c r="Q170" s="178"/>
      <c r="R170" s="179">
        <f>SUM(R171:R185)</f>
        <v>1.0785348000000001</v>
      </c>
      <c r="S170" s="178"/>
      <c r="T170" s="180">
        <f>SUM(T171:T185)</f>
        <v>0</v>
      </c>
      <c r="AR170" s="181" t="s">
        <v>84</v>
      </c>
      <c r="AT170" s="182" t="s">
        <v>76</v>
      </c>
      <c r="AU170" s="182" t="s">
        <v>84</v>
      </c>
      <c r="AY170" s="181" t="s">
        <v>126</v>
      </c>
      <c r="BK170" s="183">
        <f>SUM(BK171:BK185)</f>
        <v>0</v>
      </c>
    </row>
    <row r="171" spans="1:65" s="2" customFormat="1" ht="24.2" customHeight="1" x14ac:dyDescent="0.2">
      <c r="A171" s="33"/>
      <c r="B171" s="34"/>
      <c r="C171" s="186" t="s">
        <v>190</v>
      </c>
      <c r="D171" s="186" t="s">
        <v>129</v>
      </c>
      <c r="E171" s="187" t="s">
        <v>476</v>
      </c>
      <c r="F171" s="188" t="s">
        <v>477</v>
      </c>
      <c r="G171" s="189" t="s">
        <v>375</v>
      </c>
      <c r="H171" s="190">
        <v>488.3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149</v>
      </c>
      <c r="AT171" s="198" t="s">
        <v>129</v>
      </c>
      <c r="AU171" s="198" t="s">
        <v>86</v>
      </c>
      <c r="AY171" s="16" t="s">
        <v>126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149</v>
      </c>
      <c r="BM171" s="198" t="s">
        <v>478</v>
      </c>
    </row>
    <row r="172" spans="1:65" s="2" customFormat="1" x14ac:dyDescent="0.2">
      <c r="A172" s="33"/>
      <c r="B172" s="34"/>
      <c r="C172" s="35"/>
      <c r="D172" s="200" t="s">
        <v>135</v>
      </c>
      <c r="E172" s="35"/>
      <c r="F172" s="201" t="s">
        <v>477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135</v>
      </c>
      <c r="AU172" s="16" t="s">
        <v>86</v>
      </c>
    </row>
    <row r="173" spans="1:65" s="13" customFormat="1" x14ac:dyDescent="0.2">
      <c r="B173" s="210"/>
      <c r="C173" s="211"/>
      <c r="D173" s="200" t="s">
        <v>334</v>
      </c>
      <c r="E173" s="212" t="s">
        <v>1</v>
      </c>
      <c r="F173" s="213" t="s">
        <v>479</v>
      </c>
      <c r="G173" s="211"/>
      <c r="H173" s="214">
        <v>488.3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334</v>
      </c>
      <c r="AU173" s="220" t="s">
        <v>86</v>
      </c>
      <c r="AV173" s="13" t="s">
        <v>86</v>
      </c>
      <c r="AW173" s="13" t="s">
        <v>34</v>
      </c>
      <c r="AX173" s="13" t="s">
        <v>77</v>
      </c>
      <c r="AY173" s="220" t="s">
        <v>126</v>
      </c>
    </row>
    <row r="174" spans="1:65" s="14" customFormat="1" x14ac:dyDescent="0.2">
      <c r="B174" s="221"/>
      <c r="C174" s="222"/>
      <c r="D174" s="200" t="s">
        <v>334</v>
      </c>
      <c r="E174" s="223" t="s">
        <v>1</v>
      </c>
      <c r="F174" s="224" t="s">
        <v>338</v>
      </c>
      <c r="G174" s="222"/>
      <c r="H174" s="225">
        <v>488.3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334</v>
      </c>
      <c r="AU174" s="231" t="s">
        <v>86</v>
      </c>
      <c r="AV174" s="14" t="s">
        <v>149</v>
      </c>
      <c r="AW174" s="14" t="s">
        <v>34</v>
      </c>
      <c r="AX174" s="14" t="s">
        <v>84</v>
      </c>
      <c r="AY174" s="231" t="s">
        <v>126</v>
      </c>
    </row>
    <row r="175" spans="1:65" s="2" customFormat="1" ht="24.2" customHeight="1" x14ac:dyDescent="0.2">
      <c r="A175" s="33"/>
      <c r="B175" s="34"/>
      <c r="C175" s="186" t="s">
        <v>268</v>
      </c>
      <c r="D175" s="186" t="s">
        <v>129</v>
      </c>
      <c r="E175" s="187" t="s">
        <v>480</v>
      </c>
      <c r="F175" s="188" t="s">
        <v>481</v>
      </c>
      <c r="G175" s="189" t="s">
        <v>375</v>
      </c>
      <c r="H175" s="190">
        <v>23.52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42</v>
      </c>
      <c r="O175" s="70"/>
      <c r="P175" s="196">
        <f>O175*H175</f>
        <v>0</v>
      </c>
      <c r="Q175" s="196">
        <v>9.8999999999999999E-4</v>
      </c>
      <c r="R175" s="196">
        <f>Q175*H175</f>
        <v>2.3284799999999998E-2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149</v>
      </c>
      <c r="AT175" s="198" t="s">
        <v>129</v>
      </c>
      <c r="AU175" s="198" t="s">
        <v>86</v>
      </c>
      <c r="AY175" s="16" t="s">
        <v>126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84</v>
      </c>
      <c r="BK175" s="199">
        <f>ROUND(I175*H175,2)</f>
        <v>0</v>
      </c>
      <c r="BL175" s="16" t="s">
        <v>149</v>
      </c>
      <c r="BM175" s="198" t="s">
        <v>482</v>
      </c>
    </row>
    <row r="176" spans="1:65" s="2" customFormat="1" ht="19.5" x14ac:dyDescent="0.2">
      <c r="A176" s="33"/>
      <c r="B176" s="34"/>
      <c r="C176" s="35"/>
      <c r="D176" s="200" t="s">
        <v>135</v>
      </c>
      <c r="E176" s="35"/>
      <c r="F176" s="201" t="s">
        <v>483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86</v>
      </c>
    </row>
    <row r="177" spans="1:65" s="13" customFormat="1" x14ac:dyDescent="0.2">
      <c r="B177" s="210"/>
      <c r="C177" s="211"/>
      <c r="D177" s="200" t="s">
        <v>334</v>
      </c>
      <c r="E177" s="212" t="s">
        <v>1</v>
      </c>
      <c r="F177" s="213" t="s">
        <v>484</v>
      </c>
      <c r="G177" s="211"/>
      <c r="H177" s="214">
        <v>23.6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334</v>
      </c>
      <c r="AU177" s="220" t="s">
        <v>86</v>
      </c>
      <c r="AV177" s="13" t="s">
        <v>86</v>
      </c>
      <c r="AW177" s="13" t="s">
        <v>34</v>
      </c>
      <c r="AX177" s="13" t="s">
        <v>77</v>
      </c>
      <c r="AY177" s="220" t="s">
        <v>126</v>
      </c>
    </row>
    <row r="178" spans="1:65" s="13" customFormat="1" x14ac:dyDescent="0.2">
      <c r="B178" s="210"/>
      <c r="C178" s="211"/>
      <c r="D178" s="200" t="s">
        <v>334</v>
      </c>
      <c r="E178" s="212" t="s">
        <v>1</v>
      </c>
      <c r="F178" s="213" t="s">
        <v>485</v>
      </c>
      <c r="G178" s="211"/>
      <c r="H178" s="214">
        <v>35.200000000000003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334</v>
      </c>
      <c r="AU178" s="220" t="s">
        <v>86</v>
      </c>
      <c r="AV178" s="13" t="s">
        <v>86</v>
      </c>
      <c r="AW178" s="13" t="s">
        <v>34</v>
      </c>
      <c r="AX178" s="13" t="s">
        <v>77</v>
      </c>
      <c r="AY178" s="220" t="s">
        <v>126</v>
      </c>
    </row>
    <row r="179" spans="1:65" s="14" customFormat="1" x14ac:dyDescent="0.2">
      <c r="B179" s="221"/>
      <c r="C179" s="222"/>
      <c r="D179" s="200" t="s">
        <v>334</v>
      </c>
      <c r="E179" s="223" t="s">
        <v>1</v>
      </c>
      <c r="F179" s="224" t="s">
        <v>338</v>
      </c>
      <c r="G179" s="222"/>
      <c r="H179" s="225">
        <v>58.800000000000004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334</v>
      </c>
      <c r="AU179" s="231" t="s">
        <v>86</v>
      </c>
      <c r="AV179" s="14" t="s">
        <v>149</v>
      </c>
      <c r="AW179" s="14" t="s">
        <v>34</v>
      </c>
      <c r="AX179" s="14" t="s">
        <v>84</v>
      </c>
      <c r="AY179" s="231" t="s">
        <v>126</v>
      </c>
    </row>
    <row r="180" spans="1:65" s="13" customFormat="1" x14ac:dyDescent="0.2">
      <c r="B180" s="210"/>
      <c r="C180" s="211"/>
      <c r="D180" s="200" t="s">
        <v>334</v>
      </c>
      <c r="E180" s="211"/>
      <c r="F180" s="213" t="s">
        <v>486</v>
      </c>
      <c r="G180" s="211"/>
      <c r="H180" s="214">
        <v>23.52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334</v>
      </c>
      <c r="AU180" s="220" t="s">
        <v>86</v>
      </c>
      <c r="AV180" s="13" t="s">
        <v>86</v>
      </c>
      <c r="AW180" s="13" t="s">
        <v>4</v>
      </c>
      <c r="AX180" s="13" t="s">
        <v>84</v>
      </c>
      <c r="AY180" s="220" t="s">
        <v>126</v>
      </c>
    </row>
    <row r="181" spans="1:65" s="2" customFormat="1" ht="24.2" customHeight="1" x14ac:dyDescent="0.2">
      <c r="A181" s="33"/>
      <c r="B181" s="34"/>
      <c r="C181" s="186" t="s">
        <v>274</v>
      </c>
      <c r="D181" s="186" t="s">
        <v>129</v>
      </c>
      <c r="E181" s="187" t="s">
        <v>487</v>
      </c>
      <c r="F181" s="188" t="s">
        <v>488</v>
      </c>
      <c r="G181" s="189" t="s">
        <v>375</v>
      </c>
      <c r="H181" s="190">
        <v>335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42</v>
      </c>
      <c r="O181" s="70"/>
      <c r="P181" s="196">
        <f>O181*H181</f>
        <v>0</v>
      </c>
      <c r="Q181" s="196">
        <v>3.15E-3</v>
      </c>
      <c r="R181" s="196">
        <f>Q181*H181</f>
        <v>1.05525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149</v>
      </c>
      <c r="AT181" s="198" t="s">
        <v>129</v>
      </c>
      <c r="AU181" s="198" t="s">
        <v>86</v>
      </c>
      <c r="AY181" s="16" t="s">
        <v>126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84</v>
      </c>
      <c r="BK181" s="199">
        <f>ROUND(I181*H181,2)</f>
        <v>0</v>
      </c>
      <c r="BL181" s="16" t="s">
        <v>149</v>
      </c>
      <c r="BM181" s="198" t="s">
        <v>489</v>
      </c>
    </row>
    <row r="182" spans="1:65" s="2" customFormat="1" ht="19.5" x14ac:dyDescent="0.2">
      <c r="A182" s="33"/>
      <c r="B182" s="34"/>
      <c r="C182" s="35"/>
      <c r="D182" s="200" t="s">
        <v>135</v>
      </c>
      <c r="E182" s="35"/>
      <c r="F182" s="201" t="s">
        <v>490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86</v>
      </c>
    </row>
    <row r="183" spans="1:65" s="13" customFormat="1" x14ac:dyDescent="0.2">
      <c r="B183" s="210"/>
      <c r="C183" s="211"/>
      <c r="D183" s="200" t="s">
        <v>334</v>
      </c>
      <c r="E183" s="212" t="s">
        <v>1</v>
      </c>
      <c r="F183" s="213" t="s">
        <v>491</v>
      </c>
      <c r="G183" s="211"/>
      <c r="H183" s="214">
        <v>291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334</v>
      </c>
      <c r="AU183" s="220" t="s">
        <v>86</v>
      </c>
      <c r="AV183" s="13" t="s">
        <v>86</v>
      </c>
      <c r="AW183" s="13" t="s">
        <v>34</v>
      </c>
      <c r="AX183" s="13" t="s">
        <v>77</v>
      </c>
      <c r="AY183" s="220" t="s">
        <v>126</v>
      </c>
    </row>
    <row r="184" spans="1:65" s="13" customFormat="1" x14ac:dyDescent="0.2">
      <c r="B184" s="210"/>
      <c r="C184" s="211"/>
      <c r="D184" s="200" t="s">
        <v>334</v>
      </c>
      <c r="E184" s="212" t="s">
        <v>1</v>
      </c>
      <c r="F184" s="213" t="s">
        <v>492</v>
      </c>
      <c r="G184" s="211"/>
      <c r="H184" s="214">
        <v>44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334</v>
      </c>
      <c r="AU184" s="220" t="s">
        <v>86</v>
      </c>
      <c r="AV184" s="13" t="s">
        <v>86</v>
      </c>
      <c r="AW184" s="13" t="s">
        <v>34</v>
      </c>
      <c r="AX184" s="13" t="s">
        <v>77</v>
      </c>
      <c r="AY184" s="220" t="s">
        <v>126</v>
      </c>
    </row>
    <row r="185" spans="1:65" s="14" customFormat="1" x14ac:dyDescent="0.2">
      <c r="B185" s="221"/>
      <c r="C185" s="222"/>
      <c r="D185" s="200" t="s">
        <v>334</v>
      </c>
      <c r="E185" s="223" t="s">
        <v>1</v>
      </c>
      <c r="F185" s="224" t="s">
        <v>338</v>
      </c>
      <c r="G185" s="222"/>
      <c r="H185" s="225">
        <v>335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334</v>
      </c>
      <c r="AU185" s="231" t="s">
        <v>86</v>
      </c>
      <c r="AV185" s="14" t="s">
        <v>149</v>
      </c>
      <c r="AW185" s="14" t="s">
        <v>34</v>
      </c>
      <c r="AX185" s="14" t="s">
        <v>84</v>
      </c>
      <c r="AY185" s="231" t="s">
        <v>126</v>
      </c>
    </row>
    <row r="186" spans="1:65" s="12" customFormat="1" ht="22.9" customHeight="1" x14ac:dyDescent="0.2">
      <c r="B186" s="170"/>
      <c r="C186" s="171"/>
      <c r="D186" s="172" t="s">
        <v>76</v>
      </c>
      <c r="E186" s="184" t="s">
        <v>360</v>
      </c>
      <c r="F186" s="184" t="s">
        <v>361</v>
      </c>
      <c r="G186" s="171"/>
      <c r="H186" s="171"/>
      <c r="I186" s="174"/>
      <c r="J186" s="185">
        <f>BK186</f>
        <v>0</v>
      </c>
      <c r="K186" s="171"/>
      <c r="L186" s="176"/>
      <c r="M186" s="177"/>
      <c r="N186" s="178"/>
      <c r="O186" s="178"/>
      <c r="P186" s="179">
        <f>SUM(P187:P190)</f>
        <v>0</v>
      </c>
      <c r="Q186" s="178"/>
      <c r="R186" s="179">
        <f>SUM(R187:R190)</f>
        <v>0</v>
      </c>
      <c r="S186" s="178"/>
      <c r="T186" s="180">
        <f>SUM(T187:T190)</f>
        <v>0</v>
      </c>
      <c r="AR186" s="181" t="s">
        <v>84</v>
      </c>
      <c r="AT186" s="182" t="s">
        <v>76</v>
      </c>
      <c r="AU186" s="182" t="s">
        <v>84</v>
      </c>
      <c r="AY186" s="181" t="s">
        <v>126</v>
      </c>
      <c r="BK186" s="183">
        <f>SUM(BK187:BK190)</f>
        <v>0</v>
      </c>
    </row>
    <row r="187" spans="1:65" s="2" customFormat="1" ht="37.9" customHeight="1" x14ac:dyDescent="0.2">
      <c r="A187" s="33"/>
      <c r="B187" s="34"/>
      <c r="C187" s="186" t="s">
        <v>282</v>
      </c>
      <c r="D187" s="186" t="s">
        <v>129</v>
      </c>
      <c r="E187" s="187" t="s">
        <v>362</v>
      </c>
      <c r="F187" s="188" t="s">
        <v>493</v>
      </c>
      <c r="G187" s="189" t="s">
        <v>364</v>
      </c>
      <c r="H187" s="190">
        <v>27.164999999999999</v>
      </c>
      <c r="I187" s="191"/>
      <c r="J187" s="192">
        <f>ROUND(I187*H187,2)</f>
        <v>0</v>
      </c>
      <c r="K187" s="193"/>
      <c r="L187" s="38"/>
      <c r="M187" s="194" t="s">
        <v>1</v>
      </c>
      <c r="N187" s="195" t="s">
        <v>42</v>
      </c>
      <c r="O187" s="70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149</v>
      </c>
      <c r="AT187" s="198" t="s">
        <v>129</v>
      </c>
      <c r="AU187" s="198" t="s">
        <v>86</v>
      </c>
      <c r="AY187" s="16" t="s">
        <v>126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84</v>
      </c>
      <c r="BK187" s="199">
        <f>ROUND(I187*H187,2)</f>
        <v>0</v>
      </c>
      <c r="BL187" s="16" t="s">
        <v>149</v>
      </c>
      <c r="BM187" s="198" t="s">
        <v>494</v>
      </c>
    </row>
    <row r="188" spans="1:65" s="2" customFormat="1" ht="19.5" x14ac:dyDescent="0.2">
      <c r="A188" s="33"/>
      <c r="B188" s="34"/>
      <c r="C188" s="35"/>
      <c r="D188" s="200" t="s">
        <v>135</v>
      </c>
      <c r="E188" s="35"/>
      <c r="F188" s="201" t="s">
        <v>493</v>
      </c>
      <c r="G188" s="35"/>
      <c r="H188" s="35"/>
      <c r="I188" s="202"/>
      <c r="J188" s="35"/>
      <c r="K188" s="35"/>
      <c r="L188" s="38"/>
      <c r="M188" s="203"/>
      <c r="N188" s="20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86</v>
      </c>
    </row>
    <row r="189" spans="1:65" s="13" customFormat="1" x14ac:dyDescent="0.2">
      <c r="B189" s="210"/>
      <c r="C189" s="211"/>
      <c r="D189" s="200" t="s">
        <v>334</v>
      </c>
      <c r="E189" s="212" t="s">
        <v>1</v>
      </c>
      <c r="F189" s="213" t="s">
        <v>495</v>
      </c>
      <c r="G189" s="211"/>
      <c r="H189" s="214">
        <v>25.664999999999999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334</v>
      </c>
      <c r="AU189" s="220" t="s">
        <v>86</v>
      </c>
      <c r="AV189" s="13" t="s">
        <v>86</v>
      </c>
      <c r="AW189" s="13" t="s">
        <v>34</v>
      </c>
      <c r="AX189" s="13" t="s">
        <v>77</v>
      </c>
      <c r="AY189" s="220" t="s">
        <v>126</v>
      </c>
    </row>
    <row r="190" spans="1:65" s="13" customFormat="1" x14ac:dyDescent="0.2">
      <c r="B190" s="210"/>
      <c r="C190" s="211"/>
      <c r="D190" s="200" t="s">
        <v>334</v>
      </c>
      <c r="E190" s="212" t="s">
        <v>1</v>
      </c>
      <c r="F190" s="213" t="s">
        <v>496</v>
      </c>
      <c r="G190" s="211"/>
      <c r="H190" s="214">
        <v>1.5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334</v>
      </c>
      <c r="AU190" s="220" t="s">
        <v>86</v>
      </c>
      <c r="AV190" s="13" t="s">
        <v>86</v>
      </c>
      <c r="AW190" s="13" t="s">
        <v>34</v>
      </c>
      <c r="AX190" s="13" t="s">
        <v>77</v>
      </c>
      <c r="AY190" s="220" t="s">
        <v>126</v>
      </c>
    </row>
    <row r="191" spans="1:65" s="12" customFormat="1" ht="22.9" customHeight="1" x14ac:dyDescent="0.2">
      <c r="B191" s="170"/>
      <c r="C191" s="171"/>
      <c r="D191" s="172" t="s">
        <v>76</v>
      </c>
      <c r="E191" s="184" t="s">
        <v>497</v>
      </c>
      <c r="F191" s="184" t="s">
        <v>498</v>
      </c>
      <c r="G191" s="171"/>
      <c r="H191" s="171"/>
      <c r="I191" s="174"/>
      <c r="J191" s="185">
        <f>BK191</f>
        <v>0</v>
      </c>
      <c r="K191" s="171"/>
      <c r="L191" s="176"/>
      <c r="M191" s="177"/>
      <c r="N191" s="178"/>
      <c r="O191" s="178"/>
      <c r="P191" s="179">
        <f>SUM(P192:P193)</f>
        <v>0</v>
      </c>
      <c r="Q191" s="178"/>
      <c r="R191" s="179">
        <f>SUM(R192:R193)</f>
        <v>0</v>
      </c>
      <c r="S191" s="178"/>
      <c r="T191" s="180">
        <f>SUM(T192:T193)</f>
        <v>0</v>
      </c>
      <c r="AR191" s="181" t="s">
        <v>84</v>
      </c>
      <c r="AT191" s="182" t="s">
        <v>76</v>
      </c>
      <c r="AU191" s="182" t="s">
        <v>84</v>
      </c>
      <c r="AY191" s="181" t="s">
        <v>126</v>
      </c>
      <c r="BK191" s="183">
        <f>SUM(BK192:BK193)</f>
        <v>0</v>
      </c>
    </row>
    <row r="192" spans="1:65" s="2" customFormat="1" ht="16.5" customHeight="1" x14ac:dyDescent="0.2">
      <c r="A192" s="33"/>
      <c r="B192" s="34"/>
      <c r="C192" s="186" t="s">
        <v>8</v>
      </c>
      <c r="D192" s="186" t="s">
        <v>129</v>
      </c>
      <c r="E192" s="187" t="s">
        <v>499</v>
      </c>
      <c r="F192" s="188" t="s">
        <v>500</v>
      </c>
      <c r="G192" s="189" t="s">
        <v>364</v>
      </c>
      <c r="H192" s="190">
        <v>75.387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42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149</v>
      </c>
      <c r="AT192" s="198" t="s">
        <v>129</v>
      </c>
      <c r="AU192" s="198" t="s">
        <v>86</v>
      </c>
      <c r="AY192" s="16" t="s">
        <v>126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84</v>
      </c>
      <c r="BK192" s="199">
        <f>ROUND(I192*H192,2)</f>
        <v>0</v>
      </c>
      <c r="BL192" s="16" t="s">
        <v>149</v>
      </c>
      <c r="BM192" s="198" t="s">
        <v>501</v>
      </c>
    </row>
    <row r="193" spans="1:65" s="2" customFormat="1" x14ac:dyDescent="0.2">
      <c r="A193" s="33"/>
      <c r="B193" s="34"/>
      <c r="C193" s="35"/>
      <c r="D193" s="200" t="s">
        <v>135</v>
      </c>
      <c r="E193" s="35"/>
      <c r="F193" s="201" t="s">
        <v>502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135</v>
      </c>
      <c r="AU193" s="16" t="s">
        <v>86</v>
      </c>
    </row>
    <row r="194" spans="1:65" s="12" customFormat="1" ht="25.9" customHeight="1" x14ac:dyDescent="0.2">
      <c r="B194" s="170"/>
      <c r="C194" s="171"/>
      <c r="D194" s="172" t="s">
        <v>76</v>
      </c>
      <c r="E194" s="173" t="s">
        <v>369</v>
      </c>
      <c r="F194" s="173" t="s">
        <v>370</v>
      </c>
      <c r="G194" s="171"/>
      <c r="H194" s="171"/>
      <c r="I194" s="174"/>
      <c r="J194" s="175">
        <f>BK194</f>
        <v>0</v>
      </c>
      <c r="K194" s="171"/>
      <c r="L194" s="176"/>
      <c r="M194" s="177"/>
      <c r="N194" s="178"/>
      <c r="O194" s="178"/>
      <c r="P194" s="179">
        <f>P195</f>
        <v>0</v>
      </c>
      <c r="Q194" s="178"/>
      <c r="R194" s="179">
        <f>R195</f>
        <v>0.58799999999999997</v>
      </c>
      <c r="S194" s="178"/>
      <c r="T194" s="180">
        <f>T195</f>
        <v>0.58799999999999997</v>
      </c>
      <c r="AR194" s="181" t="s">
        <v>86</v>
      </c>
      <c r="AT194" s="182" t="s">
        <v>76</v>
      </c>
      <c r="AU194" s="182" t="s">
        <v>77</v>
      </c>
      <c r="AY194" s="181" t="s">
        <v>126</v>
      </c>
      <c r="BK194" s="183">
        <f>BK195</f>
        <v>0</v>
      </c>
    </row>
    <row r="195" spans="1:65" s="12" customFormat="1" ht="22.9" customHeight="1" x14ac:dyDescent="0.2">
      <c r="B195" s="170"/>
      <c r="C195" s="171"/>
      <c r="D195" s="172" t="s">
        <v>76</v>
      </c>
      <c r="E195" s="184" t="s">
        <v>371</v>
      </c>
      <c r="F195" s="184" t="s">
        <v>372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SUM(P196:P199)</f>
        <v>0</v>
      </c>
      <c r="Q195" s="178"/>
      <c r="R195" s="179">
        <f>SUM(R196:R199)</f>
        <v>0.58799999999999997</v>
      </c>
      <c r="S195" s="178"/>
      <c r="T195" s="180">
        <f>SUM(T196:T199)</f>
        <v>0.58799999999999997</v>
      </c>
      <c r="AR195" s="181" t="s">
        <v>86</v>
      </c>
      <c r="AT195" s="182" t="s">
        <v>76</v>
      </c>
      <c r="AU195" s="182" t="s">
        <v>84</v>
      </c>
      <c r="AY195" s="181" t="s">
        <v>126</v>
      </c>
      <c r="BK195" s="183">
        <f>SUM(BK196:BK199)</f>
        <v>0</v>
      </c>
    </row>
    <row r="196" spans="1:65" s="2" customFormat="1" ht="24.2" customHeight="1" x14ac:dyDescent="0.2">
      <c r="A196" s="33"/>
      <c r="B196" s="34"/>
      <c r="C196" s="186" t="s">
        <v>285</v>
      </c>
      <c r="D196" s="186" t="s">
        <v>129</v>
      </c>
      <c r="E196" s="187" t="s">
        <v>503</v>
      </c>
      <c r="F196" s="188" t="s">
        <v>504</v>
      </c>
      <c r="G196" s="189" t="s">
        <v>375</v>
      </c>
      <c r="H196" s="190">
        <v>23.52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42</v>
      </c>
      <c r="O196" s="70"/>
      <c r="P196" s="196">
        <f>O196*H196</f>
        <v>0</v>
      </c>
      <c r="Q196" s="196">
        <v>2.5000000000000001E-2</v>
      </c>
      <c r="R196" s="196">
        <f>Q196*H196</f>
        <v>0.58799999999999997</v>
      </c>
      <c r="S196" s="196">
        <v>2.5000000000000001E-2</v>
      </c>
      <c r="T196" s="197">
        <f>S196*H196</f>
        <v>0.58799999999999997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285</v>
      </c>
      <c r="AT196" s="198" t="s">
        <v>129</v>
      </c>
      <c r="AU196" s="198" t="s">
        <v>86</v>
      </c>
      <c r="AY196" s="16" t="s">
        <v>126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84</v>
      </c>
      <c r="BK196" s="199">
        <f>ROUND(I196*H196,2)</f>
        <v>0</v>
      </c>
      <c r="BL196" s="16" t="s">
        <v>285</v>
      </c>
      <c r="BM196" s="198" t="s">
        <v>505</v>
      </c>
    </row>
    <row r="197" spans="1:65" s="2" customFormat="1" ht="29.25" x14ac:dyDescent="0.2">
      <c r="A197" s="33"/>
      <c r="B197" s="34"/>
      <c r="C197" s="35"/>
      <c r="D197" s="200" t="s">
        <v>135</v>
      </c>
      <c r="E197" s="35"/>
      <c r="F197" s="201" t="s">
        <v>506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135</v>
      </c>
      <c r="AU197" s="16" t="s">
        <v>86</v>
      </c>
    </row>
    <row r="198" spans="1:65" s="2" customFormat="1" ht="29.25" x14ac:dyDescent="0.2">
      <c r="A198" s="33"/>
      <c r="B198" s="34"/>
      <c r="C198" s="35"/>
      <c r="D198" s="200" t="s">
        <v>140</v>
      </c>
      <c r="E198" s="35"/>
      <c r="F198" s="205" t="s">
        <v>507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140</v>
      </c>
      <c r="AU198" s="16" t="s">
        <v>86</v>
      </c>
    </row>
    <row r="199" spans="1:65" s="13" customFormat="1" x14ac:dyDescent="0.2">
      <c r="B199" s="210"/>
      <c r="C199" s="211"/>
      <c r="D199" s="200" t="s">
        <v>334</v>
      </c>
      <c r="E199" s="212" t="s">
        <v>1</v>
      </c>
      <c r="F199" s="213" t="s">
        <v>508</v>
      </c>
      <c r="G199" s="211"/>
      <c r="H199" s="214">
        <v>23.52</v>
      </c>
      <c r="I199" s="215"/>
      <c r="J199" s="211"/>
      <c r="K199" s="211"/>
      <c r="L199" s="216"/>
      <c r="M199" s="232"/>
      <c r="N199" s="233"/>
      <c r="O199" s="233"/>
      <c r="P199" s="233"/>
      <c r="Q199" s="233"/>
      <c r="R199" s="233"/>
      <c r="S199" s="233"/>
      <c r="T199" s="234"/>
      <c r="AT199" s="220" t="s">
        <v>334</v>
      </c>
      <c r="AU199" s="220" t="s">
        <v>86</v>
      </c>
      <c r="AV199" s="13" t="s">
        <v>86</v>
      </c>
      <c r="AW199" s="13" t="s">
        <v>34</v>
      </c>
      <c r="AX199" s="13" t="s">
        <v>84</v>
      </c>
      <c r="AY199" s="220" t="s">
        <v>126</v>
      </c>
    </row>
    <row r="200" spans="1:65" s="2" customFormat="1" ht="6.95" customHeight="1" x14ac:dyDescent="0.2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+Jm1I5AkZlkzucVJBGbz/F5ii7QcS96Fh7vrVecargL9W6AZ8bpyi+pKFi3CqmGYxumbKpvRKNeHnhYnphFnYg==" saltValue="vBkVTDPYCVU6Wp8nhG45Lavt9E77497C+LAibPy8RYRgqf5NzuhjGAvPBMUladt+QKn7EP6OHXgLShdhAb2osQ==" spinCount="100000" sheet="1" objects="1" scenarios="1" formatColumns="0" formatRows="0" autoFilter="0"/>
  <autoFilter ref="C124:K199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6" ma:contentTypeDescription="Create a new document." ma:contentTypeScope="" ma:versionID="cbf4db19b367e23cf8fa33537d2fe087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ac3fbcea8e6b4c7385ca66ce6d352673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31131FF-93F3-4699-929F-23D76FA0E3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7D332D-4AF2-476D-A27F-4802275BCF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F605F5-C996-45C7-870A-B69337B3CFE9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VON</vt:lpstr>
      <vt:lpstr>01 - Oprava technologie</vt:lpstr>
      <vt:lpstr>02 - Oprava povrchových o...</vt:lpstr>
      <vt:lpstr>03 - Oprava vývaru jezu</vt:lpstr>
      <vt:lpstr>'00 - VON'!Názvy_tisku</vt:lpstr>
      <vt:lpstr>'01 - Oprava technologie'!Názvy_tisku</vt:lpstr>
      <vt:lpstr>'02 - Oprava povrchových o...'!Názvy_tisku</vt:lpstr>
      <vt:lpstr>'03 - Oprava vývaru jezu'!Názvy_tisku</vt:lpstr>
      <vt:lpstr>'Rekapitulace stavby'!Názvy_tisku</vt:lpstr>
      <vt:lpstr>'00 - VON'!Oblast_tisku</vt:lpstr>
      <vt:lpstr>'01 - Oprava technologie'!Oblast_tisku</vt:lpstr>
      <vt:lpstr>'02 - Oprava povrchových o...'!Oblast_tisku</vt:lpstr>
      <vt:lpstr>'03 - Oprava vývaru jezu'!Oblast_tisku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Milada K.</dc:creator>
  <cp:lastModifiedBy>Schindler Jiří</cp:lastModifiedBy>
  <cp:lastPrinted>2022-04-19T11:09:10Z</cp:lastPrinted>
  <dcterms:created xsi:type="dcterms:W3CDTF">2022-04-19T08:17:20Z</dcterms:created>
  <dcterms:modified xsi:type="dcterms:W3CDTF">2022-06-14T04:41:35Z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7dd71ae4-0a6a-4690-b551-f0c0ffe8b1d1</vt:lpwstr>
  </property>
  <property fmtid="{D5CDD505-2E9C-101B-9397-08002B2CF9AE}" pid="4" name="Order">
    <vt:r8>11537700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DocId">
    <vt:lpwstr>PVLZAMERY-1724856606-115377</vt:lpwstr>
  </property>
  <property fmtid="{D5CDD505-2E9C-101B-9397-08002B2CF9AE}" pid="8" name="TriggerFlowInfo">
    <vt:lpwstr/>
  </property>
  <property fmtid="{D5CDD505-2E9C-101B-9397-08002B2CF9AE}" pid="9" name="_dlc_DocIdUrl">
    <vt:lpwstr>https://pvlcz.sharepoint.com/sites/PovodVltavysttnpodnik-ASPE/_layouts/15/DocIdRedir.aspx?ID=PVLZAMERY-1724856606-115377, PVLZAMERY-1724856606-115377</vt:lpwstr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ediaServiceImageTags">
    <vt:lpwstr/>
  </property>
</Properties>
</file>