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0213 - Bílá Desná, De..." sheetId="2" r:id="rId2"/>
  </sheets>
  <definedNames>
    <definedName name="_xlnm.Print_Area" localSheetId="0">'Rekapitulace stavby'!$D$4:$AO$76,'Rekapitulace stavby'!$C$82:$AQ$96</definedName>
    <definedName name="_xlnm._FilterDatabase" localSheetId="1" hidden="1">'20220213 - Bílá Desná, De...'!$C$126:$K$244</definedName>
    <definedName name="_xlnm.Print_Area" localSheetId="1">'20220213 - Bílá Desná, De...'!$C$4:$J$76,'20220213 - Bílá Desná, De...'!$C$82:$J$110,'20220213 - Bílá Desná, De...'!$C$116:$K$244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<sst xmlns="http://schemas.openxmlformats.org/spreadsheetml/2006/main" count="1561" uniqueCount="375">
  <si>
    <t>Export Komplet</t>
  </si>
  <si>
    <t/>
  </si>
  <si>
    <t>2.0</t>
  </si>
  <si>
    <t>ZAMOK</t>
  </si>
  <si>
    <t>False</t>
  </si>
  <si>
    <t>{cfd64314-224a-4d21-8c99-691792091713}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</si>
  <si>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</si>
  <si>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</si>
  <si>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</si>
  <si>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</si>
  <si>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</si>
  <si>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</si>
  <si>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</si>
  <si>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</si>
  <si>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20220213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</si>
  <si>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</si>
  <si>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</si>
  <si>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Bílá Desná, Desná I, oprava spádového stupně č. 27</t>
  </si>
  <si>
    <t>KSO:</t>
  </si>
  <si>
    <t>CC-CZ:</t>
  </si>
  <si>
    <t>Místo:</t>
  </si>
  <si>
    <t xml:space="preserve"> </t>
  </si>
  <si>
    <t>Datum:</t>
  </si>
  <si>
    <t>13. 2. 2022</t>
  </si>
  <si>
    <t>Zadavatel:</t>
  </si>
  <si>
    <t>IČ:</t>
  </si>
  <si>
    <t>0,1</t>
  </si>
  <si>
    <t>Povodí Labe s.p. Hradec Králové</t>
  </si>
  <si>
    <t>DIČ:</t>
  </si>
  <si>
    <t>Uchazeč:</t>
  </si>
  <si>
    <t>Vyplň údaj</t>
  </si>
  <si>
    <t>Projektant:</t>
  </si>
  <si>
    <t>Ing.Zdeněk Hudec</t>
  </si>
  <si>
    <t>True</t>
  </si>
  <si>
    <t>Zpracovatel:</t>
  </si>
  <si>
    <t>Ing.Roman Charvát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</si>
  <si>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</si>
  <si>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</si>
  <si>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</si>
  <si>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</si>
  <si>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</si>
  <si>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</si>
  <si>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</si>
  <si>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</si>
  <si>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</si>
  <si>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</si>
  <si>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</si>
  <si>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</si>
  <si>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</si>
  <si>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</si>
  <si>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</si>
  <si>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</si>
  <si>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</si>
  <si>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</si>
  <si>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</si>
  <si>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</si>
  <si>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</si>
  <si>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</si>
  <si>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</si>
  <si>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</si>
  <si>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</si>
  <si>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</si>
  <si>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</si>
  <si>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</si>
  <si>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</si>
  <si>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</si>
  <si>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</si>
  <si>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</si>
  <si>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</si>
  <si>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</si>
  <si>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</si>
  <si>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</si>
  <si>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</si>
  <si>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</si>
  <si>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</si>
  <si>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</si>
  <si>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</si>
  <si>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</si>
  <si>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</si>
  <si>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</si>
  <si>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</si>
  <si>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</si>
  <si>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</si>
  <si>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</si>
  <si>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</si>
  <si>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</si>
  <si>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</si>
  <si>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</si>
  <si>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</si>
  <si>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</si>
  <si>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</si>
  <si>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</si>
  <si>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</si>
  <si>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</si>
  <si>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</si>
  <si>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</si>
  <si>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</si>
  <si>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</si>
  <si>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</si>
  <si>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772 - Podlahy z kamene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</si>
  <si>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</si>
  <si>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</si>
  <si>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</si>
  <si>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</si>
  <si>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</si>
  <si>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</si>
  <si>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</si>
  <si>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</si>
  <si>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</si>
  <si>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</si>
  <si>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</si>
  <si>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</si>
  <si>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</si>
  <si>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</si>
  <si>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</si>
  <si>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</si>
  <si>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</si>
  <si>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</si>
  <si>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</si>
  <si>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</si>
  <si>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</si>
  <si>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</si>
  <si>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</si>
  <si>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114203103</t>
  </si>
  <si>
    <t>Rozebrání dlažeb z lomového kamene nebo betonových tvárnic do cementové malty</t>
  </si>
  <si>
    <t>m3</t>
  </si>
  <si>
    <t>CS ÚRS 2022 01</t>
  </si>
  <si>
    <t>4</t>
  </si>
  <si>
    <t>163246470</t>
  </si>
  <si>
    <t>VV</t>
  </si>
  <si>
    <t>"oprava dna a vyplnění kaverny v pravé části stupně A" 1*0,3</t>
  </si>
  <si>
    <t>114203202</t>
  </si>
  <si>
    <t>Očištění lomového kamene nebo betonových tvárnic od malty</t>
  </si>
  <si>
    <t>-1490224239</t>
  </si>
  <si>
    <t>3</t>
  </si>
  <si>
    <t>115001104</t>
  </si>
  <si>
    <t>Převedení vody potrubím DN přes 250 do 300</t>
  </si>
  <si>
    <t>m</t>
  </si>
  <si>
    <t>-671506072</t>
  </si>
  <si>
    <t>"viz technická zpráva" 19</t>
  </si>
  <si>
    <t>115101201</t>
  </si>
  <si>
    <t>Čerpání vody na dopravní výšku do 10 m průměrný přítok do 500 l/min</t>
  </si>
  <si>
    <t>hod</t>
  </si>
  <si>
    <t>1807292477</t>
  </si>
  <si>
    <t>5</t>
  </si>
  <si>
    <t>115101301</t>
  </si>
  <si>
    <t>Pohotovost čerpací soupravy pro dopravní výšku do 10 m přítok do 500 l/min</t>
  </si>
  <si>
    <t>den</t>
  </si>
  <si>
    <t>-1666081247</t>
  </si>
  <si>
    <t>6</t>
  </si>
  <si>
    <t>131451102</t>
  </si>
  <si>
    <t>Hloubení jam nezapažených v hornině třídy těžitelnosti II skupiny 5 objem do 50 m3 strojně</t>
  </si>
  <si>
    <t>-890971792</t>
  </si>
  <si>
    <t>"plato mezi stupni A a B" 0,3*5,2*12</t>
  </si>
  <si>
    <t>"oprava dna (vývařiště) pod stupněm B" 6,8*12*0,3</t>
  </si>
  <si>
    <t>Součet</t>
  </si>
  <si>
    <t>7</t>
  </si>
  <si>
    <t>132451102</t>
  </si>
  <si>
    <t>Hloubení rýh nezapažených š do 800 mm v hornině třídy těžitelnosti II skupiny 5 objem do 50 m3 strojně</t>
  </si>
  <si>
    <t>109600572</t>
  </si>
  <si>
    <t>"oprava stupně B" 1,2*0,8*12</t>
  </si>
  <si>
    <t>8</t>
  </si>
  <si>
    <t>153191121R</t>
  </si>
  <si>
    <t>Zřízení těsnění hradicích stěn ze zhutněné sypaniny do pytlů včetně těsnění PE folií</t>
  </si>
  <si>
    <t>1393033290</t>
  </si>
  <si>
    <t>0,8*1*14*2</t>
  </si>
  <si>
    <t>9</t>
  </si>
  <si>
    <t>M</t>
  </si>
  <si>
    <t>58331200</t>
  </si>
  <si>
    <t>štěrkopísek netříděný</t>
  </si>
  <si>
    <t>t</t>
  </si>
  <si>
    <t>131217630</t>
  </si>
  <si>
    <t>22,4*1,9</t>
  </si>
  <si>
    <t>10</t>
  </si>
  <si>
    <t>153191131R</t>
  </si>
  <si>
    <t>Odstranění těsnění hradicích stěn ze zhutněné sypaniny vč likvidace sypaniny</t>
  </si>
  <si>
    <t>1757882291</t>
  </si>
  <si>
    <t>11</t>
  </si>
  <si>
    <t>162751137</t>
  </si>
  <si>
    <t>Vodorovné přemístění přes 9 000 do 10000 m výkopku/sypaniny z horniny třídy těžitelnosti II skupiny 4 a 5</t>
  </si>
  <si>
    <t>-1757419295</t>
  </si>
  <si>
    <t>11,52+18,72+24,48</t>
  </si>
  <si>
    <t>12</t>
  </si>
  <si>
    <t>162751139</t>
  </si>
  <si>
    <t>Příplatek k vodorovnému přemístění výkopku/sypaniny z horniny třídy těžitelnosti II skupiny 4 a 5 ZKD 1000 m přes 10000 m</t>
  </si>
  <si>
    <t>1690647015</t>
  </si>
  <si>
    <t>54,72*10</t>
  </si>
  <si>
    <t>13</t>
  </si>
  <si>
    <t>166151111</t>
  </si>
  <si>
    <t>Přehození neulehlého výkopku z horniny třídy těžitelnosti II skupiny 4 a 5 strojně</t>
  </si>
  <si>
    <t>-1555124501</t>
  </si>
  <si>
    <t>14</t>
  </si>
  <si>
    <t>171201221</t>
  </si>
  <si>
    <t>Poplatek za uložení na skládce (skládkovné) zeminy a kamení kód odpadu 17 05 04</t>
  </si>
  <si>
    <t>280094092</t>
  </si>
  <si>
    <t>54,72*1,9</t>
  </si>
  <si>
    <t>171251101</t>
  </si>
  <si>
    <t>Uložení sypaniny do násypů nezhutněných strojně</t>
  </si>
  <si>
    <t>-1138848817</t>
  </si>
  <si>
    <t>Svislé a kompletní konstrukce</t>
  </si>
  <si>
    <t>16</t>
  </si>
  <si>
    <t>321222311</t>
  </si>
  <si>
    <t>Zdění obkladního zdiva vodních staveb kvádrového objem do 0,2 m3</t>
  </si>
  <si>
    <t>-544834568</t>
  </si>
  <si>
    <t>"oprava stupně B" 0,4*2,4*12+0,3*0,8*12</t>
  </si>
  <si>
    <t>17</t>
  </si>
  <si>
    <t>58381077</t>
  </si>
  <si>
    <t xml:space="preserve">kopák hrubý </t>
  </si>
  <si>
    <t>m2</t>
  </si>
  <si>
    <t>-117117032</t>
  </si>
  <si>
    <t>2,4*12*1,1+0,8*12*1,1</t>
  </si>
  <si>
    <t>18</t>
  </si>
  <si>
    <t>321311115</t>
  </si>
  <si>
    <t>Konstrukce vodních staveb z betonu prostého mrazuvzdorného tř. C 25/30</t>
  </si>
  <si>
    <t>278225552</t>
  </si>
  <si>
    <t>"oprava dna a vyplnění kaverny v pravé části stupně A" 1</t>
  </si>
  <si>
    <t>"oprava dna (vývařiště) pod stupněm B" 27,5</t>
  </si>
  <si>
    <t>"oprava dlažby šikmých stěn břehů" 20*0,25</t>
  </si>
  <si>
    <t>19</t>
  </si>
  <si>
    <t>321321115</t>
  </si>
  <si>
    <t>Konstrukce vodních staveb ze ŽB mrazuvzdorného tř. C 25/30</t>
  </si>
  <si>
    <t>-454629818</t>
  </si>
  <si>
    <t>"oprava stupně B" 0,3*0,9*12+0,5*1,6*12</t>
  </si>
  <si>
    <t>20</t>
  </si>
  <si>
    <t>321351010</t>
  </si>
  <si>
    <t>Bednění konstrukcí vodních staveb rovinné - zřízení</t>
  </si>
  <si>
    <t>-1884001412</t>
  </si>
  <si>
    <t>"oprava stupně B" 0,3*12+1,6*12</t>
  </si>
  <si>
    <t>"oprava dna (vývařiště) pod stupněm B" 0,3*12</t>
  </si>
  <si>
    <t>321352010</t>
  </si>
  <si>
    <t>Bednění konstrukcí vodních staveb rovinné - odstranění</t>
  </si>
  <si>
    <t>-1016564536</t>
  </si>
  <si>
    <t>22</t>
  </si>
  <si>
    <t>321368211</t>
  </si>
  <si>
    <t>Výztuž železobetonových konstrukcí vodních staveb ze svařovaných sítí</t>
  </si>
  <si>
    <t>740170795</t>
  </si>
  <si>
    <t>"oprava stupně B" 0,003*2*(1,6*12+0,9*12)*1,1</t>
  </si>
  <si>
    <t>Vodorovné konstrukce</t>
  </si>
  <si>
    <t>23</t>
  </si>
  <si>
    <t>465511313</t>
  </si>
  <si>
    <t>Dlažba z lomového kamene na sucho se zalitím spár maltou cementovou pl do 20 m2 tl 300 mm</t>
  </si>
  <si>
    <t>-554528756</t>
  </si>
  <si>
    <t>"oprava dlažby šikmých stěn břehů" 20</t>
  </si>
  <si>
    <t>24</t>
  </si>
  <si>
    <t>465511523</t>
  </si>
  <si>
    <t>Dlažba z lomového kamene do malty s vyplněním spár maltou a vyspárováním pl přes 20 m2 tl 300 mm</t>
  </si>
  <si>
    <t>1595435119</t>
  </si>
  <si>
    <t>"plato mezi stupni A a B" 0,3*5,6*12</t>
  </si>
  <si>
    <t>"oprava dna (vývařiště) pod stupněm B" 25,5</t>
  </si>
  <si>
    <t>25</t>
  </si>
  <si>
    <t>465512227</t>
  </si>
  <si>
    <t>Dlažba z lomového kamene na sucho se zalitím spár cementovou maltou tl 250 mm</t>
  </si>
  <si>
    <t>184536037</t>
  </si>
  <si>
    <t>26</t>
  </si>
  <si>
    <t>465513317</t>
  </si>
  <si>
    <t>Oprava dlažeb z lomového kamene na maltu s vyspárováním do 20 m2 s dodáním kamene tl 300 mm</t>
  </si>
  <si>
    <t>1354213994</t>
  </si>
  <si>
    <t>"oprava dna toku ke stupni č. 26" 10</t>
  </si>
  <si>
    <t>Úpravy povrchů, podlahy a osazování výplní</t>
  </si>
  <si>
    <t>27</t>
  </si>
  <si>
    <t>622131101</t>
  </si>
  <si>
    <t>Cementový postřik vnějších stěn nanášený celoplošně ručně</t>
  </si>
  <si>
    <t>254784742</t>
  </si>
  <si>
    <t>"oprava dna a vyplnění kaverny v pravé části stupně A" 2</t>
  </si>
  <si>
    <t>"plato mezi stupni A a B" 5,6*12</t>
  </si>
  <si>
    <t>28</t>
  </si>
  <si>
    <t>628635552</t>
  </si>
  <si>
    <t>Vyplnění spár zdiva z lomového kamene maltou cementovou na hl přes 70 do 120 mm s vyspárováním</t>
  </si>
  <si>
    <t>-934297497</t>
  </si>
  <si>
    <t>"oprava spárování stupně A a navazujících křídel" 40</t>
  </si>
  <si>
    <t>"oprava spárování vzdušního líce stupně A" 20</t>
  </si>
  <si>
    <t>Ostatní konstrukce a práce, bourání</t>
  </si>
  <si>
    <t>29</t>
  </si>
  <si>
    <t>953945145</t>
  </si>
  <si>
    <t>Kotvy mechanické M 16 dl 300 mm pro střední zatížení do betonu, ŽB nebo kamene s vyvrtáním otvoru</t>
  </si>
  <si>
    <t>kus</t>
  </si>
  <si>
    <t>-1290650819</t>
  </si>
  <si>
    <t>"kotevní trny kamenů do betonu" 2*12*2,5</t>
  </si>
  <si>
    <t>30</t>
  </si>
  <si>
    <t>966025112</t>
  </si>
  <si>
    <t>Bourání konstrukcí LTM zdiva kamenného na MC strojně</t>
  </si>
  <si>
    <t>220553032</t>
  </si>
  <si>
    <t>"oprava stupně B" 15</t>
  </si>
  <si>
    <t>"plato mezi stupni A a B" 0,6*5,2*12*0,8</t>
  </si>
  <si>
    <t>"oprava dlažby šikmých stěn břehů" 6</t>
  </si>
  <si>
    <t>31</t>
  </si>
  <si>
    <t>985131111</t>
  </si>
  <si>
    <t>Očištění ploch stěn, rubu kleneb a podlah tlakovou vodou</t>
  </si>
  <si>
    <t>-44876940</t>
  </si>
  <si>
    <t>"oprava dlažby šikmých stěn" 40</t>
  </si>
  <si>
    <t>997</t>
  </si>
  <si>
    <t>Přesun sutě</t>
  </si>
  <si>
    <t>32</t>
  </si>
  <si>
    <t>997013873</t>
  </si>
  <si>
    <t>Poplatek za uložení stavebního odpadu na recyklační skládce (skládkovné) zeminy a kamení zatříděného do Katalogu odpadů pod kódem 17 05 04</t>
  </si>
  <si>
    <t>-794106130</t>
  </si>
  <si>
    <t>33</t>
  </si>
  <si>
    <t>997321211</t>
  </si>
  <si>
    <t>Svislá doprava suti a vybouraných hmot v do 4 m</t>
  </si>
  <si>
    <t>-1183649351</t>
  </si>
  <si>
    <t>34</t>
  </si>
  <si>
    <t>997321511</t>
  </si>
  <si>
    <t>Vodorovná doprava suti a vybouraných hmot po suchu do 1 km</t>
  </si>
  <si>
    <t>-814687041</t>
  </si>
  <si>
    <t>35</t>
  </si>
  <si>
    <t>997321519</t>
  </si>
  <si>
    <t>Příplatek ZKD 1 km vodorovné dopravy suti a vybouraných hmot po suchu</t>
  </si>
  <si>
    <t>1409887967</t>
  </si>
  <si>
    <t>219,32*25 'Přepočtené koeficientem množství</t>
  </si>
  <si>
    <t>998</t>
  </si>
  <si>
    <t>Přesun hmot</t>
  </si>
  <si>
    <t>36</t>
  </si>
  <si>
    <t>998323011</t>
  </si>
  <si>
    <t>Přesun hmot pro jezy a stupně</t>
  </si>
  <si>
    <t>1827008444</t>
  </si>
  <si>
    <t>PSV</t>
  </si>
  <si>
    <t>Práce a dodávky PSV</t>
  </si>
  <si>
    <t>772</t>
  </si>
  <si>
    <t>Podlahy z kamene</t>
  </si>
  <si>
    <t>37</t>
  </si>
  <si>
    <t>772591915</t>
  </si>
  <si>
    <t>Dlažby z kamene oprava - očištění dlažby z kamene ocelovými kartáči</t>
  </si>
  <si>
    <t>1588803903</t>
  </si>
  <si>
    <t>VRN</t>
  </si>
  <si>
    <t>Vedlejší rozpočtové náklady</t>
  </si>
  <si>
    <t>VRN1</t>
  </si>
  <si>
    <t>Průzkumné, geodetické a projektové práce</t>
  </si>
  <si>
    <t>38</t>
  </si>
  <si>
    <t>013254000</t>
  </si>
  <si>
    <t>Dokumentace skutečného provedení stavby</t>
  </si>
  <si>
    <t>…</t>
  </si>
  <si>
    <t>1024</t>
  </si>
  <si>
    <t>760605855</t>
  </si>
  <si>
    <t>39</t>
  </si>
  <si>
    <t>013274000</t>
  </si>
  <si>
    <t>Pasportizace pozemků před započetím prací</t>
  </si>
  <si>
    <t>143249821</t>
  </si>
  <si>
    <t>VRN3</t>
  </si>
  <si>
    <t>Zařízení staveniště</t>
  </si>
  <si>
    <t>40</t>
  </si>
  <si>
    <t>031203000</t>
  </si>
  <si>
    <t>Terénní úpravy pro zařízení staveniště a po stavbě</t>
  </si>
  <si>
    <t>-1636841913</t>
  </si>
  <si>
    <t>41</t>
  </si>
  <si>
    <t>032403000</t>
  </si>
  <si>
    <t>Provizorní komunikace na staveniště</t>
  </si>
  <si>
    <t>-157867324</t>
  </si>
  <si>
    <t>42</t>
  </si>
  <si>
    <t>032903000</t>
  </si>
  <si>
    <t>Náklady na provoz, údržbu a likvidaci vybavení staveniště</t>
  </si>
  <si>
    <t>-1894973501</t>
  </si>
  <si>
    <t>43</t>
  </si>
  <si>
    <t>034103000</t>
  </si>
  <si>
    <t>Oplocení staveniště</t>
  </si>
  <si>
    <t>-338364624</t>
  </si>
  <si>
    <t>44</t>
  </si>
  <si>
    <t>035103001</t>
  </si>
  <si>
    <t>Pronájem ploch</t>
  </si>
  <si>
    <t>41281737</t>
  </si>
  <si>
    <t>45</t>
  </si>
  <si>
    <t>039203000</t>
  </si>
  <si>
    <t>Úprava terénu po zrušení zařízení staveniště a přístupových ploch</t>
  </si>
  <si>
    <t>-779631386</t>
  </si>
  <si>
    <t>VRN4</t>
  </si>
  <si>
    <t>Inženýrská činnost</t>
  </si>
  <si>
    <t>46</t>
  </si>
  <si>
    <t>042903000</t>
  </si>
  <si>
    <t>Ostatní posudky - povodňový a havarijní plán</t>
  </si>
  <si>
    <t>-40227028</t>
  </si>
  <si>
    <t>VRN7</t>
  </si>
  <si>
    <t>Provozní vlivy</t>
  </si>
  <si>
    <t>47</t>
  </si>
  <si>
    <t>072103011</t>
  </si>
  <si>
    <t xml:space="preserve">Zajištění DIO </t>
  </si>
  <si>
    <t>1201322915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</si>
</sst>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4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26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26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26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26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26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20220213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Bílá Desná, Desná I, oprava spádového stupně č. 27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13. 2. 2022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Povodí Labe s.p. Hradec Králové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Ing.Zdeněk Hudec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34</v>
      </c>
      <c r="AJ90" s="39"/>
      <c r="AK90" s="39"/>
      <c r="AL90" s="39"/>
      <c r="AM90" s="79" t="str">
        <f>IF(E20="","",E20)</f>
        <v>Ing.Roman Charvát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0" s="7" customFormat="1" ht="24.75" customHeight="1">
      <c r="A95" s="117" t="s">
        <v>80</v>
      </c>
      <c r="B95" s="118"/>
      <c r="C95" s="119"/>
      <c r="D95" s="120" t="s">
        <v>14</v>
      </c>
      <c r="E95" s="120"/>
      <c r="F95" s="120"/>
      <c r="G95" s="120"/>
      <c r="H95" s="120"/>
      <c r="I95" s="121"/>
      <c r="J95" s="120" t="s">
        <v>17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'20220213 - Bílá Desná, De...'!J28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81</v>
      </c>
      <c r="AR95" s="124"/>
      <c r="AS95" s="125">
        <v>0</v>
      </c>
      <c r="AT95" s="126">
        <f>ROUND(SUM(AV95:AW95),2)</f>
        <v>0</v>
      </c>
      <c r="AU95" s="127">
        <f>'20220213 - Bílá Desná, De...'!P127</f>
        <v>0</v>
      </c>
      <c r="AV95" s="126">
        <f>'20220213 - Bílá Desná, De...'!J31</f>
        <v>0</v>
      </c>
      <c r="AW95" s="126">
        <f>'20220213 - Bílá Desná, De...'!J32</f>
        <v>0</v>
      </c>
      <c r="AX95" s="126">
        <f>'20220213 - Bílá Desná, De...'!J33</f>
        <v>0</v>
      </c>
      <c r="AY95" s="126">
        <f>'20220213 - Bílá Desná, De...'!J34</f>
        <v>0</v>
      </c>
      <c r="AZ95" s="126">
        <f>'20220213 - Bílá Desná, De...'!F31</f>
        <v>0</v>
      </c>
      <c r="BA95" s="126">
        <f>'20220213 - Bílá Desná, De...'!F32</f>
        <v>0</v>
      </c>
      <c r="BB95" s="126">
        <f>'20220213 - Bílá Desná, De...'!F33</f>
        <v>0</v>
      </c>
      <c r="BC95" s="126">
        <f>'20220213 - Bílá Desná, De...'!F34</f>
        <v>0</v>
      </c>
      <c r="BD95" s="128">
        <f>'20220213 - Bílá Desná, De...'!F35</f>
        <v>0</v>
      </c>
      <c r="BE95" s="7"/>
      <c r="BT95" s="129" t="s">
        <v>8</v>
      </c>
      <c r="BU95" s="129" t="s">
        <v>82</v>
      </c>
      <c r="BV95" s="129" t="s">
        <v>78</v>
      </c>
      <c r="BW95" s="129" t="s">
        <v>5</v>
      </c>
      <c r="BX95" s="129" t="s">
        <v>79</v>
      </c>
      <c r="CL95" s="129" t="s">
        <v>1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20213 - Bílá Desná, D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9"/>
      <c r="AT3" s="16" t="s">
        <v>83</v>
      </c>
    </row>
    <row r="4" spans="2:46" s="1" customFormat="1" ht="24.95" customHeight="1">
      <c r="B4" s="19"/>
      <c r="D4" s="132" t="s">
        <v>84</v>
      </c>
      <c r="L4" s="19"/>
      <c r="M4" s="133" t="s">
        <v>11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34" t="s">
        <v>16</v>
      </c>
      <c r="E6" s="37"/>
      <c r="F6" s="37"/>
      <c r="G6" s="37"/>
      <c r="H6" s="37"/>
      <c r="I6" s="37"/>
      <c r="J6" s="37"/>
      <c r="K6" s="37"/>
      <c r="L6" s="62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6.5" customHeight="1">
      <c r="A7" s="37"/>
      <c r="B7" s="43"/>
      <c r="C7" s="37"/>
      <c r="D7" s="37"/>
      <c r="E7" s="135" t="s">
        <v>17</v>
      </c>
      <c r="F7" s="37"/>
      <c r="G7" s="37"/>
      <c r="H7" s="37"/>
      <c r="I7" s="37"/>
      <c r="J7" s="37"/>
      <c r="K7" s="37"/>
      <c r="L7" s="62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34" t="s">
        <v>18</v>
      </c>
      <c r="E9" s="37"/>
      <c r="F9" s="136" t="s">
        <v>1</v>
      </c>
      <c r="G9" s="37"/>
      <c r="H9" s="37"/>
      <c r="I9" s="134" t="s">
        <v>19</v>
      </c>
      <c r="J9" s="136" t="s">
        <v>1</v>
      </c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34" t="s">
        <v>20</v>
      </c>
      <c r="E10" s="37"/>
      <c r="F10" s="136" t="s">
        <v>21</v>
      </c>
      <c r="G10" s="37"/>
      <c r="H10" s="37"/>
      <c r="I10" s="134" t="s">
        <v>22</v>
      </c>
      <c r="J10" s="137" t="str">
        <f>'Rekapitulace stavby'!AN8</f>
        <v>13. 2. 2022</v>
      </c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4" t="s">
        <v>24</v>
      </c>
      <c r="E12" s="37"/>
      <c r="F12" s="37"/>
      <c r="G12" s="37"/>
      <c r="H12" s="37"/>
      <c r="I12" s="134" t="s">
        <v>25</v>
      </c>
      <c r="J12" s="136" t="s">
        <v>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36" t="s">
        <v>27</v>
      </c>
      <c r="F13" s="37"/>
      <c r="G13" s="37"/>
      <c r="H13" s="37"/>
      <c r="I13" s="134" t="s">
        <v>28</v>
      </c>
      <c r="J13" s="136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34" t="s">
        <v>29</v>
      </c>
      <c r="E15" s="37"/>
      <c r="F15" s="37"/>
      <c r="G15" s="37"/>
      <c r="H15" s="37"/>
      <c r="I15" s="134" t="s">
        <v>25</v>
      </c>
      <c r="J15" s="32" t="str">
        <f>'Rekapitulace stavby'!AN13</f>
        <v>Vyplň údaj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36"/>
      <c r="G16" s="136"/>
      <c r="H16" s="136"/>
      <c r="I16" s="134" t="s">
        <v>28</v>
      </c>
      <c r="J16" s="32" t="str">
        <f>'Rekapitulace stavby'!AN14</f>
        <v>Vyplň údaj</v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34" t="s">
        <v>31</v>
      </c>
      <c r="E18" s="37"/>
      <c r="F18" s="37"/>
      <c r="G18" s="37"/>
      <c r="H18" s="37"/>
      <c r="I18" s="134" t="s">
        <v>25</v>
      </c>
      <c r="J18" s="136" t="s">
        <v>1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36" t="s">
        <v>32</v>
      </c>
      <c r="F19" s="37"/>
      <c r="G19" s="37"/>
      <c r="H19" s="37"/>
      <c r="I19" s="134" t="s">
        <v>28</v>
      </c>
      <c r="J19" s="136" t="s">
        <v>1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34" t="s">
        <v>34</v>
      </c>
      <c r="E21" s="37"/>
      <c r="F21" s="37"/>
      <c r="G21" s="37"/>
      <c r="H21" s="37"/>
      <c r="I21" s="134" t="s">
        <v>25</v>
      </c>
      <c r="J21" s="136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36" t="s">
        <v>35</v>
      </c>
      <c r="F22" s="37"/>
      <c r="G22" s="37"/>
      <c r="H22" s="37"/>
      <c r="I22" s="134" t="s">
        <v>28</v>
      </c>
      <c r="J22" s="136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34" t="s">
        <v>36</v>
      </c>
      <c r="E24" s="37"/>
      <c r="F24" s="37"/>
      <c r="G24" s="37"/>
      <c r="H24" s="37"/>
      <c r="I24" s="37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42"/>
      <c r="E27" s="142"/>
      <c r="F27" s="142"/>
      <c r="G27" s="142"/>
      <c r="H27" s="142"/>
      <c r="I27" s="142"/>
      <c r="J27" s="142"/>
      <c r="K27" s="142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43" t="s">
        <v>37</v>
      </c>
      <c r="E28" s="37"/>
      <c r="F28" s="37"/>
      <c r="G28" s="37"/>
      <c r="H28" s="37"/>
      <c r="I28" s="37"/>
      <c r="J28" s="144">
        <f>ROUND(J127,2)</f>
        <v>0</v>
      </c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2"/>
      <c r="E29" s="142"/>
      <c r="F29" s="142"/>
      <c r="G29" s="142"/>
      <c r="H29" s="142"/>
      <c r="I29" s="142"/>
      <c r="J29" s="142"/>
      <c r="K29" s="14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45" t="s">
        <v>39</v>
      </c>
      <c r="G30" s="37"/>
      <c r="H30" s="37"/>
      <c r="I30" s="145" t="s">
        <v>38</v>
      </c>
      <c r="J30" s="145" t="s">
        <v>40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46" t="s">
        <v>41</v>
      </c>
      <c r="E31" s="134" t="s">
        <v>42</v>
      </c>
      <c r="F31" s="147">
        <f>ROUND((SUM(BE127:BE244)),2)</f>
        <v>0</v>
      </c>
      <c r="G31" s="37"/>
      <c r="H31" s="37"/>
      <c r="I31" s="148">
        <v>0.21</v>
      </c>
      <c r="J31" s="147">
        <f>ROUND(((SUM(BE127:BE244))*I31),2)</f>
        <v>0</v>
      </c>
      <c r="K31" s="37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34" t="s">
        <v>43</v>
      </c>
      <c r="F32" s="147">
        <f>ROUND((SUM(BF127:BF244)),2)</f>
        <v>0</v>
      </c>
      <c r="G32" s="37"/>
      <c r="H32" s="37"/>
      <c r="I32" s="148">
        <v>0.15</v>
      </c>
      <c r="J32" s="147">
        <f>ROUND(((SUM(BF127:BF244))*I32),2)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34" t="s">
        <v>44</v>
      </c>
      <c r="F33" s="147">
        <f>ROUND((SUM(BG127:BG244)),2)</f>
        <v>0</v>
      </c>
      <c r="G33" s="37"/>
      <c r="H33" s="37"/>
      <c r="I33" s="148">
        <v>0.21</v>
      </c>
      <c r="J33" s="147">
        <f>0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4" t="s">
        <v>45</v>
      </c>
      <c r="F34" s="147">
        <f>ROUND((SUM(BH127:BH244)),2)</f>
        <v>0</v>
      </c>
      <c r="G34" s="37"/>
      <c r="H34" s="37"/>
      <c r="I34" s="148">
        <v>0.15</v>
      </c>
      <c r="J34" s="147">
        <f>0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4" t="s">
        <v>46</v>
      </c>
      <c r="F35" s="147">
        <f>ROUND((SUM(BI127:BI244)),2)</f>
        <v>0</v>
      </c>
      <c r="G35" s="37"/>
      <c r="H35" s="37"/>
      <c r="I35" s="148">
        <v>0</v>
      </c>
      <c r="J35" s="147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9"/>
      <c r="D37" s="150" t="s">
        <v>47</v>
      </c>
      <c r="E37" s="151"/>
      <c r="F37" s="151"/>
      <c r="G37" s="152" t="s">
        <v>48</v>
      </c>
      <c r="H37" s="153" t="s">
        <v>49</v>
      </c>
      <c r="I37" s="151"/>
      <c r="J37" s="154">
        <f>SUM(J28:J35)</f>
        <v>0</v>
      </c>
      <c r="K37" s="155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6" t="s">
        <v>50</v>
      </c>
      <c r="E50" s="157"/>
      <c r="F50" s="157"/>
      <c r="G50" s="156" t="s">
        <v>51</v>
      </c>
      <c r="H50" s="157"/>
      <c r="I50" s="157"/>
      <c r="J50" s="157"/>
      <c r="K50" s="157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58" t="s">
        <v>52</v>
      </c>
      <c r="E61" s="159"/>
      <c r="F61" s="160" t="s">
        <v>53</v>
      </c>
      <c r="G61" s="158" t="s">
        <v>52</v>
      </c>
      <c r="H61" s="159"/>
      <c r="I61" s="159"/>
      <c r="J61" s="161" t="s">
        <v>53</v>
      </c>
      <c r="K61" s="159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6" t="s">
        <v>54</v>
      </c>
      <c r="E65" s="162"/>
      <c r="F65" s="162"/>
      <c r="G65" s="156" t="s">
        <v>55</v>
      </c>
      <c r="H65" s="162"/>
      <c r="I65" s="162"/>
      <c r="J65" s="162"/>
      <c r="K65" s="162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58" t="s">
        <v>52</v>
      </c>
      <c r="E76" s="159"/>
      <c r="F76" s="160" t="s">
        <v>53</v>
      </c>
      <c r="G76" s="158" t="s">
        <v>52</v>
      </c>
      <c r="H76" s="159"/>
      <c r="I76" s="159"/>
      <c r="J76" s="161" t="s">
        <v>53</v>
      </c>
      <c r="K76" s="159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85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75" t="str">
        <f>E7</f>
        <v>Bílá Desná, Desná I, oprava spádového stupně č. 27</v>
      </c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1" t="s">
        <v>20</v>
      </c>
      <c r="D87" s="39"/>
      <c r="E87" s="39"/>
      <c r="F87" s="26" t="str">
        <f>F10</f>
        <v xml:space="preserve"> </v>
      </c>
      <c r="G87" s="39"/>
      <c r="H87" s="39"/>
      <c r="I87" s="31" t="s">
        <v>22</v>
      </c>
      <c r="J87" s="78" t="str">
        <f>IF(J10="","",J10)</f>
        <v>13. 2. 2022</v>
      </c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5.15" customHeight="1">
      <c r="A89" s="37"/>
      <c r="B89" s="38"/>
      <c r="C89" s="31" t="s">
        <v>24</v>
      </c>
      <c r="D89" s="39"/>
      <c r="E89" s="39"/>
      <c r="F89" s="26" t="str">
        <f>E13</f>
        <v>Povodí Labe s.p. Hradec Králové</v>
      </c>
      <c r="G89" s="39"/>
      <c r="H89" s="39"/>
      <c r="I89" s="31" t="s">
        <v>31</v>
      </c>
      <c r="J89" s="35" t="str">
        <f>E19</f>
        <v>Ing.Zdeněk Hudec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5.15" customHeight="1">
      <c r="A90" s="37"/>
      <c r="B90" s="38"/>
      <c r="C90" s="31" t="s">
        <v>29</v>
      </c>
      <c r="D90" s="39"/>
      <c r="E90" s="39"/>
      <c r="F90" s="26" t="str">
        <f>IF(E16="","",E16)</f>
        <v>Vyplň údaj</v>
      </c>
      <c r="G90" s="39"/>
      <c r="H90" s="39"/>
      <c r="I90" s="31" t="s">
        <v>34</v>
      </c>
      <c r="J90" s="35" t="str">
        <f>E22</f>
        <v>Ing.Roman Charvát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9.25" customHeight="1">
      <c r="A92" s="37"/>
      <c r="B92" s="38"/>
      <c r="C92" s="167" t="s">
        <v>86</v>
      </c>
      <c r="D92" s="168"/>
      <c r="E92" s="168"/>
      <c r="F92" s="168"/>
      <c r="G92" s="168"/>
      <c r="H92" s="168"/>
      <c r="I92" s="168"/>
      <c r="J92" s="169" t="s">
        <v>87</v>
      </c>
      <c r="K92" s="168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47" s="2" customFormat="1" ht="22.8" customHeight="1">
      <c r="A94" s="37"/>
      <c r="B94" s="38"/>
      <c r="C94" s="170" t="s">
        <v>88</v>
      </c>
      <c r="D94" s="39"/>
      <c r="E94" s="39"/>
      <c r="F94" s="39"/>
      <c r="G94" s="39"/>
      <c r="H94" s="39"/>
      <c r="I94" s="39"/>
      <c r="J94" s="109">
        <f>J127</f>
        <v>0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6" t="s">
        <v>89</v>
      </c>
    </row>
    <row r="95" spans="1:31" s="9" customFormat="1" ht="24.95" customHeight="1">
      <c r="A95" s="9"/>
      <c r="B95" s="171"/>
      <c r="C95" s="172"/>
      <c r="D95" s="173" t="s">
        <v>90</v>
      </c>
      <c r="E95" s="174"/>
      <c r="F95" s="174"/>
      <c r="G95" s="174"/>
      <c r="H95" s="174"/>
      <c r="I95" s="174"/>
      <c r="J95" s="175">
        <f>J128</f>
        <v>0</v>
      </c>
      <c r="K95" s="172"/>
      <c r="L95" s="176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7"/>
      <c r="C96" s="178"/>
      <c r="D96" s="179" t="s">
        <v>91</v>
      </c>
      <c r="E96" s="180"/>
      <c r="F96" s="180"/>
      <c r="G96" s="180"/>
      <c r="H96" s="180"/>
      <c r="I96" s="180"/>
      <c r="J96" s="181">
        <f>J129</f>
        <v>0</v>
      </c>
      <c r="K96" s="178"/>
      <c r="L96" s="18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7"/>
      <c r="C97" s="178"/>
      <c r="D97" s="179" t="s">
        <v>92</v>
      </c>
      <c r="E97" s="180"/>
      <c r="F97" s="180"/>
      <c r="G97" s="180"/>
      <c r="H97" s="180"/>
      <c r="I97" s="180"/>
      <c r="J97" s="181">
        <f>J157</f>
        <v>0</v>
      </c>
      <c r="K97" s="178"/>
      <c r="L97" s="18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7"/>
      <c r="C98" s="178"/>
      <c r="D98" s="179" t="s">
        <v>93</v>
      </c>
      <c r="E98" s="180"/>
      <c r="F98" s="180"/>
      <c r="G98" s="180"/>
      <c r="H98" s="180"/>
      <c r="I98" s="180"/>
      <c r="J98" s="181">
        <f>J177</f>
        <v>0</v>
      </c>
      <c r="K98" s="178"/>
      <c r="L98" s="18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7"/>
      <c r="C99" s="178"/>
      <c r="D99" s="179" t="s">
        <v>94</v>
      </c>
      <c r="E99" s="180"/>
      <c r="F99" s="180"/>
      <c r="G99" s="180"/>
      <c r="H99" s="180"/>
      <c r="I99" s="180"/>
      <c r="J99" s="181">
        <f>J188</f>
        <v>0</v>
      </c>
      <c r="K99" s="178"/>
      <c r="L99" s="182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7"/>
      <c r="C100" s="178"/>
      <c r="D100" s="179" t="s">
        <v>95</v>
      </c>
      <c r="E100" s="180"/>
      <c r="F100" s="180"/>
      <c r="G100" s="180"/>
      <c r="H100" s="180"/>
      <c r="I100" s="180"/>
      <c r="J100" s="181">
        <f>J200</f>
        <v>0</v>
      </c>
      <c r="K100" s="178"/>
      <c r="L100" s="18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7"/>
      <c r="C101" s="178"/>
      <c r="D101" s="179" t="s">
        <v>96</v>
      </c>
      <c r="E101" s="180"/>
      <c r="F101" s="180"/>
      <c r="G101" s="180"/>
      <c r="H101" s="180"/>
      <c r="I101" s="180"/>
      <c r="J101" s="181">
        <f>J215</f>
        <v>0</v>
      </c>
      <c r="K101" s="178"/>
      <c r="L101" s="182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7"/>
      <c r="C102" s="178"/>
      <c r="D102" s="179" t="s">
        <v>97</v>
      </c>
      <c r="E102" s="180"/>
      <c r="F102" s="180"/>
      <c r="G102" s="180"/>
      <c r="H102" s="180"/>
      <c r="I102" s="180"/>
      <c r="J102" s="181">
        <f>J221</f>
        <v>0</v>
      </c>
      <c r="K102" s="178"/>
      <c r="L102" s="182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71"/>
      <c r="C103" s="172"/>
      <c r="D103" s="173" t="s">
        <v>98</v>
      </c>
      <c r="E103" s="174"/>
      <c r="F103" s="174"/>
      <c r="G103" s="174"/>
      <c r="H103" s="174"/>
      <c r="I103" s="174"/>
      <c r="J103" s="175">
        <f>J223</f>
        <v>0</v>
      </c>
      <c r="K103" s="172"/>
      <c r="L103" s="176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77"/>
      <c r="C104" s="178"/>
      <c r="D104" s="179" t="s">
        <v>99</v>
      </c>
      <c r="E104" s="180"/>
      <c r="F104" s="180"/>
      <c r="G104" s="180"/>
      <c r="H104" s="180"/>
      <c r="I104" s="180"/>
      <c r="J104" s="181">
        <f>J224</f>
        <v>0</v>
      </c>
      <c r="K104" s="178"/>
      <c r="L104" s="182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71"/>
      <c r="C105" s="172"/>
      <c r="D105" s="173" t="s">
        <v>100</v>
      </c>
      <c r="E105" s="174"/>
      <c r="F105" s="174"/>
      <c r="G105" s="174"/>
      <c r="H105" s="174"/>
      <c r="I105" s="174"/>
      <c r="J105" s="175">
        <f>J230</f>
        <v>0</v>
      </c>
      <c r="K105" s="172"/>
      <c r="L105" s="176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77"/>
      <c r="C106" s="178"/>
      <c r="D106" s="179" t="s">
        <v>101</v>
      </c>
      <c r="E106" s="180"/>
      <c r="F106" s="180"/>
      <c r="G106" s="180"/>
      <c r="H106" s="180"/>
      <c r="I106" s="180"/>
      <c r="J106" s="181">
        <f>J231</f>
        <v>0</v>
      </c>
      <c r="K106" s="178"/>
      <c r="L106" s="182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7"/>
      <c r="C107" s="178"/>
      <c r="D107" s="179" t="s">
        <v>102</v>
      </c>
      <c r="E107" s="180"/>
      <c r="F107" s="180"/>
      <c r="G107" s="180"/>
      <c r="H107" s="180"/>
      <c r="I107" s="180"/>
      <c r="J107" s="181">
        <f>J234</f>
        <v>0</v>
      </c>
      <c r="K107" s="178"/>
      <c r="L107" s="182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7"/>
      <c r="C108" s="178"/>
      <c r="D108" s="179" t="s">
        <v>103</v>
      </c>
      <c r="E108" s="180"/>
      <c r="F108" s="180"/>
      <c r="G108" s="180"/>
      <c r="H108" s="180"/>
      <c r="I108" s="180"/>
      <c r="J108" s="181">
        <f>J241</f>
        <v>0</v>
      </c>
      <c r="K108" s="178"/>
      <c r="L108" s="182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7"/>
      <c r="C109" s="178"/>
      <c r="D109" s="179" t="s">
        <v>104</v>
      </c>
      <c r="E109" s="180"/>
      <c r="F109" s="180"/>
      <c r="G109" s="180"/>
      <c r="H109" s="180"/>
      <c r="I109" s="180"/>
      <c r="J109" s="181">
        <f>J243</f>
        <v>0</v>
      </c>
      <c r="K109" s="178"/>
      <c r="L109" s="182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105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E7</f>
        <v>Bílá Desná, Desná I, oprava spádového stupně č. 27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F10</f>
        <v xml:space="preserve"> </v>
      </c>
      <c r="G121" s="39"/>
      <c r="H121" s="39"/>
      <c r="I121" s="31" t="s">
        <v>22</v>
      </c>
      <c r="J121" s="78" t="str">
        <f>IF(J10="","",J10)</f>
        <v>13. 2. 2022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E13</f>
        <v>Povodí Labe s.p. Hradec Králové</v>
      </c>
      <c r="G123" s="39"/>
      <c r="H123" s="39"/>
      <c r="I123" s="31" t="s">
        <v>31</v>
      </c>
      <c r="J123" s="35" t="str">
        <f>E19</f>
        <v>Ing.Zdeněk Hudec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29</v>
      </c>
      <c r="D124" s="39"/>
      <c r="E124" s="39"/>
      <c r="F124" s="26" t="str">
        <f>IF(E16="","",E16)</f>
        <v>Vyplň údaj</v>
      </c>
      <c r="G124" s="39"/>
      <c r="H124" s="39"/>
      <c r="I124" s="31" t="s">
        <v>34</v>
      </c>
      <c r="J124" s="35" t="str">
        <f>E22</f>
        <v>Ing.Roman Charvát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83"/>
      <c r="B126" s="184"/>
      <c r="C126" s="185" t="s">
        <v>106</v>
      </c>
      <c r="D126" s="186" t="s">
        <v>62</v>
      </c>
      <c r="E126" s="186" t="s">
        <v>58</v>
      </c>
      <c r="F126" s="186" t="s">
        <v>59</v>
      </c>
      <c r="G126" s="186" t="s">
        <v>107</v>
      </c>
      <c r="H126" s="186" t="s">
        <v>108</v>
      </c>
      <c r="I126" s="186" t="s">
        <v>109</v>
      </c>
      <c r="J126" s="186" t="s">
        <v>87</v>
      </c>
      <c r="K126" s="187" t="s">
        <v>110</v>
      </c>
      <c r="L126" s="188"/>
      <c r="M126" s="99" t="s">
        <v>1</v>
      </c>
      <c r="N126" s="100" t="s">
        <v>41</v>
      </c>
      <c r="O126" s="100" t="s">
        <v>111</v>
      </c>
      <c r="P126" s="100" t="s">
        <v>112</v>
      </c>
      <c r="Q126" s="100" t="s">
        <v>113</v>
      </c>
      <c r="R126" s="100" t="s">
        <v>114</v>
      </c>
      <c r="S126" s="100" t="s">
        <v>115</v>
      </c>
      <c r="T126" s="101" t="s">
        <v>116</v>
      </c>
      <c r="U126" s="183"/>
      <c r="V126" s="183"/>
      <c r="W126" s="183"/>
      <c r="X126" s="183"/>
      <c r="Y126" s="183"/>
      <c r="Z126" s="183"/>
      <c r="AA126" s="183"/>
      <c r="AB126" s="183"/>
      <c r="AC126" s="183"/>
      <c r="AD126" s="183"/>
      <c r="AE126" s="183"/>
    </row>
    <row r="127" spans="1:63" s="2" customFormat="1" ht="22.8" customHeight="1">
      <c r="A127" s="37"/>
      <c r="B127" s="38"/>
      <c r="C127" s="106" t="s">
        <v>117</v>
      </c>
      <c r="D127" s="39"/>
      <c r="E127" s="39"/>
      <c r="F127" s="39"/>
      <c r="G127" s="39"/>
      <c r="H127" s="39"/>
      <c r="I127" s="39"/>
      <c r="J127" s="189">
        <f>BK127</f>
        <v>0</v>
      </c>
      <c r="K127" s="39"/>
      <c r="L127" s="43"/>
      <c r="M127" s="102"/>
      <c r="N127" s="190"/>
      <c r="O127" s="103"/>
      <c r="P127" s="191">
        <f>P128+P223+P230</f>
        <v>0</v>
      </c>
      <c r="Q127" s="103"/>
      <c r="R127" s="191">
        <f>R128+R223+R230</f>
        <v>155.93155979999997</v>
      </c>
      <c r="S127" s="103"/>
      <c r="T127" s="192">
        <f>T128+T223+T230</f>
        <v>219.317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76</v>
      </c>
      <c r="AU127" s="16" t="s">
        <v>89</v>
      </c>
      <c r="BK127" s="193">
        <f>BK128+BK223+BK230</f>
        <v>0</v>
      </c>
    </row>
    <row r="128" spans="1:63" s="12" customFormat="1" ht="25.9" customHeight="1">
      <c r="A128" s="12"/>
      <c r="B128" s="194"/>
      <c r="C128" s="195"/>
      <c r="D128" s="196" t="s">
        <v>76</v>
      </c>
      <c r="E128" s="197" t="s">
        <v>118</v>
      </c>
      <c r="F128" s="197" t="s">
        <v>119</v>
      </c>
      <c r="G128" s="195"/>
      <c r="H128" s="195"/>
      <c r="I128" s="198"/>
      <c r="J128" s="199">
        <f>BK128</f>
        <v>0</v>
      </c>
      <c r="K128" s="195"/>
      <c r="L128" s="200"/>
      <c r="M128" s="201"/>
      <c r="N128" s="202"/>
      <c r="O128" s="202"/>
      <c r="P128" s="203">
        <f>P129+P157+P177+P188+P200+P215+P221</f>
        <v>0</v>
      </c>
      <c r="Q128" s="202"/>
      <c r="R128" s="203">
        <f>R129+R157+R177+R188+R200+R215+R221</f>
        <v>155.93155979999997</v>
      </c>
      <c r="S128" s="202"/>
      <c r="T128" s="204">
        <f>T129+T157+T177+T188+T200+T215+T221</f>
        <v>219.317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5" t="s">
        <v>8</v>
      </c>
      <c r="AT128" s="206" t="s">
        <v>76</v>
      </c>
      <c r="AU128" s="206" t="s">
        <v>77</v>
      </c>
      <c r="AY128" s="205" t="s">
        <v>120</v>
      </c>
      <c r="BK128" s="207">
        <f>BK129+BK157+BK177+BK188+BK200+BK215+BK221</f>
        <v>0</v>
      </c>
    </row>
    <row r="129" spans="1:63" s="12" customFormat="1" ht="22.8" customHeight="1">
      <c r="A129" s="12"/>
      <c r="B129" s="194"/>
      <c r="C129" s="195"/>
      <c r="D129" s="196" t="s">
        <v>76</v>
      </c>
      <c r="E129" s="208" t="s">
        <v>8</v>
      </c>
      <c r="F129" s="208" t="s">
        <v>121</v>
      </c>
      <c r="G129" s="195"/>
      <c r="H129" s="195"/>
      <c r="I129" s="198"/>
      <c r="J129" s="209">
        <f>BK129</f>
        <v>0</v>
      </c>
      <c r="K129" s="195"/>
      <c r="L129" s="200"/>
      <c r="M129" s="201"/>
      <c r="N129" s="202"/>
      <c r="O129" s="202"/>
      <c r="P129" s="203">
        <f>SUM(P130:P156)</f>
        <v>0</v>
      </c>
      <c r="Q129" s="202"/>
      <c r="R129" s="203">
        <f>SUM(R130:R156)</f>
        <v>42.902100000000004</v>
      </c>
      <c r="S129" s="202"/>
      <c r="T129" s="204">
        <f>SUM(T130:T156)</f>
        <v>0.57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5" t="s">
        <v>8</v>
      </c>
      <c r="AT129" s="206" t="s">
        <v>76</v>
      </c>
      <c r="AU129" s="206" t="s">
        <v>8</v>
      </c>
      <c r="AY129" s="205" t="s">
        <v>120</v>
      </c>
      <c r="BK129" s="207">
        <f>SUM(BK130:BK156)</f>
        <v>0</v>
      </c>
    </row>
    <row r="130" spans="1:65" s="2" customFormat="1" ht="24.15" customHeight="1">
      <c r="A130" s="37"/>
      <c r="B130" s="38"/>
      <c r="C130" s="210" t="s">
        <v>8</v>
      </c>
      <c r="D130" s="210" t="s">
        <v>122</v>
      </c>
      <c r="E130" s="211" t="s">
        <v>123</v>
      </c>
      <c r="F130" s="212" t="s">
        <v>124</v>
      </c>
      <c r="G130" s="213" t="s">
        <v>125</v>
      </c>
      <c r="H130" s="214">
        <v>0.3</v>
      </c>
      <c r="I130" s="215"/>
      <c r="J130" s="214">
        <f>ROUND(I130*H130,0)</f>
        <v>0</v>
      </c>
      <c r="K130" s="212" t="s">
        <v>126</v>
      </c>
      <c r="L130" s="43"/>
      <c r="M130" s="216" t="s">
        <v>1</v>
      </c>
      <c r="N130" s="217" t="s">
        <v>42</v>
      </c>
      <c r="O130" s="90"/>
      <c r="P130" s="218">
        <f>O130*H130</f>
        <v>0</v>
      </c>
      <c r="Q130" s="218">
        <v>0</v>
      </c>
      <c r="R130" s="218">
        <f>Q130*H130</f>
        <v>0</v>
      </c>
      <c r="S130" s="218">
        <v>1.9</v>
      </c>
      <c r="T130" s="219">
        <f>S130*H130</f>
        <v>0.57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0" t="s">
        <v>127</v>
      </c>
      <c r="AT130" s="220" t="s">
        <v>122</v>
      </c>
      <c r="AU130" s="220" t="s">
        <v>83</v>
      </c>
      <c r="AY130" s="16" t="s">
        <v>120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6" t="s">
        <v>8</v>
      </c>
      <c r="BK130" s="221">
        <f>ROUND(I130*H130,0)</f>
        <v>0</v>
      </c>
      <c r="BL130" s="16" t="s">
        <v>127</v>
      </c>
      <c r="BM130" s="220" t="s">
        <v>128</v>
      </c>
    </row>
    <row r="131" spans="1:51" s="13" customFormat="1" ht="12">
      <c r="A131" s="13"/>
      <c r="B131" s="222"/>
      <c r="C131" s="223"/>
      <c r="D131" s="224" t="s">
        <v>129</v>
      </c>
      <c r="E131" s="225" t="s">
        <v>1</v>
      </c>
      <c r="F131" s="226" t="s">
        <v>130</v>
      </c>
      <c r="G131" s="223"/>
      <c r="H131" s="227">
        <v>0.3</v>
      </c>
      <c r="I131" s="228"/>
      <c r="J131" s="223"/>
      <c r="K131" s="223"/>
      <c r="L131" s="229"/>
      <c r="M131" s="230"/>
      <c r="N131" s="231"/>
      <c r="O131" s="231"/>
      <c r="P131" s="231"/>
      <c r="Q131" s="231"/>
      <c r="R131" s="231"/>
      <c r="S131" s="231"/>
      <c r="T131" s="23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3" t="s">
        <v>129</v>
      </c>
      <c r="AU131" s="233" t="s">
        <v>83</v>
      </c>
      <c r="AV131" s="13" t="s">
        <v>83</v>
      </c>
      <c r="AW131" s="13" t="s">
        <v>33</v>
      </c>
      <c r="AX131" s="13" t="s">
        <v>8</v>
      </c>
      <c r="AY131" s="233" t="s">
        <v>120</v>
      </c>
    </row>
    <row r="132" spans="1:65" s="2" customFormat="1" ht="24.15" customHeight="1">
      <c r="A132" s="37"/>
      <c r="B132" s="38"/>
      <c r="C132" s="210" t="s">
        <v>83</v>
      </c>
      <c r="D132" s="210" t="s">
        <v>122</v>
      </c>
      <c r="E132" s="211" t="s">
        <v>131</v>
      </c>
      <c r="F132" s="212" t="s">
        <v>132</v>
      </c>
      <c r="G132" s="213" t="s">
        <v>125</v>
      </c>
      <c r="H132" s="214">
        <v>0.3</v>
      </c>
      <c r="I132" s="215"/>
      <c r="J132" s="214">
        <f>ROUND(I132*H132,0)</f>
        <v>0</v>
      </c>
      <c r="K132" s="212" t="s">
        <v>126</v>
      </c>
      <c r="L132" s="43"/>
      <c r="M132" s="216" t="s">
        <v>1</v>
      </c>
      <c r="N132" s="217" t="s">
        <v>42</v>
      </c>
      <c r="O132" s="90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0" t="s">
        <v>127</v>
      </c>
      <c r="AT132" s="220" t="s">
        <v>122</v>
      </c>
      <c r="AU132" s="220" t="s">
        <v>83</v>
      </c>
      <c r="AY132" s="16" t="s">
        <v>120</v>
      </c>
      <c r="BE132" s="221">
        <f>IF(N132="základní",J132,0)</f>
        <v>0</v>
      </c>
      <c r="BF132" s="221">
        <f>IF(N132="snížená",J132,0)</f>
        <v>0</v>
      </c>
      <c r="BG132" s="221">
        <f>IF(N132="zákl. přenesená",J132,0)</f>
        <v>0</v>
      </c>
      <c r="BH132" s="221">
        <f>IF(N132="sníž. přenesená",J132,0)</f>
        <v>0</v>
      </c>
      <c r="BI132" s="221">
        <f>IF(N132="nulová",J132,0)</f>
        <v>0</v>
      </c>
      <c r="BJ132" s="16" t="s">
        <v>8</v>
      </c>
      <c r="BK132" s="221">
        <f>ROUND(I132*H132,0)</f>
        <v>0</v>
      </c>
      <c r="BL132" s="16" t="s">
        <v>127</v>
      </c>
      <c r="BM132" s="220" t="s">
        <v>133</v>
      </c>
    </row>
    <row r="133" spans="1:65" s="2" customFormat="1" ht="16.5" customHeight="1">
      <c r="A133" s="37"/>
      <c r="B133" s="38"/>
      <c r="C133" s="210" t="s">
        <v>134</v>
      </c>
      <c r="D133" s="210" t="s">
        <v>122</v>
      </c>
      <c r="E133" s="211" t="s">
        <v>135</v>
      </c>
      <c r="F133" s="212" t="s">
        <v>136</v>
      </c>
      <c r="G133" s="213" t="s">
        <v>137</v>
      </c>
      <c r="H133" s="214">
        <v>19</v>
      </c>
      <c r="I133" s="215"/>
      <c r="J133" s="214">
        <f>ROUND(I133*H133,0)</f>
        <v>0</v>
      </c>
      <c r="K133" s="212" t="s">
        <v>126</v>
      </c>
      <c r="L133" s="43"/>
      <c r="M133" s="216" t="s">
        <v>1</v>
      </c>
      <c r="N133" s="217" t="s">
        <v>42</v>
      </c>
      <c r="O133" s="90"/>
      <c r="P133" s="218">
        <f>O133*H133</f>
        <v>0</v>
      </c>
      <c r="Q133" s="218">
        <v>0.0175</v>
      </c>
      <c r="R133" s="218">
        <f>Q133*H133</f>
        <v>0.3325</v>
      </c>
      <c r="S133" s="218">
        <v>0</v>
      </c>
      <c r="T133" s="21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0" t="s">
        <v>127</v>
      </c>
      <c r="AT133" s="220" t="s">
        <v>122</v>
      </c>
      <c r="AU133" s="220" t="s">
        <v>83</v>
      </c>
      <c r="AY133" s="16" t="s">
        <v>120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6" t="s">
        <v>8</v>
      </c>
      <c r="BK133" s="221">
        <f>ROUND(I133*H133,0)</f>
        <v>0</v>
      </c>
      <c r="BL133" s="16" t="s">
        <v>127</v>
      </c>
      <c r="BM133" s="220" t="s">
        <v>138</v>
      </c>
    </row>
    <row r="134" spans="1:51" s="13" customFormat="1" ht="12">
      <c r="A134" s="13"/>
      <c r="B134" s="222"/>
      <c r="C134" s="223"/>
      <c r="D134" s="224" t="s">
        <v>129</v>
      </c>
      <c r="E134" s="225" t="s">
        <v>1</v>
      </c>
      <c r="F134" s="226" t="s">
        <v>139</v>
      </c>
      <c r="G134" s="223"/>
      <c r="H134" s="227">
        <v>19</v>
      </c>
      <c r="I134" s="228"/>
      <c r="J134" s="223"/>
      <c r="K134" s="223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129</v>
      </c>
      <c r="AU134" s="233" t="s">
        <v>83</v>
      </c>
      <c r="AV134" s="13" t="s">
        <v>83</v>
      </c>
      <c r="AW134" s="13" t="s">
        <v>33</v>
      </c>
      <c r="AX134" s="13" t="s">
        <v>8</v>
      </c>
      <c r="AY134" s="233" t="s">
        <v>120</v>
      </c>
    </row>
    <row r="135" spans="1:65" s="2" customFormat="1" ht="24.15" customHeight="1">
      <c r="A135" s="37"/>
      <c r="B135" s="38"/>
      <c r="C135" s="210" t="s">
        <v>127</v>
      </c>
      <c r="D135" s="210" t="s">
        <v>122</v>
      </c>
      <c r="E135" s="211" t="s">
        <v>140</v>
      </c>
      <c r="F135" s="212" t="s">
        <v>141</v>
      </c>
      <c r="G135" s="213" t="s">
        <v>142</v>
      </c>
      <c r="H135" s="214">
        <v>320</v>
      </c>
      <c r="I135" s="215"/>
      <c r="J135" s="214">
        <f>ROUND(I135*H135,0)</f>
        <v>0</v>
      </c>
      <c r="K135" s="212" t="s">
        <v>126</v>
      </c>
      <c r="L135" s="43"/>
      <c r="M135" s="216" t="s">
        <v>1</v>
      </c>
      <c r="N135" s="217" t="s">
        <v>42</v>
      </c>
      <c r="O135" s="90"/>
      <c r="P135" s="218">
        <f>O135*H135</f>
        <v>0</v>
      </c>
      <c r="Q135" s="218">
        <v>3E-05</v>
      </c>
      <c r="R135" s="218">
        <f>Q135*H135</f>
        <v>0.009600000000000001</v>
      </c>
      <c r="S135" s="218">
        <v>0</v>
      </c>
      <c r="T135" s="21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0" t="s">
        <v>127</v>
      </c>
      <c r="AT135" s="220" t="s">
        <v>122</v>
      </c>
      <c r="AU135" s="220" t="s">
        <v>83</v>
      </c>
      <c r="AY135" s="16" t="s">
        <v>120</v>
      </c>
      <c r="BE135" s="221">
        <f>IF(N135="základní",J135,0)</f>
        <v>0</v>
      </c>
      <c r="BF135" s="221">
        <f>IF(N135="snížená",J135,0)</f>
        <v>0</v>
      </c>
      <c r="BG135" s="221">
        <f>IF(N135="zákl. přenesená",J135,0)</f>
        <v>0</v>
      </c>
      <c r="BH135" s="221">
        <f>IF(N135="sníž. přenesená",J135,0)</f>
        <v>0</v>
      </c>
      <c r="BI135" s="221">
        <f>IF(N135="nulová",J135,0)</f>
        <v>0</v>
      </c>
      <c r="BJ135" s="16" t="s">
        <v>8</v>
      </c>
      <c r="BK135" s="221">
        <f>ROUND(I135*H135,0)</f>
        <v>0</v>
      </c>
      <c r="BL135" s="16" t="s">
        <v>127</v>
      </c>
      <c r="BM135" s="220" t="s">
        <v>143</v>
      </c>
    </row>
    <row r="136" spans="1:65" s="2" customFormat="1" ht="24.15" customHeight="1">
      <c r="A136" s="37"/>
      <c r="B136" s="38"/>
      <c r="C136" s="210" t="s">
        <v>144</v>
      </c>
      <c r="D136" s="210" t="s">
        <v>122</v>
      </c>
      <c r="E136" s="211" t="s">
        <v>145</v>
      </c>
      <c r="F136" s="212" t="s">
        <v>146</v>
      </c>
      <c r="G136" s="213" t="s">
        <v>147</v>
      </c>
      <c r="H136" s="214">
        <v>45</v>
      </c>
      <c r="I136" s="215"/>
      <c r="J136" s="214">
        <f>ROUND(I136*H136,0)</f>
        <v>0</v>
      </c>
      <c r="K136" s="212" t="s">
        <v>126</v>
      </c>
      <c r="L136" s="43"/>
      <c r="M136" s="216" t="s">
        <v>1</v>
      </c>
      <c r="N136" s="217" t="s">
        <v>42</v>
      </c>
      <c r="O136" s="90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0" t="s">
        <v>127</v>
      </c>
      <c r="AT136" s="220" t="s">
        <v>122</v>
      </c>
      <c r="AU136" s="220" t="s">
        <v>83</v>
      </c>
      <c r="AY136" s="16" t="s">
        <v>120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6" t="s">
        <v>8</v>
      </c>
      <c r="BK136" s="221">
        <f>ROUND(I136*H136,0)</f>
        <v>0</v>
      </c>
      <c r="BL136" s="16" t="s">
        <v>127</v>
      </c>
      <c r="BM136" s="220" t="s">
        <v>148</v>
      </c>
    </row>
    <row r="137" spans="1:65" s="2" customFormat="1" ht="33" customHeight="1">
      <c r="A137" s="37"/>
      <c r="B137" s="38"/>
      <c r="C137" s="210" t="s">
        <v>149</v>
      </c>
      <c r="D137" s="210" t="s">
        <v>122</v>
      </c>
      <c r="E137" s="211" t="s">
        <v>150</v>
      </c>
      <c r="F137" s="212" t="s">
        <v>151</v>
      </c>
      <c r="G137" s="213" t="s">
        <v>125</v>
      </c>
      <c r="H137" s="214">
        <v>43.2</v>
      </c>
      <c r="I137" s="215"/>
      <c r="J137" s="214">
        <f>ROUND(I137*H137,0)</f>
        <v>0</v>
      </c>
      <c r="K137" s="212" t="s">
        <v>126</v>
      </c>
      <c r="L137" s="43"/>
      <c r="M137" s="216" t="s">
        <v>1</v>
      </c>
      <c r="N137" s="217" t="s">
        <v>42</v>
      </c>
      <c r="O137" s="90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0" t="s">
        <v>127</v>
      </c>
      <c r="AT137" s="220" t="s">
        <v>122</v>
      </c>
      <c r="AU137" s="220" t="s">
        <v>83</v>
      </c>
      <c r="AY137" s="16" t="s">
        <v>120</v>
      </c>
      <c r="BE137" s="221">
        <f>IF(N137="základní",J137,0)</f>
        <v>0</v>
      </c>
      <c r="BF137" s="221">
        <f>IF(N137="snížená",J137,0)</f>
        <v>0</v>
      </c>
      <c r="BG137" s="221">
        <f>IF(N137="zákl. přenesená",J137,0)</f>
        <v>0</v>
      </c>
      <c r="BH137" s="221">
        <f>IF(N137="sníž. přenesená",J137,0)</f>
        <v>0</v>
      </c>
      <c r="BI137" s="221">
        <f>IF(N137="nulová",J137,0)</f>
        <v>0</v>
      </c>
      <c r="BJ137" s="16" t="s">
        <v>8</v>
      </c>
      <c r="BK137" s="221">
        <f>ROUND(I137*H137,0)</f>
        <v>0</v>
      </c>
      <c r="BL137" s="16" t="s">
        <v>127</v>
      </c>
      <c r="BM137" s="220" t="s">
        <v>152</v>
      </c>
    </row>
    <row r="138" spans="1:51" s="13" customFormat="1" ht="12">
      <c r="A138" s="13"/>
      <c r="B138" s="222"/>
      <c r="C138" s="223"/>
      <c r="D138" s="224" t="s">
        <v>129</v>
      </c>
      <c r="E138" s="225" t="s">
        <v>1</v>
      </c>
      <c r="F138" s="226" t="s">
        <v>153</v>
      </c>
      <c r="G138" s="223"/>
      <c r="H138" s="227">
        <v>18.72</v>
      </c>
      <c r="I138" s="228"/>
      <c r="J138" s="223"/>
      <c r="K138" s="223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129</v>
      </c>
      <c r="AU138" s="233" t="s">
        <v>83</v>
      </c>
      <c r="AV138" s="13" t="s">
        <v>83</v>
      </c>
      <c r="AW138" s="13" t="s">
        <v>33</v>
      </c>
      <c r="AX138" s="13" t="s">
        <v>77</v>
      </c>
      <c r="AY138" s="233" t="s">
        <v>120</v>
      </c>
    </row>
    <row r="139" spans="1:51" s="13" customFormat="1" ht="12">
      <c r="A139" s="13"/>
      <c r="B139" s="222"/>
      <c r="C139" s="223"/>
      <c r="D139" s="224" t="s">
        <v>129</v>
      </c>
      <c r="E139" s="225" t="s">
        <v>1</v>
      </c>
      <c r="F139" s="226" t="s">
        <v>154</v>
      </c>
      <c r="G139" s="223"/>
      <c r="H139" s="227">
        <v>24.48</v>
      </c>
      <c r="I139" s="228"/>
      <c r="J139" s="223"/>
      <c r="K139" s="223"/>
      <c r="L139" s="229"/>
      <c r="M139" s="230"/>
      <c r="N139" s="231"/>
      <c r="O139" s="231"/>
      <c r="P139" s="231"/>
      <c r="Q139" s="231"/>
      <c r="R139" s="231"/>
      <c r="S139" s="231"/>
      <c r="T139" s="23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3" t="s">
        <v>129</v>
      </c>
      <c r="AU139" s="233" t="s">
        <v>83</v>
      </c>
      <c r="AV139" s="13" t="s">
        <v>83</v>
      </c>
      <c r="AW139" s="13" t="s">
        <v>33</v>
      </c>
      <c r="AX139" s="13" t="s">
        <v>77</v>
      </c>
      <c r="AY139" s="233" t="s">
        <v>120</v>
      </c>
    </row>
    <row r="140" spans="1:51" s="14" customFormat="1" ht="12">
      <c r="A140" s="14"/>
      <c r="B140" s="234"/>
      <c r="C140" s="235"/>
      <c r="D140" s="224" t="s">
        <v>129</v>
      </c>
      <c r="E140" s="236" t="s">
        <v>1</v>
      </c>
      <c r="F140" s="237" t="s">
        <v>155</v>
      </c>
      <c r="G140" s="235"/>
      <c r="H140" s="238">
        <v>43.2</v>
      </c>
      <c r="I140" s="239"/>
      <c r="J140" s="235"/>
      <c r="K140" s="235"/>
      <c r="L140" s="240"/>
      <c r="M140" s="241"/>
      <c r="N140" s="242"/>
      <c r="O140" s="242"/>
      <c r="P140" s="242"/>
      <c r="Q140" s="242"/>
      <c r="R140" s="242"/>
      <c r="S140" s="242"/>
      <c r="T140" s="24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4" t="s">
        <v>129</v>
      </c>
      <c r="AU140" s="244" t="s">
        <v>83</v>
      </c>
      <c r="AV140" s="14" t="s">
        <v>127</v>
      </c>
      <c r="AW140" s="14" t="s">
        <v>33</v>
      </c>
      <c r="AX140" s="14" t="s">
        <v>8</v>
      </c>
      <c r="AY140" s="244" t="s">
        <v>120</v>
      </c>
    </row>
    <row r="141" spans="1:65" s="2" customFormat="1" ht="33" customHeight="1">
      <c r="A141" s="37"/>
      <c r="B141" s="38"/>
      <c r="C141" s="210" t="s">
        <v>156</v>
      </c>
      <c r="D141" s="210" t="s">
        <v>122</v>
      </c>
      <c r="E141" s="211" t="s">
        <v>157</v>
      </c>
      <c r="F141" s="212" t="s">
        <v>158</v>
      </c>
      <c r="G141" s="213" t="s">
        <v>125</v>
      </c>
      <c r="H141" s="214">
        <v>11.52</v>
      </c>
      <c r="I141" s="215"/>
      <c r="J141" s="214">
        <f>ROUND(I141*H141,0)</f>
        <v>0</v>
      </c>
      <c r="K141" s="212" t="s">
        <v>126</v>
      </c>
      <c r="L141" s="43"/>
      <c r="M141" s="216" t="s">
        <v>1</v>
      </c>
      <c r="N141" s="217" t="s">
        <v>42</v>
      </c>
      <c r="O141" s="90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0" t="s">
        <v>127</v>
      </c>
      <c r="AT141" s="220" t="s">
        <v>122</v>
      </c>
      <c r="AU141" s="220" t="s">
        <v>83</v>
      </c>
      <c r="AY141" s="16" t="s">
        <v>120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6" t="s">
        <v>8</v>
      </c>
      <c r="BK141" s="221">
        <f>ROUND(I141*H141,0)</f>
        <v>0</v>
      </c>
      <c r="BL141" s="16" t="s">
        <v>127</v>
      </c>
      <c r="BM141" s="220" t="s">
        <v>159</v>
      </c>
    </row>
    <row r="142" spans="1:51" s="13" customFormat="1" ht="12">
      <c r="A142" s="13"/>
      <c r="B142" s="222"/>
      <c r="C142" s="223"/>
      <c r="D142" s="224" t="s">
        <v>129</v>
      </c>
      <c r="E142" s="225" t="s">
        <v>1</v>
      </c>
      <c r="F142" s="226" t="s">
        <v>160</v>
      </c>
      <c r="G142" s="223"/>
      <c r="H142" s="227">
        <v>11.52</v>
      </c>
      <c r="I142" s="228"/>
      <c r="J142" s="223"/>
      <c r="K142" s="223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129</v>
      </c>
      <c r="AU142" s="233" t="s">
        <v>83</v>
      </c>
      <c r="AV142" s="13" t="s">
        <v>83</v>
      </c>
      <c r="AW142" s="13" t="s">
        <v>33</v>
      </c>
      <c r="AX142" s="13" t="s">
        <v>8</v>
      </c>
      <c r="AY142" s="233" t="s">
        <v>120</v>
      </c>
    </row>
    <row r="143" spans="1:65" s="2" customFormat="1" ht="24.15" customHeight="1">
      <c r="A143" s="37"/>
      <c r="B143" s="38"/>
      <c r="C143" s="210" t="s">
        <v>161</v>
      </c>
      <c r="D143" s="210" t="s">
        <v>122</v>
      </c>
      <c r="E143" s="211" t="s">
        <v>162</v>
      </c>
      <c r="F143" s="212" t="s">
        <v>163</v>
      </c>
      <c r="G143" s="213" t="s">
        <v>125</v>
      </c>
      <c r="H143" s="214">
        <v>22.4</v>
      </c>
      <c r="I143" s="215"/>
      <c r="J143" s="214">
        <f>ROUND(I143*H143,0)</f>
        <v>0</v>
      </c>
      <c r="K143" s="212" t="s">
        <v>1</v>
      </c>
      <c r="L143" s="43"/>
      <c r="M143" s="216" t="s">
        <v>1</v>
      </c>
      <c r="N143" s="217" t="s">
        <v>42</v>
      </c>
      <c r="O143" s="90"/>
      <c r="P143" s="218">
        <f>O143*H143</f>
        <v>0</v>
      </c>
      <c r="Q143" s="218">
        <v>0</v>
      </c>
      <c r="R143" s="218">
        <f>Q143*H143</f>
        <v>0</v>
      </c>
      <c r="S143" s="218">
        <v>0</v>
      </c>
      <c r="T143" s="21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0" t="s">
        <v>127</v>
      </c>
      <c r="AT143" s="220" t="s">
        <v>122</v>
      </c>
      <c r="AU143" s="220" t="s">
        <v>83</v>
      </c>
      <c r="AY143" s="16" t="s">
        <v>120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6" t="s">
        <v>8</v>
      </c>
      <c r="BK143" s="221">
        <f>ROUND(I143*H143,0)</f>
        <v>0</v>
      </c>
      <c r="BL143" s="16" t="s">
        <v>127</v>
      </c>
      <c r="BM143" s="220" t="s">
        <v>164</v>
      </c>
    </row>
    <row r="144" spans="1:51" s="13" customFormat="1" ht="12">
      <c r="A144" s="13"/>
      <c r="B144" s="222"/>
      <c r="C144" s="223"/>
      <c r="D144" s="224" t="s">
        <v>129</v>
      </c>
      <c r="E144" s="225" t="s">
        <v>1</v>
      </c>
      <c r="F144" s="226" t="s">
        <v>165</v>
      </c>
      <c r="G144" s="223"/>
      <c r="H144" s="227">
        <v>22.4</v>
      </c>
      <c r="I144" s="228"/>
      <c r="J144" s="223"/>
      <c r="K144" s="223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129</v>
      </c>
      <c r="AU144" s="233" t="s">
        <v>83</v>
      </c>
      <c r="AV144" s="13" t="s">
        <v>83</v>
      </c>
      <c r="AW144" s="13" t="s">
        <v>33</v>
      </c>
      <c r="AX144" s="13" t="s">
        <v>8</v>
      </c>
      <c r="AY144" s="233" t="s">
        <v>120</v>
      </c>
    </row>
    <row r="145" spans="1:65" s="2" customFormat="1" ht="16.5" customHeight="1">
      <c r="A145" s="37"/>
      <c r="B145" s="38"/>
      <c r="C145" s="245" t="s">
        <v>166</v>
      </c>
      <c r="D145" s="245" t="s">
        <v>167</v>
      </c>
      <c r="E145" s="246" t="s">
        <v>168</v>
      </c>
      <c r="F145" s="247" t="s">
        <v>169</v>
      </c>
      <c r="G145" s="248" t="s">
        <v>170</v>
      </c>
      <c r="H145" s="249">
        <v>42.56</v>
      </c>
      <c r="I145" s="250"/>
      <c r="J145" s="249">
        <f>ROUND(I145*H145,0)</f>
        <v>0</v>
      </c>
      <c r="K145" s="247" t="s">
        <v>126</v>
      </c>
      <c r="L145" s="251"/>
      <c r="M145" s="252" t="s">
        <v>1</v>
      </c>
      <c r="N145" s="253" t="s">
        <v>42</v>
      </c>
      <c r="O145" s="90"/>
      <c r="P145" s="218">
        <f>O145*H145</f>
        <v>0</v>
      </c>
      <c r="Q145" s="218">
        <v>1</v>
      </c>
      <c r="R145" s="218">
        <f>Q145*H145</f>
        <v>42.56</v>
      </c>
      <c r="S145" s="218">
        <v>0</v>
      </c>
      <c r="T145" s="21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0" t="s">
        <v>161</v>
      </c>
      <c r="AT145" s="220" t="s">
        <v>167</v>
      </c>
      <c r="AU145" s="220" t="s">
        <v>83</v>
      </c>
      <c r="AY145" s="16" t="s">
        <v>120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6" t="s">
        <v>8</v>
      </c>
      <c r="BK145" s="221">
        <f>ROUND(I145*H145,0)</f>
        <v>0</v>
      </c>
      <c r="BL145" s="16" t="s">
        <v>127</v>
      </c>
      <c r="BM145" s="220" t="s">
        <v>171</v>
      </c>
    </row>
    <row r="146" spans="1:51" s="13" customFormat="1" ht="12">
      <c r="A146" s="13"/>
      <c r="B146" s="222"/>
      <c r="C146" s="223"/>
      <c r="D146" s="224" t="s">
        <v>129</v>
      </c>
      <c r="E146" s="225" t="s">
        <v>1</v>
      </c>
      <c r="F146" s="226" t="s">
        <v>172</v>
      </c>
      <c r="G146" s="223"/>
      <c r="H146" s="227">
        <v>42.56</v>
      </c>
      <c r="I146" s="228"/>
      <c r="J146" s="223"/>
      <c r="K146" s="223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129</v>
      </c>
      <c r="AU146" s="233" t="s">
        <v>83</v>
      </c>
      <c r="AV146" s="13" t="s">
        <v>83</v>
      </c>
      <c r="AW146" s="13" t="s">
        <v>33</v>
      </c>
      <c r="AX146" s="13" t="s">
        <v>8</v>
      </c>
      <c r="AY146" s="233" t="s">
        <v>120</v>
      </c>
    </row>
    <row r="147" spans="1:65" s="2" customFormat="1" ht="24.15" customHeight="1">
      <c r="A147" s="37"/>
      <c r="B147" s="38"/>
      <c r="C147" s="210" t="s">
        <v>173</v>
      </c>
      <c r="D147" s="210" t="s">
        <v>122</v>
      </c>
      <c r="E147" s="211" t="s">
        <v>174</v>
      </c>
      <c r="F147" s="212" t="s">
        <v>175</v>
      </c>
      <c r="G147" s="213" t="s">
        <v>125</v>
      </c>
      <c r="H147" s="214">
        <v>22.4</v>
      </c>
      <c r="I147" s="215"/>
      <c r="J147" s="214">
        <f>ROUND(I147*H147,0)</f>
        <v>0</v>
      </c>
      <c r="K147" s="212" t="s">
        <v>1</v>
      </c>
      <c r="L147" s="43"/>
      <c r="M147" s="216" t="s">
        <v>1</v>
      </c>
      <c r="N147" s="217" t="s">
        <v>42</v>
      </c>
      <c r="O147" s="90"/>
      <c r="P147" s="218">
        <f>O147*H147</f>
        <v>0</v>
      </c>
      <c r="Q147" s="218">
        <v>0</v>
      </c>
      <c r="R147" s="218">
        <f>Q147*H147</f>
        <v>0</v>
      </c>
      <c r="S147" s="218">
        <v>0</v>
      </c>
      <c r="T147" s="21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0" t="s">
        <v>127</v>
      </c>
      <c r="AT147" s="220" t="s">
        <v>122</v>
      </c>
      <c r="AU147" s="220" t="s">
        <v>83</v>
      </c>
      <c r="AY147" s="16" t="s">
        <v>120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6" t="s">
        <v>8</v>
      </c>
      <c r="BK147" s="221">
        <f>ROUND(I147*H147,0)</f>
        <v>0</v>
      </c>
      <c r="BL147" s="16" t="s">
        <v>127</v>
      </c>
      <c r="BM147" s="220" t="s">
        <v>176</v>
      </c>
    </row>
    <row r="148" spans="1:65" s="2" customFormat="1" ht="37.8" customHeight="1">
      <c r="A148" s="37"/>
      <c r="B148" s="38"/>
      <c r="C148" s="210" t="s">
        <v>177</v>
      </c>
      <c r="D148" s="210" t="s">
        <v>122</v>
      </c>
      <c r="E148" s="211" t="s">
        <v>178</v>
      </c>
      <c r="F148" s="212" t="s">
        <v>179</v>
      </c>
      <c r="G148" s="213" t="s">
        <v>125</v>
      </c>
      <c r="H148" s="214">
        <v>54.72</v>
      </c>
      <c r="I148" s="215"/>
      <c r="J148" s="214">
        <f>ROUND(I148*H148,0)</f>
        <v>0</v>
      </c>
      <c r="K148" s="212" t="s">
        <v>126</v>
      </c>
      <c r="L148" s="43"/>
      <c r="M148" s="216" t="s">
        <v>1</v>
      </c>
      <c r="N148" s="217" t="s">
        <v>42</v>
      </c>
      <c r="O148" s="90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0" t="s">
        <v>127</v>
      </c>
      <c r="AT148" s="220" t="s">
        <v>122</v>
      </c>
      <c r="AU148" s="220" t="s">
        <v>83</v>
      </c>
      <c r="AY148" s="16" t="s">
        <v>120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6" t="s">
        <v>8</v>
      </c>
      <c r="BK148" s="221">
        <f>ROUND(I148*H148,0)</f>
        <v>0</v>
      </c>
      <c r="BL148" s="16" t="s">
        <v>127</v>
      </c>
      <c r="BM148" s="220" t="s">
        <v>180</v>
      </c>
    </row>
    <row r="149" spans="1:51" s="13" customFormat="1" ht="12">
      <c r="A149" s="13"/>
      <c r="B149" s="222"/>
      <c r="C149" s="223"/>
      <c r="D149" s="224" t="s">
        <v>129</v>
      </c>
      <c r="E149" s="225" t="s">
        <v>1</v>
      </c>
      <c r="F149" s="226" t="s">
        <v>181</v>
      </c>
      <c r="G149" s="223"/>
      <c r="H149" s="227">
        <v>54.72</v>
      </c>
      <c r="I149" s="228"/>
      <c r="J149" s="223"/>
      <c r="K149" s="223"/>
      <c r="L149" s="229"/>
      <c r="M149" s="230"/>
      <c r="N149" s="231"/>
      <c r="O149" s="231"/>
      <c r="P149" s="231"/>
      <c r="Q149" s="231"/>
      <c r="R149" s="231"/>
      <c r="S149" s="231"/>
      <c r="T149" s="23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3" t="s">
        <v>129</v>
      </c>
      <c r="AU149" s="233" t="s">
        <v>83</v>
      </c>
      <c r="AV149" s="13" t="s">
        <v>83</v>
      </c>
      <c r="AW149" s="13" t="s">
        <v>33</v>
      </c>
      <c r="AX149" s="13" t="s">
        <v>8</v>
      </c>
      <c r="AY149" s="233" t="s">
        <v>120</v>
      </c>
    </row>
    <row r="150" spans="1:65" s="2" customFormat="1" ht="37.8" customHeight="1">
      <c r="A150" s="37"/>
      <c r="B150" s="38"/>
      <c r="C150" s="210" t="s">
        <v>182</v>
      </c>
      <c r="D150" s="210" t="s">
        <v>122</v>
      </c>
      <c r="E150" s="211" t="s">
        <v>183</v>
      </c>
      <c r="F150" s="212" t="s">
        <v>184</v>
      </c>
      <c r="G150" s="213" t="s">
        <v>125</v>
      </c>
      <c r="H150" s="214">
        <v>547.2</v>
      </c>
      <c r="I150" s="215"/>
      <c r="J150" s="214">
        <f>ROUND(I150*H150,0)</f>
        <v>0</v>
      </c>
      <c r="K150" s="212" t="s">
        <v>126</v>
      </c>
      <c r="L150" s="43"/>
      <c r="M150" s="216" t="s">
        <v>1</v>
      </c>
      <c r="N150" s="217" t="s">
        <v>42</v>
      </c>
      <c r="O150" s="90"/>
      <c r="P150" s="218">
        <f>O150*H150</f>
        <v>0</v>
      </c>
      <c r="Q150" s="218">
        <v>0</v>
      </c>
      <c r="R150" s="218">
        <f>Q150*H150</f>
        <v>0</v>
      </c>
      <c r="S150" s="218">
        <v>0</v>
      </c>
      <c r="T150" s="21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0" t="s">
        <v>127</v>
      </c>
      <c r="AT150" s="220" t="s">
        <v>122</v>
      </c>
      <c r="AU150" s="220" t="s">
        <v>83</v>
      </c>
      <c r="AY150" s="16" t="s">
        <v>120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6" t="s">
        <v>8</v>
      </c>
      <c r="BK150" s="221">
        <f>ROUND(I150*H150,0)</f>
        <v>0</v>
      </c>
      <c r="BL150" s="16" t="s">
        <v>127</v>
      </c>
      <c r="BM150" s="220" t="s">
        <v>185</v>
      </c>
    </row>
    <row r="151" spans="1:51" s="13" customFormat="1" ht="12">
      <c r="A151" s="13"/>
      <c r="B151" s="222"/>
      <c r="C151" s="223"/>
      <c r="D151" s="224" t="s">
        <v>129</v>
      </c>
      <c r="E151" s="225" t="s">
        <v>1</v>
      </c>
      <c r="F151" s="226" t="s">
        <v>186</v>
      </c>
      <c r="G151" s="223"/>
      <c r="H151" s="227">
        <v>547.2</v>
      </c>
      <c r="I151" s="228"/>
      <c r="J151" s="223"/>
      <c r="K151" s="223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129</v>
      </c>
      <c r="AU151" s="233" t="s">
        <v>83</v>
      </c>
      <c r="AV151" s="13" t="s">
        <v>83</v>
      </c>
      <c r="AW151" s="13" t="s">
        <v>33</v>
      </c>
      <c r="AX151" s="13" t="s">
        <v>8</v>
      </c>
      <c r="AY151" s="233" t="s">
        <v>120</v>
      </c>
    </row>
    <row r="152" spans="1:65" s="2" customFormat="1" ht="24.15" customHeight="1">
      <c r="A152" s="37"/>
      <c r="B152" s="38"/>
      <c r="C152" s="210" t="s">
        <v>187</v>
      </c>
      <c r="D152" s="210" t="s">
        <v>122</v>
      </c>
      <c r="E152" s="211" t="s">
        <v>188</v>
      </c>
      <c r="F152" s="212" t="s">
        <v>189</v>
      </c>
      <c r="G152" s="213" t="s">
        <v>125</v>
      </c>
      <c r="H152" s="214">
        <v>54.72</v>
      </c>
      <c r="I152" s="215"/>
      <c r="J152" s="214">
        <f>ROUND(I152*H152,0)</f>
        <v>0</v>
      </c>
      <c r="K152" s="212" t="s">
        <v>126</v>
      </c>
      <c r="L152" s="43"/>
      <c r="M152" s="216" t="s">
        <v>1</v>
      </c>
      <c r="N152" s="217" t="s">
        <v>42</v>
      </c>
      <c r="O152" s="90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0" t="s">
        <v>127</v>
      </c>
      <c r="AT152" s="220" t="s">
        <v>122</v>
      </c>
      <c r="AU152" s="220" t="s">
        <v>83</v>
      </c>
      <c r="AY152" s="16" t="s">
        <v>120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6" t="s">
        <v>8</v>
      </c>
      <c r="BK152" s="221">
        <f>ROUND(I152*H152,0)</f>
        <v>0</v>
      </c>
      <c r="BL152" s="16" t="s">
        <v>127</v>
      </c>
      <c r="BM152" s="220" t="s">
        <v>190</v>
      </c>
    </row>
    <row r="153" spans="1:51" s="13" customFormat="1" ht="12">
      <c r="A153" s="13"/>
      <c r="B153" s="222"/>
      <c r="C153" s="223"/>
      <c r="D153" s="224" t="s">
        <v>129</v>
      </c>
      <c r="E153" s="225" t="s">
        <v>1</v>
      </c>
      <c r="F153" s="226" t="s">
        <v>181</v>
      </c>
      <c r="G153" s="223"/>
      <c r="H153" s="227">
        <v>54.72</v>
      </c>
      <c r="I153" s="228"/>
      <c r="J153" s="223"/>
      <c r="K153" s="223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129</v>
      </c>
      <c r="AU153" s="233" t="s">
        <v>83</v>
      </c>
      <c r="AV153" s="13" t="s">
        <v>83</v>
      </c>
      <c r="AW153" s="13" t="s">
        <v>33</v>
      </c>
      <c r="AX153" s="13" t="s">
        <v>8</v>
      </c>
      <c r="AY153" s="233" t="s">
        <v>120</v>
      </c>
    </row>
    <row r="154" spans="1:65" s="2" customFormat="1" ht="24.15" customHeight="1">
      <c r="A154" s="37"/>
      <c r="B154" s="38"/>
      <c r="C154" s="210" t="s">
        <v>191</v>
      </c>
      <c r="D154" s="210" t="s">
        <v>122</v>
      </c>
      <c r="E154" s="211" t="s">
        <v>192</v>
      </c>
      <c r="F154" s="212" t="s">
        <v>193</v>
      </c>
      <c r="G154" s="213" t="s">
        <v>170</v>
      </c>
      <c r="H154" s="214">
        <v>103.97</v>
      </c>
      <c r="I154" s="215"/>
      <c r="J154" s="214">
        <f>ROUND(I154*H154,0)</f>
        <v>0</v>
      </c>
      <c r="K154" s="212" t="s">
        <v>126</v>
      </c>
      <c r="L154" s="43"/>
      <c r="M154" s="216" t="s">
        <v>1</v>
      </c>
      <c r="N154" s="217" t="s">
        <v>42</v>
      </c>
      <c r="O154" s="90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0" t="s">
        <v>127</v>
      </c>
      <c r="AT154" s="220" t="s">
        <v>122</v>
      </c>
      <c r="AU154" s="220" t="s">
        <v>83</v>
      </c>
      <c r="AY154" s="16" t="s">
        <v>120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6" t="s">
        <v>8</v>
      </c>
      <c r="BK154" s="221">
        <f>ROUND(I154*H154,0)</f>
        <v>0</v>
      </c>
      <c r="BL154" s="16" t="s">
        <v>127</v>
      </c>
      <c r="BM154" s="220" t="s">
        <v>194</v>
      </c>
    </row>
    <row r="155" spans="1:51" s="13" customFormat="1" ht="12">
      <c r="A155" s="13"/>
      <c r="B155" s="222"/>
      <c r="C155" s="223"/>
      <c r="D155" s="224" t="s">
        <v>129</v>
      </c>
      <c r="E155" s="225" t="s">
        <v>1</v>
      </c>
      <c r="F155" s="226" t="s">
        <v>195</v>
      </c>
      <c r="G155" s="223"/>
      <c r="H155" s="227">
        <v>103.97</v>
      </c>
      <c r="I155" s="228"/>
      <c r="J155" s="223"/>
      <c r="K155" s="223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129</v>
      </c>
      <c r="AU155" s="233" t="s">
        <v>83</v>
      </c>
      <c r="AV155" s="13" t="s">
        <v>83</v>
      </c>
      <c r="AW155" s="13" t="s">
        <v>33</v>
      </c>
      <c r="AX155" s="13" t="s">
        <v>8</v>
      </c>
      <c r="AY155" s="233" t="s">
        <v>120</v>
      </c>
    </row>
    <row r="156" spans="1:65" s="2" customFormat="1" ht="16.5" customHeight="1">
      <c r="A156" s="37"/>
      <c r="B156" s="38"/>
      <c r="C156" s="210" t="s">
        <v>9</v>
      </c>
      <c r="D156" s="210" t="s">
        <v>122</v>
      </c>
      <c r="E156" s="211" t="s">
        <v>196</v>
      </c>
      <c r="F156" s="212" t="s">
        <v>197</v>
      </c>
      <c r="G156" s="213" t="s">
        <v>125</v>
      </c>
      <c r="H156" s="214">
        <v>54.72</v>
      </c>
      <c r="I156" s="215"/>
      <c r="J156" s="214">
        <f>ROUND(I156*H156,0)</f>
        <v>0</v>
      </c>
      <c r="K156" s="212" t="s">
        <v>126</v>
      </c>
      <c r="L156" s="43"/>
      <c r="M156" s="216" t="s">
        <v>1</v>
      </c>
      <c r="N156" s="217" t="s">
        <v>42</v>
      </c>
      <c r="O156" s="90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0" t="s">
        <v>127</v>
      </c>
      <c r="AT156" s="220" t="s">
        <v>122</v>
      </c>
      <c r="AU156" s="220" t="s">
        <v>83</v>
      </c>
      <c r="AY156" s="16" t="s">
        <v>120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6" t="s">
        <v>8</v>
      </c>
      <c r="BK156" s="221">
        <f>ROUND(I156*H156,0)</f>
        <v>0</v>
      </c>
      <c r="BL156" s="16" t="s">
        <v>127</v>
      </c>
      <c r="BM156" s="220" t="s">
        <v>198</v>
      </c>
    </row>
    <row r="157" spans="1:63" s="12" customFormat="1" ht="22.8" customHeight="1">
      <c r="A157" s="12"/>
      <c r="B157" s="194"/>
      <c r="C157" s="195"/>
      <c r="D157" s="196" t="s">
        <v>76</v>
      </c>
      <c r="E157" s="208" t="s">
        <v>134</v>
      </c>
      <c r="F157" s="208" t="s">
        <v>199</v>
      </c>
      <c r="G157" s="195"/>
      <c r="H157" s="195"/>
      <c r="I157" s="198"/>
      <c r="J157" s="209">
        <f>BK157</f>
        <v>0</v>
      </c>
      <c r="K157" s="195"/>
      <c r="L157" s="200"/>
      <c r="M157" s="201"/>
      <c r="N157" s="202"/>
      <c r="O157" s="202"/>
      <c r="P157" s="203">
        <f>SUM(P158:P176)</f>
        <v>0</v>
      </c>
      <c r="Q157" s="202"/>
      <c r="R157" s="203">
        <f>SUM(R158:R176)</f>
        <v>38.13655</v>
      </c>
      <c r="S157" s="202"/>
      <c r="T157" s="204">
        <f>SUM(T158:T176)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05" t="s">
        <v>8</v>
      </c>
      <c r="AT157" s="206" t="s">
        <v>76</v>
      </c>
      <c r="AU157" s="206" t="s">
        <v>8</v>
      </c>
      <c r="AY157" s="205" t="s">
        <v>120</v>
      </c>
      <c r="BK157" s="207">
        <f>SUM(BK158:BK176)</f>
        <v>0</v>
      </c>
    </row>
    <row r="158" spans="1:65" s="2" customFormat="1" ht="24.15" customHeight="1">
      <c r="A158" s="37"/>
      <c r="B158" s="38"/>
      <c r="C158" s="210" t="s">
        <v>200</v>
      </c>
      <c r="D158" s="210" t="s">
        <v>122</v>
      </c>
      <c r="E158" s="211" t="s">
        <v>201</v>
      </c>
      <c r="F158" s="212" t="s">
        <v>202</v>
      </c>
      <c r="G158" s="213" t="s">
        <v>125</v>
      </c>
      <c r="H158" s="214">
        <v>14.4</v>
      </c>
      <c r="I158" s="215"/>
      <c r="J158" s="214">
        <f>ROUND(I158*H158,0)</f>
        <v>0</v>
      </c>
      <c r="K158" s="212" t="s">
        <v>126</v>
      </c>
      <c r="L158" s="43"/>
      <c r="M158" s="216" t="s">
        <v>1</v>
      </c>
      <c r="N158" s="217" t="s">
        <v>42</v>
      </c>
      <c r="O158" s="90"/>
      <c r="P158" s="218">
        <f>O158*H158</f>
        <v>0</v>
      </c>
      <c r="Q158" s="218">
        <v>0.36038</v>
      </c>
      <c r="R158" s="218">
        <f>Q158*H158</f>
        <v>5.189471999999999</v>
      </c>
      <c r="S158" s="218">
        <v>0</v>
      </c>
      <c r="T158" s="21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0" t="s">
        <v>127</v>
      </c>
      <c r="AT158" s="220" t="s">
        <v>122</v>
      </c>
      <c r="AU158" s="220" t="s">
        <v>83</v>
      </c>
      <c r="AY158" s="16" t="s">
        <v>120</v>
      </c>
      <c r="BE158" s="221">
        <f>IF(N158="základní",J158,0)</f>
        <v>0</v>
      </c>
      <c r="BF158" s="221">
        <f>IF(N158="snížená",J158,0)</f>
        <v>0</v>
      </c>
      <c r="BG158" s="221">
        <f>IF(N158="zákl. přenesená",J158,0)</f>
        <v>0</v>
      </c>
      <c r="BH158" s="221">
        <f>IF(N158="sníž. přenesená",J158,0)</f>
        <v>0</v>
      </c>
      <c r="BI158" s="221">
        <f>IF(N158="nulová",J158,0)</f>
        <v>0</v>
      </c>
      <c r="BJ158" s="16" t="s">
        <v>8</v>
      </c>
      <c r="BK158" s="221">
        <f>ROUND(I158*H158,0)</f>
        <v>0</v>
      </c>
      <c r="BL158" s="16" t="s">
        <v>127</v>
      </c>
      <c r="BM158" s="220" t="s">
        <v>203</v>
      </c>
    </row>
    <row r="159" spans="1:51" s="13" customFormat="1" ht="12">
      <c r="A159" s="13"/>
      <c r="B159" s="222"/>
      <c r="C159" s="223"/>
      <c r="D159" s="224" t="s">
        <v>129</v>
      </c>
      <c r="E159" s="225" t="s">
        <v>1</v>
      </c>
      <c r="F159" s="226" t="s">
        <v>204</v>
      </c>
      <c r="G159" s="223"/>
      <c r="H159" s="227">
        <v>14.4</v>
      </c>
      <c r="I159" s="228"/>
      <c r="J159" s="223"/>
      <c r="K159" s="223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129</v>
      </c>
      <c r="AU159" s="233" t="s">
        <v>83</v>
      </c>
      <c r="AV159" s="13" t="s">
        <v>83</v>
      </c>
      <c r="AW159" s="13" t="s">
        <v>33</v>
      </c>
      <c r="AX159" s="13" t="s">
        <v>8</v>
      </c>
      <c r="AY159" s="233" t="s">
        <v>120</v>
      </c>
    </row>
    <row r="160" spans="1:65" s="2" customFormat="1" ht="16.5" customHeight="1">
      <c r="A160" s="37"/>
      <c r="B160" s="38"/>
      <c r="C160" s="245" t="s">
        <v>205</v>
      </c>
      <c r="D160" s="245" t="s">
        <v>167</v>
      </c>
      <c r="E160" s="246" t="s">
        <v>206</v>
      </c>
      <c r="F160" s="247" t="s">
        <v>207</v>
      </c>
      <c r="G160" s="248" t="s">
        <v>208</v>
      </c>
      <c r="H160" s="249">
        <v>42.24</v>
      </c>
      <c r="I160" s="250"/>
      <c r="J160" s="249">
        <f>ROUND(I160*H160,0)</f>
        <v>0</v>
      </c>
      <c r="K160" s="247" t="s">
        <v>126</v>
      </c>
      <c r="L160" s="251"/>
      <c r="M160" s="252" t="s">
        <v>1</v>
      </c>
      <c r="N160" s="253" t="s">
        <v>42</v>
      </c>
      <c r="O160" s="90"/>
      <c r="P160" s="218">
        <f>O160*H160</f>
        <v>0</v>
      </c>
      <c r="Q160" s="218">
        <v>0.77</v>
      </c>
      <c r="R160" s="218">
        <f>Q160*H160</f>
        <v>32.5248</v>
      </c>
      <c r="S160" s="218">
        <v>0</v>
      </c>
      <c r="T160" s="21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0" t="s">
        <v>161</v>
      </c>
      <c r="AT160" s="220" t="s">
        <v>167</v>
      </c>
      <c r="AU160" s="220" t="s">
        <v>83</v>
      </c>
      <c r="AY160" s="16" t="s">
        <v>120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6" t="s">
        <v>8</v>
      </c>
      <c r="BK160" s="221">
        <f>ROUND(I160*H160,0)</f>
        <v>0</v>
      </c>
      <c r="BL160" s="16" t="s">
        <v>127</v>
      </c>
      <c r="BM160" s="220" t="s">
        <v>209</v>
      </c>
    </row>
    <row r="161" spans="1:51" s="13" customFormat="1" ht="12">
      <c r="A161" s="13"/>
      <c r="B161" s="222"/>
      <c r="C161" s="223"/>
      <c r="D161" s="224" t="s">
        <v>129</v>
      </c>
      <c r="E161" s="225" t="s">
        <v>1</v>
      </c>
      <c r="F161" s="226" t="s">
        <v>210</v>
      </c>
      <c r="G161" s="223"/>
      <c r="H161" s="227">
        <v>42.24</v>
      </c>
      <c r="I161" s="228"/>
      <c r="J161" s="223"/>
      <c r="K161" s="223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129</v>
      </c>
      <c r="AU161" s="233" t="s">
        <v>83</v>
      </c>
      <c r="AV161" s="13" t="s">
        <v>83</v>
      </c>
      <c r="AW161" s="13" t="s">
        <v>33</v>
      </c>
      <c r="AX161" s="13" t="s">
        <v>8</v>
      </c>
      <c r="AY161" s="233" t="s">
        <v>120</v>
      </c>
    </row>
    <row r="162" spans="1:65" s="2" customFormat="1" ht="24.15" customHeight="1">
      <c r="A162" s="37"/>
      <c r="B162" s="38"/>
      <c r="C162" s="210" t="s">
        <v>211</v>
      </c>
      <c r="D162" s="210" t="s">
        <v>122</v>
      </c>
      <c r="E162" s="211" t="s">
        <v>212</v>
      </c>
      <c r="F162" s="212" t="s">
        <v>213</v>
      </c>
      <c r="G162" s="213" t="s">
        <v>125</v>
      </c>
      <c r="H162" s="214">
        <v>52.22</v>
      </c>
      <c r="I162" s="215"/>
      <c r="J162" s="214">
        <f>ROUND(I162*H162,0)</f>
        <v>0</v>
      </c>
      <c r="K162" s="212" t="s">
        <v>126</v>
      </c>
      <c r="L162" s="43"/>
      <c r="M162" s="216" t="s">
        <v>1</v>
      </c>
      <c r="N162" s="217" t="s">
        <v>42</v>
      </c>
      <c r="O162" s="90"/>
      <c r="P162" s="218">
        <f>O162*H162</f>
        <v>0</v>
      </c>
      <c r="Q162" s="218">
        <v>0</v>
      </c>
      <c r="R162" s="218">
        <f>Q162*H162</f>
        <v>0</v>
      </c>
      <c r="S162" s="218">
        <v>0</v>
      </c>
      <c r="T162" s="21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0" t="s">
        <v>127</v>
      </c>
      <c r="AT162" s="220" t="s">
        <v>122</v>
      </c>
      <c r="AU162" s="220" t="s">
        <v>83</v>
      </c>
      <c r="AY162" s="16" t="s">
        <v>120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6" t="s">
        <v>8</v>
      </c>
      <c r="BK162" s="221">
        <f>ROUND(I162*H162,0)</f>
        <v>0</v>
      </c>
      <c r="BL162" s="16" t="s">
        <v>127</v>
      </c>
      <c r="BM162" s="220" t="s">
        <v>214</v>
      </c>
    </row>
    <row r="163" spans="1:51" s="13" customFormat="1" ht="12">
      <c r="A163" s="13"/>
      <c r="B163" s="222"/>
      <c r="C163" s="223"/>
      <c r="D163" s="224" t="s">
        <v>129</v>
      </c>
      <c r="E163" s="225" t="s">
        <v>1</v>
      </c>
      <c r="F163" s="226" t="s">
        <v>215</v>
      </c>
      <c r="G163" s="223"/>
      <c r="H163" s="227">
        <v>1</v>
      </c>
      <c r="I163" s="228"/>
      <c r="J163" s="223"/>
      <c r="K163" s="223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129</v>
      </c>
      <c r="AU163" s="233" t="s">
        <v>83</v>
      </c>
      <c r="AV163" s="13" t="s">
        <v>83</v>
      </c>
      <c r="AW163" s="13" t="s">
        <v>33</v>
      </c>
      <c r="AX163" s="13" t="s">
        <v>77</v>
      </c>
      <c r="AY163" s="233" t="s">
        <v>120</v>
      </c>
    </row>
    <row r="164" spans="1:51" s="13" customFormat="1" ht="12">
      <c r="A164" s="13"/>
      <c r="B164" s="222"/>
      <c r="C164" s="223"/>
      <c r="D164" s="224" t="s">
        <v>129</v>
      </c>
      <c r="E164" s="225" t="s">
        <v>1</v>
      </c>
      <c r="F164" s="226" t="s">
        <v>153</v>
      </c>
      <c r="G164" s="223"/>
      <c r="H164" s="227">
        <v>18.72</v>
      </c>
      <c r="I164" s="228"/>
      <c r="J164" s="223"/>
      <c r="K164" s="223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129</v>
      </c>
      <c r="AU164" s="233" t="s">
        <v>83</v>
      </c>
      <c r="AV164" s="13" t="s">
        <v>83</v>
      </c>
      <c r="AW164" s="13" t="s">
        <v>33</v>
      </c>
      <c r="AX164" s="13" t="s">
        <v>77</v>
      </c>
      <c r="AY164" s="233" t="s">
        <v>120</v>
      </c>
    </row>
    <row r="165" spans="1:51" s="13" customFormat="1" ht="12">
      <c r="A165" s="13"/>
      <c r="B165" s="222"/>
      <c r="C165" s="223"/>
      <c r="D165" s="224" t="s">
        <v>129</v>
      </c>
      <c r="E165" s="225" t="s">
        <v>1</v>
      </c>
      <c r="F165" s="226" t="s">
        <v>216</v>
      </c>
      <c r="G165" s="223"/>
      <c r="H165" s="227">
        <v>27.5</v>
      </c>
      <c r="I165" s="228"/>
      <c r="J165" s="223"/>
      <c r="K165" s="223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129</v>
      </c>
      <c r="AU165" s="233" t="s">
        <v>83</v>
      </c>
      <c r="AV165" s="13" t="s">
        <v>83</v>
      </c>
      <c r="AW165" s="13" t="s">
        <v>33</v>
      </c>
      <c r="AX165" s="13" t="s">
        <v>77</v>
      </c>
      <c r="AY165" s="233" t="s">
        <v>120</v>
      </c>
    </row>
    <row r="166" spans="1:51" s="13" customFormat="1" ht="12">
      <c r="A166" s="13"/>
      <c r="B166" s="222"/>
      <c r="C166" s="223"/>
      <c r="D166" s="224" t="s">
        <v>129</v>
      </c>
      <c r="E166" s="225" t="s">
        <v>1</v>
      </c>
      <c r="F166" s="226" t="s">
        <v>217</v>
      </c>
      <c r="G166" s="223"/>
      <c r="H166" s="227">
        <v>5</v>
      </c>
      <c r="I166" s="228"/>
      <c r="J166" s="223"/>
      <c r="K166" s="223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129</v>
      </c>
      <c r="AU166" s="233" t="s">
        <v>83</v>
      </c>
      <c r="AV166" s="13" t="s">
        <v>83</v>
      </c>
      <c r="AW166" s="13" t="s">
        <v>33</v>
      </c>
      <c r="AX166" s="13" t="s">
        <v>77</v>
      </c>
      <c r="AY166" s="233" t="s">
        <v>120</v>
      </c>
    </row>
    <row r="167" spans="1:51" s="14" customFormat="1" ht="12">
      <c r="A167" s="14"/>
      <c r="B167" s="234"/>
      <c r="C167" s="235"/>
      <c r="D167" s="224" t="s">
        <v>129</v>
      </c>
      <c r="E167" s="236" t="s">
        <v>1</v>
      </c>
      <c r="F167" s="237" t="s">
        <v>155</v>
      </c>
      <c r="G167" s="235"/>
      <c r="H167" s="238">
        <v>52.22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129</v>
      </c>
      <c r="AU167" s="244" t="s">
        <v>83</v>
      </c>
      <c r="AV167" s="14" t="s">
        <v>127</v>
      </c>
      <c r="AW167" s="14" t="s">
        <v>33</v>
      </c>
      <c r="AX167" s="14" t="s">
        <v>8</v>
      </c>
      <c r="AY167" s="244" t="s">
        <v>120</v>
      </c>
    </row>
    <row r="168" spans="1:65" s="2" customFormat="1" ht="24.15" customHeight="1">
      <c r="A168" s="37"/>
      <c r="B168" s="38"/>
      <c r="C168" s="210" t="s">
        <v>218</v>
      </c>
      <c r="D168" s="210" t="s">
        <v>122</v>
      </c>
      <c r="E168" s="211" t="s">
        <v>219</v>
      </c>
      <c r="F168" s="212" t="s">
        <v>220</v>
      </c>
      <c r="G168" s="213" t="s">
        <v>125</v>
      </c>
      <c r="H168" s="214">
        <v>12.84</v>
      </c>
      <c r="I168" s="215"/>
      <c r="J168" s="214">
        <f>ROUND(I168*H168,0)</f>
        <v>0</v>
      </c>
      <c r="K168" s="212" t="s">
        <v>126</v>
      </c>
      <c r="L168" s="43"/>
      <c r="M168" s="216" t="s">
        <v>1</v>
      </c>
      <c r="N168" s="217" t="s">
        <v>42</v>
      </c>
      <c r="O168" s="90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0" t="s">
        <v>127</v>
      </c>
      <c r="AT168" s="220" t="s">
        <v>122</v>
      </c>
      <c r="AU168" s="220" t="s">
        <v>83</v>
      </c>
      <c r="AY168" s="16" t="s">
        <v>120</v>
      </c>
      <c r="BE168" s="221">
        <f>IF(N168="základní",J168,0)</f>
        <v>0</v>
      </c>
      <c r="BF168" s="221">
        <f>IF(N168="snížená",J168,0)</f>
        <v>0</v>
      </c>
      <c r="BG168" s="221">
        <f>IF(N168="zákl. přenesená",J168,0)</f>
        <v>0</v>
      </c>
      <c r="BH168" s="221">
        <f>IF(N168="sníž. přenesená",J168,0)</f>
        <v>0</v>
      </c>
      <c r="BI168" s="221">
        <f>IF(N168="nulová",J168,0)</f>
        <v>0</v>
      </c>
      <c r="BJ168" s="16" t="s">
        <v>8</v>
      </c>
      <c r="BK168" s="221">
        <f>ROUND(I168*H168,0)</f>
        <v>0</v>
      </c>
      <c r="BL168" s="16" t="s">
        <v>127</v>
      </c>
      <c r="BM168" s="220" t="s">
        <v>221</v>
      </c>
    </row>
    <row r="169" spans="1:51" s="13" customFormat="1" ht="12">
      <c r="A169" s="13"/>
      <c r="B169" s="222"/>
      <c r="C169" s="223"/>
      <c r="D169" s="224" t="s">
        <v>129</v>
      </c>
      <c r="E169" s="225" t="s">
        <v>1</v>
      </c>
      <c r="F169" s="226" t="s">
        <v>222</v>
      </c>
      <c r="G169" s="223"/>
      <c r="H169" s="227">
        <v>12.84</v>
      </c>
      <c r="I169" s="228"/>
      <c r="J169" s="223"/>
      <c r="K169" s="223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129</v>
      </c>
      <c r="AU169" s="233" t="s">
        <v>83</v>
      </c>
      <c r="AV169" s="13" t="s">
        <v>83</v>
      </c>
      <c r="AW169" s="13" t="s">
        <v>33</v>
      </c>
      <c r="AX169" s="13" t="s">
        <v>8</v>
      </c>
      <c r="AY169" s="233" t="s">
        <v>120</v>
      </c>
    </row>
    <row r="170" spans="1:65" s="2" customFormat="1" ht="21.75" customHeight="1">
      <c r="A170" s="37"/>
      <c r="B170" s="38"/>
      <c r="C170" s="210" t="s">
        <v>223</v>
      </c>
      <c r="D170" s="210" t="s">
        <v>122</v>
      </c>
      <c r="E170" s="211" t="s">
        <v>224</v>
      </c>
      <c r="F170" s="212" t="s">
        <v>225</v>
      </c>
      <c r="G170" s="213" t="s">
        <v>208</v>
      </c>
      <c r="H170" s="214">
        <v>26.4</v>
      </c>
      <c r="I170" s="215"/>
      <c r="J170" s="214">
        <f>ROUND(I170*H170,0)</f>
        <v>0</v>
      </c>
      <c r="K170" s="212" t="s">
        <v>126</v>
      </c>
      <c r="L170" s="43"/>
      <c r="M170" s="216" t="s">
        <v>1</v>
      </c>
      <c r="N170" s="217" t="s">
        <v>42</v>
      </c>
      <c r="O170" s="90"/>
      <c r="P170" s="218">
        <f>O170*H170</f>
        <v>0</v>
      </c>
      <c r="Q170" s="218">
        <v>0.00726</v>
      </c>
      <c r="R170" s="218">
        <f>Q170*H170</f>
        <v>0.191664</v>
      </c>
      <c r="S170" s="218">
        <v>0</v>
      </c>
      <c r="T170" s="21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0" t="s">
        <v>127</v>
      </c>
      <c r="AT170" s="220" t="s">
        <v>122</v>
      </c>
      <c r="AU170" s="220" t="s">
        <v>83</v>
      </c>
      <c r="AY170" s="16" t="s">
        <v>120</v>
      </c>
      <c r="BE170" s="221">
        <f>IF(N170="základní",J170,0)</f>
        <v>0</v>
      </c>
      <c r="BF170" s="221">
        <f>IF(N170="snížená",J170,0)</f>
        <v>0</v>
      </c>
      <c r="BG170" s="221">
        <f>IF(N170="zákl. přenesená",J170,0)</f>
        <v>0</v>
      </c>
      <c r="BH170" s="221">
        <f>IF(N170="sníž. přenesená",J170,0)</f>
        <v>0</v>
      </c>
      <c r="BI170" s="221">
        <f>IF(N170="nulová",J170,0)</f>
        <v>0</v>
      </c>
      <c r="BJ170" s="16" t="s">
        <v>8</v>
      </c>
      <c r="BK170" s="221">
        <f>ROUND(I170*H170,0)</f>
        <v>0</v>
      </c>
      <c r="BL170" s="16" t="s">
        <v>127</v>
      </c>
      <c r="BM170" s="220" t="s">
        <v>226</v>
      </c>
    </row>
    <row r="171" spans="1:51" s="13" customFormat="1" ht="12">
      <c r="A171" s="13"/>
      <c r="B171" s="222"/>
      <c r="C171" s="223"/>
      <c r="D171" s="224" t="s">
        <v>129</v>
      </c>
      <c r="E171" s="225" t="s">
        <v>1</v>
      </c>
      <c r="F171" s="226" t="s">
        <v>227</v>
      </c>
      <c r="G171" s="223"/>
      <c r="H171" s="227">
        <v>22.8</v>
      </c>
      <c r="I171" s="228"/>
      <c r="J171" s="223"/>
      <c r="K171" s="223"/>
      <c r="L171" s="229"/>
      <c r="M171" s="230"/>
      <c r="N171" s="231"/>
      <c r="O171" s="231"/>
      <c r="P171" s="231"/>
      <c r="Q171" s="231"/>
      <c r="R171" s="231"/>
      <c r="S171" s="231"/>
      <c r="T171" s="23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3" t="s">
        <v>129</v>
      </c>
      <c r="AU171" s="233" t="s">
        <v>83</v>
      </c>
      <c r="AV171" s="13" t="s">
        <v>83</v>
      </c>
      <c r="AW171" s="13" t="s">
        <v>33</v>
      </c>
      <c r="AX171" s="13" t="s">
        <v>77</v>
      </c>
      <c r="AY171" s="233" t="s">
        <v>120</v>
      </c>
    </row>
    <row r="172" spans="1:51" s="13" customFormat="1" ht="12">
      <c r="A172" s="13"/>
      <c r="B172" s="222"/>
      <c r="C172" s="223"/>
      <c r="D172" s="224" t="s">
        <v>129</v>
      </c>
      <c r="E172" s="225" t="s">
        <v>1</v>
      </c>
      <c r="F172" s="226" t="s">
        <v>228</v>
      </c>
      <c r="G172" s="223"/>
      <c r="H172" s="227">
        <v>3.6</v>
      </c>
      <c r="I172" s="228"/>
      <c r="J172" s="223"/>
      <c r="K172" s="223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129</v>
      </c>
      <c r="AU172" s="233" t="s">
        <v>83</v>
      </c>
      <c r="AV172" s="13" t="s">
        <v>83</v>
      </c>
      <c r="AW172" s="13" t="s">
        <v>33</v>
      </c>
      <c r="AX172" s="13" t="s">
        <v>77</v>
      </c>
      <c r="AY172" s="233" t="s">
        <v>120</v>
      </c>
    </row>
    <row r="173" spans="1:51" s="14" customFormat="1" ht="12">
      <c r="A173" s="14"/>
      <c r="B173" s="234"/>
      <c r="C173" s="235"/>
      <c r="D173" s="224" t="s">
        <v>129</v>
      </c>
      <c r="E173" s="236" t="s">
        <v>1</v>
      </c>
      <c r="F173" s="237" t="s">
        <v>155</v>
      </c>
      <c r="G173" s="235"/>
      <c r="H173" s="238">
        <v>26.4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129</v>
      </c>
      <c r="AU173" s="244" t="s">
        <v>83</v>
      </c>
      <c r="AV173" s="14" t="s">
        <v>127</v>
      </c>
      <c r="AW173" s="14" t="s">
        <v>33</v>
      </c>
      <c r="AX173" s="14" t="s">
        <v>8</v>
      </c>
      <c r="AY173" s="244" t="s">
        <v>120</v>
      </c>
    </row>
    <row r="174" spans="1:65" s="2" customFormat="1" ht="21.75" customHeight="1">
      <c r="A174" s="37"/>
      <c r="B174" s="38"/>
      <c r="C174" s="210" t="s">
        <v>7</v>
      </c>
      <c r="D174" s="210" t="s">
        <v>122</v>
      </c>
      <c r="E174" s="211" t="s">
        <v>229</v>
      </c>
      <c r="F174" s="212" t="s">
        <v>230</v>
      </c>
      <c r="G174" s="213" t="s">
        <v>208</v>
      </c>
      <c r="H174" s="214">
        <v>26.4</v>
      </c>
      <c r="I174" s="215"/>
      <c r="J174" s="214">
        <f>ROUND(I174*H174,0)</f>
        <v>0</v>
      </c>
      <c r="K174" s="212" t="s">
        <v>126</v>
      </c>
      <c r="L174" s="43"/>
      <c r="M174" s="216" t="s">
        <v>1</v>
      </c>
      <c r="N174" s="217" t="s">
        <v>42</v>
      </c>
      <c r="O174" s="90"/>
      <c r="P174" s="218">
        <f>O174*H174</f>
        <v>0</v>
      </c>
      <c r="Q174" s="218">
        <v>0.00086</v>
      </c>
      <c r="R174" s="218">
        <f>Q174*H174</f>
        <v>0.022704</v>
      </c>
      <c r="S174" s="218">
        <v>0</v>
      </c>
      <c r="T174" s="21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0" t="s">
        <v>127</v>
      </c>
      <c r="AT174" s="220" t="s">
        <v>122</v>
      </c>
      <c r="AU174" s="220" t="s">
        <v>83</v>
      </c>
      <c r="AY174" s="16" t="s">
        <v>120</v>
      </c>
      <c r="BE174" s="221">
        <f>IF(N174="základní",J174,0)</f>
        <v>0</v>
      </c>
      <c r="BF174" s="221">
        <f>IF(N174="snížená",J174,0)</f>
        <v>0</v>
      </c>
      <c r="BG174" s="221">
        <f>IF(N174="zákl. přenesená",J174,0)</f>
        <v>0</v>
      </c>
      <c r="BH174" s="221">
        <f>IF(N174="sníž. přenesená",J174,0)</f>
        <v>0</v>
      </c>
      <c r="BI174" s="221">
        <f>IF(N174="nulová",J174,0)</f>
        <v>0</v>
      </c>
      <c r="BJ174" s="16" t="s">
        <v>8</v>
      </c>
      <c r="BK174" s="221">
        <f>ROUND(I174*H174,0)</f>
        <v>0</v>
      </c>
      <c r="BL174" s="16" t="s">
        <v>127</v>
      </c>
      <c r="BM174" s="220" t="s">
        <v>231</v>
      </c>
    </row>
    <row r="175" spans="1:65" s="2" customFormat="1" ht="24.15" customHeight="1">
      <c r="A175" s="37"/>
      <c r="B175" s="38"/>
      <c r="C175" s="210" t="s">
        <v>232</v>
      </c>
      <c r="D175" s="210" t="s">
        <v>122</v>
      </c>
      <c r="E175" s="211" t="s">
        <v>233</v>
      </c>
      <c r="F175" s="212" t="s">
        <v>234</v>
      </c>
      <c r="G175" s="213" t="s">
        <v>170</v>
      </c>
      <c r="H175" s="214">
        <v>0.2</v>
      </c>
      <c r="I175" s="215"/>
      <c r="J175" s="214">
        <f>ROUND(I175*H175,0)</f>
        <v>0</v>
      </c>
      <c r="K175" s="212" t="s">
        <v>126</v>
      </c>
      <c r="L175" s="43"/>
      <c r="M175" s="216" t="s">
        <v>1</v>
      </c>
      <c r="N175" s="217" t="s">
        <v>42</v>
      </c>
      <c r="O175" s="90"/>
      <c r="P175" s="218">
        <f>O175*H175</f>
        <v>0</v>
      </c>
      <c r="Q175" s="218">
        <v>1.03955</v>
      </c>
      <c r="R175" s="218">
        <f>Q175*H175</f>
        <v>0.20791</v>
      </c>
      <c r="S175" s="218">
        <v>0</v>
      </c>
      <c r="T175" s="21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0" t="s">
        <v>127</v>
      </c>
      <c r="AT175" s="220" t="s">
        <v>122</v>
      </c>
      <c r="AU175" s="220" t="s">
        <v>83</v>
      </c>
      <c r="AY175" s="16" t="s">
        <v>120</v>
      </c>
      <c r="BE175" s="221">
        <f>IF(N175="základní",J175,0)</f>
        <v>0</v>
      </c>
      <c r="BF175" s="221">
        <f>IF(N175="snížená",J175,0)</f>
        <v>0</v>
      </c>
      <c r="BG175" s="221">
        <f>IF(N175="zákl. přenesená",J175,0)</f>
        <v>0</v>
      </c>
      <c r="BH175" s="221">
        <f>IF(N175="sníž. přenesená",J175,0)</f>
        <v>0</v>
      </c>
      <c r="BI175" s="221">
        <f>IF(N175="nulová",J175,0)</f>
        <v>0</v>
      </c>
      <c r="BJ175" s="16" t="s">
        <v>8</v>
      </c>
      <c r="BK175" s="221">
        <f>ROUND(I175*H175,0)</f>
        <v>0</v>
      </c>
      <c r="BL175" s="16" t="s">
        <v>127</v>
      </c>
      <c r="BM175" s="220" t="s">
        <v>235</v>
      </c>
    </row>
    <row r="176" spans="1:51" s="13" customFormat="1" ht="12">
      <c r="A176" s="13"/>
      <c r="B176" s="222"/>
      <c r="C176" s="223"/>
      <c r="D176" s="224" t="s">
        <v>129</v>
      </c>
      <c r="E176" s="225" t="s">
        <v>1</v>
      </c>
      <c r="F176" s="226" t="s">
        <v>236</v>
      </c>
      <c r="G176" s="223"/>
      <c r="H176" s="227">
        <v>0.2</v>
      </c>
      <c r="I176" s="228"/>
      <c r="J176" s="223"/>
      <c r="K176" s="223"/>
      <c r="L176" s="229"/>
      <c r="M176" s="230"/>
      <c r="N176" s="231"/>
      <c r="O176" s="231"/>
      <c r="P176" s="231"/>
      <c r="Q176" s="231"/>
      <c r="R176" s="231"/>
      <c r="S176" s="231"/>
      <c r="T176" s="23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3" t="s">
        <v>129</v>
      </c>
      <c r="AU176" s="233" t="s">
        <v>83</v>
      </c>
      <c r="AV176" s="13" t="s">
        <v>83</v>
      </c>
      <c r="AW176" s="13" t="s">
        <v>33</v>
      </c>
      <c r="AX176" s="13" t="s">
        <v>8</v>
      </c>
      <c r="AY176" s="233" t="s">
        <v>120</v>
      </c>
    </row>
    <row r="177" spans="1:63" s="12" customFormat="1" ht="22.8" customHeight="1">
      <c r="A177" s="12"/>
      <c r="B177" s="194"/>
      <c r="C177" s="195"/>
      <c r="D177" s="196" t="s">
        <v>76</v>
      </c>
      <c r="E177" s="208" t="s">
        <v>127</v>
      </c>
      <c r="F177" s="208" t="s">
        <v>237</v>
      </c>
      <c r="G177" s="195"/>
      <c r="H177" s="195"/>
      <c r="I177" s="198"/>
      <c r="J177" s="209">
        <f>BK177</f>
        <v>0</v>
      </c>
      <c r="K177" s="195"/>
      <c r="L177" s="200"/>
      <c r="M177" s="201"/>
      <c r="N177" s="202"/>
      <c r="O177" s="202"/>
      <c r="P177" s="203">
        <f>SUM(P178:P187)</f>
        <v>0</v>
      </c>
      <c r="Q177" s="202"/>
      <c r="R177" s="203">
        <f>SUM(R178:R187)</f>
        <v>66.09176479999999</v>
      </c>
      <c r="S177" s="202"/>
      <c r="T177" s="204">
        <f>SUM(T178:T187)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5" t="s">
        <v>8</v>
      </c>
      <c r="AT177" s="206" t="s">
        <v>76</v>
      </c>
      <c r="AU177" s="206" t="s">
        <v>8</v>
      </c>
      <c r="AY177" s="205" t="s">
        <v>120</v>
      </c>
      <c r="BK177" s="207">
        <f>SUM(BK178:BK187)</f>
        <v>0</v>
      </c>
    </row>
    <row r="178" spans="1:65" s="2" customFormat="1" ht="33" customHeight="1">
      <c r="A178" s="37"/>
      <c r="B178" s="38"/>
      <c r="C178" s="210" t="s">
        <v>238</v>
      </c>
      <c r="D178" s="210" t="s">
        <v>122</v>
      </c>
      <c r="E178" s="211" t="s">
        <v>239</v>
      </c>
      <c r="F178" s="212" t="s">
        <v>240</v>
      </c>
      <c r="G178" s="213" t="s">
        <v>208</v>
      </c>
      <c r="H178" s="214">
        <v>20</v>
      </c>
      <c r="I178" s="215"/>
      <c r="J178" s="214">
        <f>ROUND(I178*H178,0)</f>
        <v>0</v>
      </c>
      <c r="K178" s="212" t="s">
        <v>126</v>
      </c>
      <c r="L178" s="43"/>
      <c r="M178" s="216" t="s">
        <v>1</v>
      </c>
      <c r="N178" s="217" t="s">
        <v>42</v>
      </c>
      <c r="O178" s="90"/>
      <c r="P178" s="218">
        <f>O178*H178</f>
        <v>0</v>
      </c>
      <c r="Q178" s="218">
        <v>0.60582</v>
      </c>
      <c r="R178" s="218">
        <f>Q178*H178</f>
        <v>12.1164</v>
      </c>
      <c r="S178" s="218">
        <v>0</v>
      </c>
      <c r="T178" s="21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0" t="s">
        <v>127</v>
      </c>
      <c r="AT178" s="220" t="s">
        <v>122</v>
      </c>
      <c r="AU178" s="220" t="s">
        <v>83</v>
      </c>
      <c r="AY178" s="16" t="s">
        <v>120</v>
      </c>
      <c r="BE178" s="221">
        <f>IF(N178="základní",J178,0)</f>
        <v>0</v>
      </c>
      <c r="BF178" s="221">
        <f>IF(N178="snížená",J178,0)</f>
        <v>0</v>
      </c>
      <c r="BG178" s="221">
        <f>IF(N178="zákl. přenesená",J178,0)</f>
        <v>0</v>
      </c>
      <c r="BH178" s="221">
        <f>IF(N178="sníž. přenesená",J178,0)</f>
        <v>0</v>
      </c>
      <c r="BI178" s="221">
        <f>IF(N178="nulová",J178,0)</f>
        <v>0</v>
      </c>
      <c r="BJ178" s="16" t="s">
        <v>8</v>
      </c>
      <c r="BK178" s="221">
        <f>ROUND(I178*H178,0)</f>
        <v>0</v>
      </c>
      <c r="BL178" s="16" t="s">
        <v>127</v>
      </c>
      <c r="BM178" s="220" t="s">
        <v>241</v>
      </c>
    </row>
    <row r="179" spans="1:51" s="13" customFormat="1" ht="12">
      <c r="A179" s="13"/>
      <c r="B179" s="222"/>
      <c r="C179" s="223"/>
      <c r="D179" s="224" t="s">
        <v>129</v>
      </c>
      <c r="E179" s="225" t="s">
        <v>1</v>
      </c>
      <c r="F179" s="226" t="s">
        <v>242</v>
      </c>
      <c r="G179" s="223"/>
      <c r="H179" s="227">
        <v>20</v>
      </c>
      <c r="I179" s="228"/>
      <c r="J179" s="223"/>
      <c r="K179" s="223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129</v>
      </c>
      <c r="AU179" s="233" t="s">
        <v>83</v>
      </c>
      <c r="AV179" s="13" t="s">
        <v>83</v>
      </c>
      <c r="AW179" s="13" t="s">
        <v>33</v>
      </c>
      <c r="AX179" s="13" t="s">
        <v>8</v>
      </c>
      <c r="AY179" s="233" t="s">
        <v>120</v>
      </c>
    </row>
    <row r="180" spans="1:65" s="2" customFormat="1" ht="33" customHeight="1">
      <c r="A180" s="37"/>
      <c r="B180" s="38"/>
      <c r="C180" s="210" t="s">
        <v>243</v>
      </c>
      <c r="D180" s="210" t="s">
        <v>122</v>
      </c>
      <c r="E180" s="211" t="s">
        <v>244</v>
      </c>
      <c r="F180" s="212" t="s">
        <v>245</v>
      </c>
      <c r="G180" s="213" t="s">
        <v>208</v>
      </c>
      <c r="H180" s="214">
        <v>45.66</v>
      </c>
      <c r="I180" s="215"/>
      <c r="J180" s="214">
        <f>ROUND(I180*H180,0)</f>
        <v>0</v>
      </c>
      <c r="K180" s="212" t="s">
        <v>126</v>
      </c>
      <c r="L180" s="43"/>
      <c r="M180" s="216" t="s">
        <v>1</v>
      </c>
      <c r="N180" s="217" t="s">
        <v>42</v>
      </c>
      <c r="O180" s="90"/>
      <c r="P180" s="218">
        <f>O180*H180</f>
        <v>0</v>
      </c>
      <c r="Q180" s="218">
        <v>0.92928</v>
      </c>
      <c r="R180" s="218">
        <f>Q180*H180</f>
        <v>42.4309248</v>
      </c>
      <c r="S180" s="218">
        <v>0</v>
      </c>
      <c r="T180" s="21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20" t="s">
        <v>127</v>
      </c>
      <c r="AT180" s="220" t="s">
        <v>122</v>
      </c>
      <c r="AU180" s="220" t="s">
        <v>83</v>
      </c>
      <c r="AY180" s="16" t="s">
        <v>120</v>
      </c>
      <c r="BE180" s="221">
        <f>IF(N180="základní",J180,0)</f>
        <v>0</v>
      </c>
      <c r="BF180" s="221">
        <f>IF(N180="snížená",J180,0)</f>
        <v>0</v>
      </c>
      <c r="BG180" s="221">
        <f>IF(N180="zákl. přenesená",J180,0)</f>
        <v>0</v>
      </c>
      <c r="BH180" s="221">
        <f>IF(N180="sníž. přenesená",J180,0)</f>
        <v>0</v>
      </c>
      <c r="BI180" s="221">
        <f>IF(N180="nulová",J180,0)</f>
        <v>0</v>
      </c>
      <c r="BJ180" s="16" t="s">
        <v>8</v>
      </c>
      <c r="BK180" s="221">
        <f>ROUND(I180*H180,0)</f>
        <v>0</v>
      </c>
      <c r="BL180" s="16" t="s">
        <v>127</v>
      </c>
      <c r="BM180" s="220" t="s">
        <v>246</v>
      </c>
    </row>
    <row r="181" spans="1:51" s="13" customFormat="1" ht="12">
      <c r="A181" s="13"/>
      <c r="B181" s="222"/>
      <c r="C181" s="223"/>
      <c r="D181" s="224" t="s">
        <v>129</v>
      </c>
      <c r="E181" s="225" t="s">
        <v>1</v>
      </c>
      <c r="F181" s="226" t="s">
        <v>247</v>
      </c>
      <c r="G181" s="223"/>
      <c r="H181" s="227">
        <v>20.16</v>
      </c>
      <c r="I181" s="228"/>
      <c r="J181" s="223"/>
      <c r="K181" s="223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129</v>
      </c>
      <c r="AU181" s="233" t="s">
        <v>83</v>
      </c>
      <c r="AV181" s="13" t="s">
        <v>83</v>
      </c>
      <c r="AW181" s="13" t="s">
        <v>33</v>
      </c>
      <c r="AX181" s="13" t="s">
        <v>77</v>
      </c>
      <c r="AY181" s="233" t="s">
        <v>120</v>
      </c>
    </row>
    <row r="182" spans="1:51" s="13" customFormat="1" ht="12">
      <c r="A182" s="13"/>
      <c r="B182" s="222"/>
      <c r="C182" s="223"/>
      <c r="D182" s="224" t="s">
        <v>129</v>
      </c>
      <c r="E182" s="225" t="s">
        <v>1</v>
      </c>
      <c r="F182" s="226" t="s">
        <v>248</v>
      </c>
      <c r="G182" s="223"/>
      <c r="H182" s="227">
        <v>25.5</v>
      </c>
      <c r="I182" s="228"/>
      <c r="J182" s="223"/>
      <c r="K182" s="223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129</v>
      </c>
      <c r="AU182" s="233" t="s">
        <v>83</v>
      </c>
      <c r="AV182" s="13" t="s">
        <v>83</v>
      </c>
      <c r="AW182" s="13" t="s">
        <v>33</v>
      </c>
      <c r="AX182" s="13" t="s">
        <v>77</v>
      </c>
      <c r="AY182" s="233" t="s">
        <v>120</v>
      </c>
    </row>
    <row r="183" spans="1:51" s="14" customFormat="1" ht="12">
      <c r="A183" s="14"/>
      <c r="B183" s="234"/>
      <c r="C183" s="235"/>
      <c r="D183" s="224" t="s">
        <v>129</v>
      </c>
      <c r="E183" s="236" t="s">
        <v>1</v>
      </c>
      <c r="F183" s="237" t="s">
        <v>155</v>
      </c>
      <c r="G183" s="235"/>
      <c r="H183" s="238">
        <v>45.66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129</v>
      </c>
      <c r="AU183" s="244" t="s">
        <v>83</v>
      </c>
      <c r="AV183" s="14" t="s">
        <v>127</v>
      </c>
      <c r="AW183" s="14" t="s">
        <v>33</v>
      </c>
      <c r="AX183" s="14" t="s">
        <v>8</v>
      </c>
      <c r="AY183" s="244" t="s">
        <v>120</v>
      </c>
    </row>
    <row r="184" spans="1:65" s="2" customFormat="1" ht="24.15" customHeight="1">
      <c r="A184" s="37"/>
      <c r="B184" s="38"/>
      <c r="C184" s="210" t="s">
        <v>249</v>
      </c>
      <c r="D184" s="210" t="s">
        <v>122</v>
      </c>
      <c r="E184" s="211" t="s">
        <v>250</v>
      </c>
      <c r="F184" s="212" t="s">
        <v>251</v>
      </c>
      <c r="G184" s="213" t="s">
        <v>208</v>
      </c>
      <c r="H184" s="214">
        <v>1</v>
      </c>
      <c r="I184" s="215"/>
      <c r="J184" s="214">
        <f>ROUND(I184*H184,0)</f>
        <v>0</v>
      </c>
      <c r="K184" s="212" t="s">
        <v>126</v>
      </c>
      <c r="L184" s="43"/>
      <c r="M184" s="216" t="s">
        <v>1</v>
      </c>
      <c r="N184" s="217" t="s">
        <v>42</v>
      </c>
      <c r="O184" s="90"/>
      <c r="P184" s="218">
        <f>O184*H184</f>
        <v>0</v>
      </c>
      <c r="Q184" s="218">
        <v>0.51744</v>
      </c>
      <c r="R184" s="218">
        <f>Q184*H184</f>
        <v>0.51744</v>
      </c>
      <c r="S184" s="218">
        <v>0</v>
      </c>
      <c r="T184" s="21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0" t="s">
        <v>127</v>
      </c>
      <c r="AT184" s="220" t="s">
        <v>122</v>
      </c>
      <c r="AU184" s="220" t="s">
        <v>83</v>
      </c>
      <c r="AY184" s="16" t="s">
        <v>120</v>
      </c>
      <c r="BE184" s="221">
        <f>IF(N184="základní",J184,0)</f>
        <v>0</v>
      </c>
      <c r="BF184" s="221">
        <f>IF(N184="snížená",J184,0)</f>
        <v>0</v>
      </c>
      <c r="BG184" s="221">
        <f>IF(N184="zákl. přenesená",J184,0)</f>
        <v>0</v>
      </c>
      <c r="BH184" s="221">
        <f>IF(N184="sníž. přenesená",J184,0)</f>
        <v>0</v>
      </c>
      <c r="BI184" s="221">
        <f>IF(N184="nulová",J184,0)</f>
        <v>0</v>
      </c>
      <c r="BJ184" s="16" t="s">
        <v>8</v>
      </c>
      <c r="BK184" s="221">
        <f>ROUND(I184*H184,0)</f>
        <v>0</v>
      </c>
      <c r="BL184" s="16" t="s">
        <v>127</v>
      </c>
      <c r="BM184" s="220" t="s">
        <v>252</v>
      </c>
    </row>
    <row r="185" spans="1:51" s="13" customFormat="1" ht="12">
      <c r="A185" s="13"/>
      <c r="B185" s="222"/>
      <c r="C185" s="223"/>
      <c r="D185" s="224" t="s">
        <v>129</v>
      </c>
      <c r="E185" s="225" t="s">
        <v>1</v>
      </c>
      <c r="F185" s="226" t="s">
        <v>215</v>
      </c>
      <c r="G185" s="223"/>
      <c r="H185" s="227">
        <v>1</v>
      </c>
      <c r="I185" s="228"/>
      <c r="J185" s="223"/>
      <c r="K185" s="223"/>
      <c r="L185" s="229"/>
      <c r="M185" s="230"/>
      <c r="N185" s="231"/>
      <c r="O185" s="231"/>
      <c r="P185" s="231"/>
      <c r="Q185" s="231"/>
      <c r="R185" s="231"/>
      <c r="S185" s="231"/>
      <c r="T185" s="23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3" t="s">
        <v>129</v>
      </c>
      <c r="AU185" s="233" t="s">
        <v>83</v>
      </c>
      <c r="AV185" s="13" t="s">
        <v>83</v>
      </c>
      <c r="AW185" s="13" t="s">
        <v>33</v>
      </c>
      <c r="AX185" s="13" t="s">
        <v>8</v>
      </c>
      <c r="AY185" s="233" t="s">
        <v>120</v>
      </c>
    </row>
    <row r="186" spans="1:65" s="2" customFormat="1" ht="33" customHeight="1">
      <c r="A186" s="37"/>
      <c r="B186" s="38"/>
      <c r="C186" s="210" t="s">
        <v>253</v>
      </c>
      <c r="D186" s="210" t="s">
        <v>122</v>
      </c>
      <c r="E186" s="211" t="s">
        <v>254</v>
      </c>
      <c r="F186" s="212" t="s">
        <v>255</v>
      </c>
      <c r="G186" s="213" t="s">
        <v>208</v>
      </c>
      <c r="H186" s="214">
        <v>10</v>
      </c>
      <c r="I186" s="215"/>
      <c r="J186" s="214">
        <f>ROUND(I186*H186,0)</f>
        <v>0</v>
      </c>
      <c r="K186" s="212" t="s">
        <v>126</v>
      </c>
      <c r="L186" s="43"/>
      <c r="M186" s="216" t="s">
        <v>1</v>
      </c>
      <c r="N186" s="217" t="s">
        <v>42</v>
      </c>
      <c r="O186" s="90"/>
      <c r="P186" s="218">
        <f>O186*H186</f>
        <v>0</v>
      </c>
      <c r="Q186" s="218">
        <v>1.1027</v>
      </c>
      <c r="R186" s="218">
        <f>Q186*H186</f>
        <v>11.027000000000001</v>
      </c>
      <c r="S186" s="218">
        <v>0</v>
      </c>
      <c r="T186" s="21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0" t="s">
        <v>127</v>
      </c>
      <c r="AT186" s="220" t="s">
        <v>122</v>
      </c>
      <c r="AU186" s="220" t="s">
        <v>83</v>
      </c>
      <c r="AY186" s="16" t="s">
        <v>120</v>
      </c>
      <c r="BE186" s="221">
        <f>IF(N186="základní",J186,0)</f>
        <v>0</v>
      </c>
      <c r="BF186" s="221">
        <f>IF(N186="snížená",J186,0)</f>
        <v>0</v>
      </c>
      <c r="BG186" s="221">
        <f>IF(N186="zákl. přenesená",J186,0)</f>
        <v>0</v>
      </c>
      <c r="BH186" s="221">
        <f>IF(N186="sníž. přenesená",J186,0)</f>
        <v>0</v>
      </c>
      <c r="BI186" s="221">
        <f>IF(N186="nulová",J186,0)</f>
        <v>0</v>
      </c>
      <c r="BJ186" s="16" t="s">
        <v>8</v>
      </c>
      <c r="BK186" s="221">
        <f>ROUND(I186*H186,0)</f>
        <v>0</v>
      </c>
      <c r="BL186" s="16" t="s">
        <v>127</v>
      </c>
      <c r="BM186" s="220" t="s">
        <v>256</v>
      </c>
    </row>
    <row r="187" spans="1:51" s="13" customFormat="1" ht="12">
      <c r="A187" s="13"/>
      <c r="B187" s="222"/>
      <c r="C187" s="223"/>
      <c r="D187" s="224" t="s">
        <v>129</v>
      </c>
      <c r="E187" s="225" t="s">
        <v>1</v>
      </c>
      <c r="F187" s="226" t="s">
        <v>257</v>
      </c>
      <c r="G187" s="223"/>
      <c r="H187" s="227">
        <v>10</v>
      </c>
      <c r="I187" s="228"/>
      <c r="J187" s="223"/>
      <c r="K187" s="223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129</v>
      </c>
      <c r="AU187" s="233" t="s">
        <v>83</v>
      </c>
      <c r="AV187" s="13" t="s">
        <v>83</v>
      </c>
      <c r="AW187" s="13" t="s">
        <v>33</v>
      </c>
      <c r="AX187" s="13" t="s">
        <v>8</v>
      </c>
      <c r="AY187" s="233" t="s">
        <v>120</v>
      </c>
    </row>
    <row r="188" spans="1:63" s="12" customFormat="1" ht="22.8" customHeight="1">
      <c r="A188" s="12"/>
      <c r="B188" s="194"/>
      <c r="C188" s="195"/>
      <c r="D188" s="196" t="s">
        <v>76</v>
      </c>
      <c r="E188" s="208" t="s">
        <v>149</v>
      </c>
      <c r="F188" s="208" t="s">
        <v>258</v>
      </c>
      <c r="G188" s="195"/>
      <c r="H188" s="195"/>
      <c r="I188" s="198"/>
      <c r="J188" s="209">
        <f>BK188</f>
        <v>0</v>
      </c>
      <c r="K188" s="195"/>
      <c r="L188" s="200"/>
      <c r="M188" s="201"/>
      <c r="N188" s="202"/>
      <c r="O188" s="202"/>
      <c r="P188" s="203">
        <f>SUM(P189:P199)</f>
        <v>0</v>
      </c>
      <c r="Q188" s="202"/>
      <c r="R188" s="203">
        <f>SUM(R189:R199)</f>
        <v>8.762144999999999</v>
      </c>
      <c r="S188" s="202"/>
      <c r="T188" s="204">
        <f>SUM(T189:T199)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5" t="s">
        <v>8</v>
      </c>
      <c r="AT188" s="206" t="s">
        <v>76</v>
      </c>
      <c r="AU188" s="206" t="s">
        <v>8</v>
      </c>
      <c r="AY188" s="205" t="s">
        <v>120</v>
      </c>
      <c r="BK188" s="207">
        <f>SUM(BK189:BK199)</f>
        <v>0</v>
      </c>
    </row>
    <row r="189" spans="1:65" s="2" customFormat="1" ht="24.15" customHeight="1">
      <c r="A189" s="37"/>
      <c r="B189" s="38"/>
      <c r="C189" s="210" t="s">
        <v>259</v>
      </c>
      <c r="D189" s="210" t="s">
        <v>122</v>
      </c>
      <c r="E189" s="211" t="s">
        <v>260</v>
      </c>
      <c r="F189" s="212" t="s">
        <v>261</v>
      </c>
      <c r="G189" s="213" t="s">
        <v>208</v>
      </c>
      <c r="H189" s="214">
        <v>124.7</v>
      </c>
      <c r="I189" s="215"/>
      <c r="J189" s="214">
        <f>ROUND(I189*H189,0)</f>
        <v>0</v>
      </c>
      <c r="K189" s="212" t="s">
        <v>126</v>
      </c>
      <c r="L189" s="43"/>
      <c r="M189" s="216" t="s">
        <v>1</v>
      </c>
      <c r="N189" s="217" t="s">
        <v>42</v>
      </c>
      <c r="O189" s="90"/>
      <c r="P189" s="218">
        <f>O189*H189</f>
        <v>0</v>
      </c>
      <c r="Q189" s="218">
        <v>0.00735</v>
      </c>
      <c r="R189" s="218">
        <f>Q189*H189</f>
        <v>0.9165449999999999</v>
      </c>
      <c r="S189" s="218">
        <v>0</v>
      </c>
      <c r="T189" s="21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0" t="s">
        <v>127</v>
      </c>
      <c r="AT189" s="220" t="s">
        <v>122</v>
      </c>
      <c r="AU189" s="220" t="s">
        <v>83</v>
      </c>
      <c r="AY189" s="16" t="s">
        <v>120</v>
      </c>
      <c r="BE189" s="221">
        <f>IF(N189="základní",J189,0)</f>
        <v>0</v>
      </c>
      <c r="BF189" s="221">
        <f>IF(N189="snížená",J189,0)</f>
        <v>0</v>
      </c>
      <c r="BG189" s="221">
        <f>IF(N189="zákl. přenesená",J189,0)</f>
        <v>0</v>
      </c>
      <c r="BH189" s="221">
        <f>IF(N189="sníž. přenesená",J189,0)</f>
        <v>0</v>
      </c>
      <c r="BI189" s="221">
        <f>IF(N189="nulová",J189,0)</f>
        <v>0</v>
      </c>
      <c r="BJ189" s="16" t="s">
        <v>8</v>
      </c>
      <c r="BK189" s="221">
        <f>ROUND(I189*H189,0)</f>
        <v>0</v>
      </c>
      <c r="BL189" s="16" t="s">
        <v>127</v>
      </c>
      <c r="BM189" s="220" t="s">
        <v>262</v>
      </c>
    </row>
    <row r="190" spans="1:51" s="13" customFormat="1" ht="12">
      <c r="A190" s="13"/>
      <c r="B190" s="222"/>
      <c r="C190" s="223"/>
      <c r="D190" s="224" t="s">
        <v>129</v>
      </c>
      <c r="E190" s="225" t="s">
        <v>1</v>
      </c>
      <c r="F190" s="226" t="s">
        <v>263</v>
      </c>
      <c r="G190" s="223"/>
      <c r="H190" s="227">
        <v>2</v>
      </c>
      <c r="I190" s="228"/>
      <c r="J190" s="223"/>
      <c r="K190" s="223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129</v>
      </c>
      <c r="AU190" s="233" t="s">
        <v>83</v>
      </c>
      <c r="AV190" s="13" t="s">
        <v>83</v>
      </c>
      <c r="AW190" s="13" t="s">
        <v>33</v>
      </c>
      <c r="AX190" s="13" t="s">
        <v>77</v>
      </c>
      <c r="AY190" s="233" t="s">
        <v>120</v>
      </c>
    </row>
    <row r="191" spans="1:51" s="13" customFormat="1" ht="12">
      <c r="A191" s="13"/>
      <c r="B191" s="222"/>
      <c r="C191" s="223"/>
      <c r="D191" s="224" t="s">
        <v>129</v>
      </c>
      <c r="E191" s="225" t="s">
        <v>1</v>
      </c>
      <c r="F191" s="226" t="s">
        <v>264</v>
      </c>
      <c r="G191" s="223"/>
      <c r="H191" s="227">
        <v>67.2</v>
      </c>
      <c r="I191" s="228"/>
      <c r="J191" s="223"/>
      <c r="K191" s="223"/>
      <c r="L191" s="229"/>
      <c r="M191" s="230"/>
      <c r="N191" s="231"/>
      <c r="O191" s="231"/>
      <c r="P191" s="231"/>
      <c r="Q191" s="231"/>
      <c r="R191" s="231"/>
      <c r="S191" s="231"/>
      <c r="T191" s="23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3" t="s">
        <v>129</v>
      </c>
      <c r="AU191" s="233" t="s">
        <v>83</v>
      </c>
      <c r="AV191" s="13" t="s">
        <v>83</v>
      </c>
      <c r="AW191" s="13" t="s">
        <v>33</v>
      </c>
      <c r="AX191" s="13" t="s">
        <v>77</v>
      </c>
      <c r="AY191" s="233" t="s">
        <v>120</v>
      </c>
    </row>
    <row r="192" spans="1:51" s="13" customFormat="1" ht="12">
      <c r="A192" s="13"/>
      <c r="B192" s="222"/>
      <c r="C192" s="223"/>
      <c r="D192" s="224" t="s">
        <v>129</v>
      </c>
      <c r="E192" s="225" t="s">
        <v>1</v>
      </c>
      <c r="F192" s="226" t="s">
        <v>248</v>
      </c>
      <c r="G192" s="223"/>
      <c r="H192" s="227">
        <v>25.5</v>
      </c>
      <c r="I192" s="228"/>
      <c r="J192" s="223"/>
      <c r="K192" s="223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129</v>
      </c>
      <c r="AU192" s="233" t="s">
        <v>83</v>
      </c>
      <c r="AV192" s="13" t="s">
        <v>83</v>
      </c>
      <c r="AW192" s="13" t="s">
        <v>33</v>
      </c>
      <c r="AX192" s="13" t="s">
        <v>77</v>
      </c>
      <c r="AY192" s="233" t="s">
        <v>120</v>
      </c>
    </row>
    <row r="193" spans="1:51" s="13" customFormat="1" ht="12">
      <c r="A193" s="13"/>
      <c r="B193" s="222"/>
      <c r="C193" s="223"/>
      <c r="D193" s="224" t="s">
        <v>129</v>
      </c>
      <c r="E193" s="225" t="s">
        <v>1</v>
      </c>
      <c r="F193" s="226" t="s">
        <v>242</v>
      </c>
      <c r="G193" s="223"/>
      <c r="H193" s="227">
        <v>20</v>
      </c>
      <c r="I193" s="228"/>
      <c r="J193" s="223"/>
      <c r="K193" s="223"/>
      <c r="L193" s="229"/>
      <c r="M193" s="230"/>
      <c r="N193" s="231"/>
      <c r="O193" s="231"/>
      <c r="P193" s="231"/>
      <c r="Q193" s="231"/>
      <c r="R193" s="231"/>
      <c r="S193" s="231"/>
      <c r="T193" s="23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3" t="s">
        <v>129</v>
      </c>
      <c r="AU193" s="233" t="s">
        <v>83</v>
      </c>
      <c r="AV193" s="13" t="s">
        <v>83</v>
      </c>
      <c r="AW193" s="13" t="s">
        <v>33</v>
      </c>
      <c r="AX193" s="13" t="s">
        <v>77</v>
      </c>
      <c r="AY193" s="233" t="s">
        <v>120</v>
      </c>
    </row>
    <row r="194" spans="1:51" s="13" customFormat="1" ht="12">
      <c r="A194" s="13"/>
      <c r="B194" s="222"/>
      <c r="C194" s="223"/>
      <c r="D194" s="224" t="s">
        <v>129</v>
      </c>
      <c r="E194" s="225" t="s">
        <v>1</v>
      </c>
      <c r="F194" s="226" t="s">
        <v>257</v>
      </c>
      <c r="G194" s="223"/>
      <c r="H194" s="227">
        <v>10</v>
      </c>
      <c r="I194" s="228"/>
      <c r="J194" s="223"/>
      <c r="K194" s="223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129</v>
      </c>
      <c r="AU194" s="233" t="s">
        <v>83</v>
      </c>
      <c r="AV194" s="13" t="s">
        <v>83</v>
      </c>
      <c r="AW194" s="13" t="s">
        <v>33</v>
      </c>
      <c r="AX194" s="13" t="s">
        <v>77</v>
      </c>
      <c r="AY194" s="233" t="s">
        <v>120</v>
      </c>
    </row>
    <row r="195" spans="1:51" s="14" customFormat="1" ht="12">
      <c r="A195" s="14"/>
      <c r="B195" s="234"/>
      <c r="C195" s="235"/>
      <c r="D195" s="224" t="s">
        <v>129</v>
      </c>
      <c r="E195" s="236" t="s">
        <v>1</v>
      </c>
      <c r="F195" s="237" t="s">
        <v>155</v>
      </c>
      <c r="G195" s="235"/>
      <c r="H195" s="238">
        <v>124.7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129</v>
      </c>
      <c r="AU195" s="244" t="s">
        <v>83</v>
      </c>
      <c r="AV195" s="14" t="s">
        <v>127</v>
      </c>
      <c r="AW195" s="14" t="s">
        <v>33</v>
      </c>
      <c r="AX195" s="14" t="s">
        <v>8</v>
      </c>
      <c r="AY195" s="244" t="s">
        <v>120</v>
      </c>
    </row>
    <row r="196" spans="1:65" s="2" customFormat="1" ht="33" customHeight="1">
      <c r="A196" s="37"/>
      <c r="B196" s="38"/>
      <c r="C196" s="210" t="s">
        <v>265</v>
      </c>
      <c r="D196" s="210" t="s">
        <v>122</v>
      </c>
      <c r="E196" s="211" t="s">
        <v>266</v>
      </c>
      <c r="F196" s="212" t="s">
        <v>267</v>
      </c>
      <c r="G196" s="213" t="s">
        <v>208</v>
      </c>
      <c r="H196" s="214">
        <v>60</v>
      </c>
      <c r="I196" s="215"/>
      <c r="J196" s="214">
        <f>ROUND(I196*H196,0)</f>
        <v>0</v>
      </c>
      <c r="K196" s="212" t="s">
        <v>126</v>
      </c>
      <c r="L196" s="43"/>
      <c r="M196" s="216" t="s">
        <v>1</v>
      </c>
      <c r="N196" s="217" t="s">
        <v>42</v>
      </c>
      <c r="O196" s="90"/>
      <c r="P196" s="218">
        <f>O196*H196</f>
        <v>0</v>
      </c>
      <c r="Q196" s="218">
        <v>0.13076</v>
      </c>
      <c r="R196" s="218">
        <f>Q196*H196</f>
        <v>7.845599999999999</v>
      </c>
      <c r="S196" s="218">
        <v>0</v>
      </c>
      <c r="T196" s="21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0" t="s">
        <v>200</v>
      </c>
      <c r="AT196" s="220" t="s">
        <v>122</v>
      </c>
      <c r="AU196" s="220" t="s">
        <v>83</v>
      </c>
      <c r="AY196" s="16" t="s">
        <v>120</v>
      </c>
      <c r="BE196" s="221">
        <f>IF(N196="základní",J196,0)</f>
        <v>0</v>
      </c>
      <c r="BF196" s="221">
        <f>IF(N196="snížená",J196,0)</f>
        <v>0</v>
      </c>
      <c r="BG196" s="221">
        <f>IF(N196="zákl. přenesená",J196,0)</f>
        <v>0</v>
      </c>
      <c r="BH196" s="221">
        <f>IF(N196="sníž. přenesená",J196,0)</f>
        <v>0</v>
      </c>
      <c r="BI196" s="221">
        <f>IF(N196="nulová",J196,0)</f>
        <v>0</v>
      </c>
      <c r="BJ196" s="16" t="s">
        <v>8</v>
      </c>
      <c r="BK196" s="221">
        <f>ROUND(I196*H196,0)</f>
        <v>0</v>
      </c>
      <c r="BL196" s="16" t="s">
        <v>200</v>
      </c>
      <c r="BM196" s="220" t="s">
        <v>268</v>
      </c>
    </row>
    <row r="197" spans="1:51" s="13" customFormat="1" ht="12">
      <c r="A197" s="13"/>
      <c r="B197" s="222"/>
      <c r="C197" s="223"/>
      <c r="D197" s="224" t="s">
        <v>129</v>
      </c>
      <c r="E197" s="225" t="s">
        <v>1</v>
      </c>
      <c r="F197" s="226" t="s">
        <v>269</v>
      </c>
      <c r="G197" s="223"/>
      <c r="H197" s="227">
        <v>40</v>
      </c>
      <c r="I197" s="228"/>
      <c r="J197" s="223"/>
      <c r="K197" s="223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129</v>
      </c>
      <c r="AU197" s="233" t="s">
        <v>83</v>
      </c>
      <c r="AV197" s="13" t="s">
        <v>83</v>
      </c>
      <c r="AW197" s="13" t="s">
        <v>33</v>
      </c>
      <c r="AX197" s="13" t="s">
        <v>77</v>
      </c>
      <c r="AY197" s="233" t="s">
        <v>120</v>
      </c>
    </row>
    <row r="198" spans="1:51" s="13" customFormat="1" ht="12">
      <c r="A198" s="13"/>
      <c r="B198" s="222"/>
      <c r="C198" s="223"/>
      <c r="D198" s="224" t="s">
        <v>129</v>
      </c>
      <c r="E198" s="225" t="s">
        <v>1</v>
      </c>
      <c r="F198" s="226" t="s">
        <v>270</v>
      </c>
      <c r="G198" s="223"/>
      <c r="H198" s="227">
        <v>20</v>
      </c>
      <c r="I198" s="228"/>
      <c r="J198" s="223"/>
      <c r="K198" s="223"/>
      <c r="L198" s="229"/>
      <c r="M198" s="230"/>
      <c r="N198" s="231"/>
      <c r="O198" s="231"/>
      <c r="P198" s="231"/>
      <c r="Q198" s="231"/>
      <c r="R198" s="231"/>
      <c r="S198" s="231"/>
      <c r="T198" s="23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3" t="s">
        <v>129</v>
      </c>
      <c r="AU198" s="233" t="s">
        <v>83</v>
      </c>
      <c r="AV198" s="13" t="s">
        <v>83</v>
      </c>
      <c r="AW198" s="13" t="s">
        <v>33</v>
      </c>
      <c r="AX198" s="13" t="s">
        <v>77</v>
      </c>
      <c r="AY198" s="233" t="s">
        <v>120</v>
      </c>
    </row>
    <row r="199" spans="1:51" s="14" customFormat="1" ht="12">
      <c r="A199" s="14"/>
      <c r="B199" s="234"/>
      <c r="C199" s="235"/>
      <c r="D199" s="224" t="s">
        <v>129</v>
      </c>
      <c r="E199" s="236" t="s">
        <v>1</v>
      </c>
      <c r="F199" s="237" t="s">
        <v>155</v>
      </c>
      <c r="G199" s="235"/>
      <c r="H199" s="238">
        <v>60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129</v>
      </c>
      <c r="AU199" s="244" t="s">
        <v>83</v>
      </c>
      <c r="AV199" s="14" t="s">
        <v>127</v>
      </c>
      <c r="AW199" s="14" t="s">
        <v>33</v>
      </c>
      <c r="AX199" s="14" t="s">
        <v>8</v>
      </c>
      <c r="AY199" s="244" t="s">
        <v>120</v>
      </c>
    </row>
    <row r="200" spans="1:63" s="12" customFormat="1" ht="22.8" customHeight="1">
      <c r="A200" s="12"/>
      <c r="B200" s="194"/>
      <c r="C200" s="195"/>
      <c r="D200" s="196" t="s">
        <v>76</v>
      </c>
      <c r="E200" s="208" t="s">
        <v>166</v>
      </c>
      <c r="F200" s="208" t="s">
        <v>271</v>
      </c>
      <c r="G200" s="195"/>
      <c r="H200" s="195"/>
      <c r="I200" s="198"/>
      <c r="J200" s="209">
        <f>BK200</f>
        <v>0</v>
      </c>
      <c r="K200" s="195"/>
      <c r="L200" s="200"/>
      <c r="M200" s="201"/>
      <c r="N200" s="202"/>
      <c r="O200" s="202"/>
      <c r="P200" s="203">
        <f>SUM(P201:P214)</f>
        <v>0</v>
      </c>
      <c r="Q200" s="202"/>
      <c r="R200" s="203">
        <f>SUM(R201:R214)</f>
        <v>0.039</v>
      </c>
      <c r="S200" s="202"/>
      <c r="T200" s="204">
        <f>SUM(T201:T214)</f>
        <v>218.747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5" t="s">
        <v>8</v>
      </c>
      <c r="AT200" s="206" t="s">
        <v>76</v>
      </c>
      <c r="AU200" s="206" t="s">
        <v>8</v>
      </c>
      <c r="AY200" s="205" t="s">
        <v>120</v>
      </c>
      <c r="BK200" s="207">
        <f>SUM(BK201:BK214)</f>
        <v>0</v>
      </c>
    </row>
    <row r="201" spans="1:65" s="2" customFormat="1" ht="33" customHeight="1">
      <c r="A201" s="37"/>
      <c r="B201" s="38"/>
      <c r="C201" s="210" t="s">
        <v>272</v>
      </c>
      <c r="D201" s="210" t="s">
        <v>122</v>
      </c>
      <c r="E201" s="211" t="s">
        <v>273</v>
      </c>
      <c r="F201" s="212" t="s">
        <v>274</v>
      </c>
      <c r="G201" s="213" t="s">
        <v>275</v>
      </c>
      <c r="H201" s="214">
        <v>60</v>
      </c>
      <c r="I201" s="215"/>
      <c r="J201" s="214">
        <f>ROUND(I201*H201,0)</f>
        <v>0</v>
      </c>
      <c r="K201" s="212" t="s">
        <v>126</v>
      </c>
      <c r="L201" s="43"/>
      <c r="M201" s="216" t="s">
        <v>1</v>
      </c>
      <c r="N201" s="217" t="s">
        <v>42</v>
      </c>
      <c r="O201" s="90"/>
      <c r="P201" s="218">
        <f>O201*H201</f>
        <v>0</v>
      </c>
      <c r="Q201" s="218">
        <v>0.00065</v>
      </c>
      <c r="R201" s="218">
        <f>Q201*H201</f>
        <v>0.039</v>
      </c>
      <c r="S201" s="218">
        <v>0</v>
      </c>
      <c r="T201" s="21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0" t="s">
        <v>127</v>
      </c>
      <c r="AT201" s="220" t="s">
        <v>122</v>
      </c>
      <c r="AU201" s="220" t="s">
        <v>83</v>
      </c>
      <c r="AY201" s="16" t="s">
        <v>120</v>
      </c>
      <c r="BE201" s="221">
        <f>IF(N201="základní",J201,0)</f>
        <v>0</v>
      </c>
      <c r="BF201" s="221">
        <f>IF(N201="snížená",J201,0)</f>
        <v>0</v>
      </c>
      <c r="BG201" s="221">
        <f>IF(N201="zákl. přenesená",J201,0)</f>
        <v>0</v>
      </c>
      <c r="BH201" s="221">
        <f>IF(N201="sníž. přenesená",J201,0)</f>
        <v>0</v>
      </c>
      <c r="BI201" s="221">
        <f>IF(N201="nulová",J201,0)</f>
        <v>0</v>
      </c>
      <c r="BJ201" s="16" t="s">
        <v>8</v>
      </c>
      <c r="BK201" s="221">
        <f>ROUND(I201*H201,0)</f>
        <v>0</v>
      </c>
      <c r="BL201" s="16" t="s">
        <v>127</v>
      </c>
      <c r="BM201" s="220" t="s">
        <v>276</v>
      </c>
    </row>
    <row r="202" spans="1:51" s="13" customFormat="1" ht="12">
      <c r="A202" s="13"/>
      <c r="B202" s="222"/>
      <c r="C202" s="223"/>
      <c r="D202" s="224" t="s">
        <v>129</v>
      </c>
      <c r="E202" s="225" t="s">
        <v>1</v>
      </c>
      <c r="F202" s="226" t="s">
        <v>277</v>
      </c>
      <c r="G202" s="223"/>
      <c r="H202" s="227">
        <v>60</v>
      </c>
      <c r="I202" s="228"/>
      <c r="J202" s="223"/>
      <c r="K202" s="223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129</v>
      </c>
      <c r="AU202" s="233" t="s">
        <v>83</v>
      </c>
      <c r="AV202" s="13" t="s">
        <v>83</v>
      </c>
      <c r="AW202" s="13" t="s">
        <v>33</v>
      </c>
      <c r="AX202" s="13" t="s">
        <v>8</v>
      </c>
      <c r="AY202" s="233" t="s">
        <v>120</v>
      </c>
    </row>
    <row r="203" spans="1:65" s="2" customFormat="1" ht="24.15" customHeight="1">
      <c r="A203" s="37"/>
      <c r="B203" s="38"/>
      <c r="C203" s="210" t="s">
        <v>278</v>
      </c>
      <c r="D203" s="210" t="s">
        <v>122</v>
      </c>
      <c r="E203" s="211" t="s">
        <v>279</v>
      </c>
      <c r="F203" s="212" t="s">
        <v>280</v>
      </c>
      <c r="G203" s="213" t="s">
        <v>125</v>
      </c>
      <c r="H203" s="214">
        <v>75.43</v>
      </c>
      <c r="I203" s="215"/>
      <c r="J203" s="214">
        <f>ROUND(I203*H203,0)</f>
        <v>0</v>
      </c>
      <c r="K203" s="212" t="s">
        <v>126</v>
      </c>
      <c r="L203" s="43"/>
      <c r="M203" s="216" t="s">
        <v>1</v>
      </c>
      <c r="N203" s="217" t="s">
        <v>42</v>
      </c>
      <c r="O203" s="90"/>
      <c r="P203" s="218">
        <f>O203*H203</f>
        <v>0</v>
      </c>
      <c r="Q203" s="218">
        <v>0</v>
      </c>
      <c r="R203" s="218">
        <f>Q203*H203</f>
        <v>0</v>
      </c>
      <c r="S203" s="218">
        <v>2.9</v>
      </c>
      <c r="T203" s="219">
        <f>S203*H203</f>
        <v>218.747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0" t="s">
        <v>127</v>
      </c>
      <c r="AT203" s="220" t="s">
        <v>122</v>
      </c>
      <c r="AU203" s="220" t="s">
        <v>83</v>
      </c>
      <c r="AY203" s="16" t="s">
        <v>120</v>
      </c>
      <c r="BE203" s="221">
        <f>IF(N203="základní",J203,0)</f>
        <v>0</v>
      </c>
      <c r="BF203" s="221">
        <f>IF(N203="snížená",J203,0)</f>
        <v>0</v>
      </c>
      <c r="BG203" s="221">
        <f>IF(N203="zákl. přenesená",J203,0)</f>
        <v>0</v>
      </c>
      <c r="BH203" s="221">
        <f>IF(N203="sníž. přenesená",J203,0)</f>
        <v>0</v>
      </c>
      <c r="BI203" s="221">
        <f>IF(N203="nulová",J203,0)</f>
        <v>0</v>
      </c>
      <c r="BJ203" s="16" t="s">
        <v>8</v>
      </c>
      <c r="BK203" s="221">
        <f>ROUND(I203*H203,0)</f>
        <v>0</v>
      </c>
      <c r="BL203" s="16" t="s">
        <v>127</v>
      </c>
      <c r="BM203" s="220" t="s">
        <v>281</v>
      </c>
    </row>
    <row r="204" spans="1:51" s="13" customFormat="1" ht="12">
      <c r="A204" s="13"/>
      <c r="B204" s="222"/>
      <c r="C204" s="223"/>
      <c r="D204" s="224" t="s">
        <v>129</v>
      </c>
      <c r="E204" s="225" t="s">
        <v>1</v>
      </c>
      <c r="F204" s="226" t="s">
        <v>282</v>
      </c>
      <c r="G204" s="223"/>
      <c r="H204" s="227">
        <v>15</v>
      </c>
      <c r="I204" s="228"/>
      <c r="J204" s="223"/>
      <c r="K204" s="223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129</v>
      </c>
      <c r="AU204" s="233" t="s">
        <v>83</v>
      </c>
      <c r="AV204" s="13" t="s">
        <v>83</v>
      </c>
      <c r="AW204" s="13" t="s">
        <v>33</v>
      </c>
      <c r="AX204" s="13" t="s">
        <v>77</v>
      </c>
      <c r="AY204" s="233" t="s">
        <v>120</v>
      </c>
    </row>
    <row r="205" spans="1:51" s="13" customFormat="1" ht="12">
      <c r="A205" s="13"/>
      <c r="B205" s="222"/>
      <c r="C205" s="223"/>
      <c r="D205" s="224" t="s">
        <v>129</v>
      </c>
      <c r="E205" s="225" t="s">
        <v>1</v>
      </c>
      <c r="F205" s="226" t="s">
        <v>283</v>
      </c>
      <c r="G205" s="223"/>
      <c r="H205" s="227">
        <v>29.95</v>
      </c>
      <c r="I205" s="228"/>
      <c r="J205" s="223"/>
      <c r="K205" s="223"/>
      <c r="L205" s="229"/>
      <c r="M205" s="230"/>
      <c r="N205" s="231"/>
      <c r="O205" s="231"/>
      <c r="P205" s="231"/>
      <c r="Q205" s="231"/>
      <c r="R205" s="231"/>
      <c r="S205" s="231"/>
      <c r="T205" s="23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3" t="s">
        <v>129</v>
      </c>
      <c r="AU205" s="233" t="s">
        <v>83</v>
      </c>
      <c r="AV205" s="13" t="s">
        <v>83</v>
      </c>
      <c r="AW205" s="13" t="s">
        <v>33</v>
      </c>
      <c r="AX205" s="13" t="s">
        <v>77</v>
      </c>
      <c r="AY205" s="233" t="s">
        <v>120</v>
      </c>
    </row>
    <row r="206" spans="1:51" s="13" customFormat="1" ht="12">
      <c r="A206" s="13"/>
      <c r="B206" s="222"/>
      <c r="C206" s="223"/>
      <c r="D206" s="224" t="s">
        <v>129</v>
      </c>
      <c r="E206" s="225" t="s">
        <v>1</v>
      </c>
      <c r="F206" s="226" t="s">
        <v>284</v>
      </c>
      <c r="G206" s="223"/>
      <c r="H206" s="227">
        <v>6</v>
      </c>
      <c r="I206" s="228"/>
      <c r="J206" s="223"/>
      <c r="K206" s="223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129</v>
      </c>
      <c r="AU206" s="233" t="s">
        <v>83</v>
      </c>
      <c r="AV206" s="13" t="s">
        <v>83</v>
      </c>
      <c r="AW206" s="13" t="s">
        <v>33</v>
      </c>
      <c r="AX206" s="13" t="s">
        <v>77</v>
      </c>
      <c r="AY206" s="233" t="s">
        <v>120</v>
      </c>
    </row>
    <row r="207" spans="1:51" s="13" customFormat="1" ht="12">
      <c r="A207" s="13"/>
      <c r="B207" s="222"/>
      <c r="C207" s="223"/>
      <c r="D207" s="224" t="s">
        <v>129</v>
      </c>
      <c r="E207" s="225" t="s">
        <v>1</v>
      </c>
      <c r="F207" s="226" t="s">
        <v>154</v>
      </c>
      <c r="G207" s="223"/>
      <c r="H207" s="227">
        <v>24.48</v>
      </c>
      <c r="I207" s="228"/>
      <c r="J207" s="223"/>
      <c r="K207" s="223"/>
      <c r="L207" s="229"/>
      <c r="M207" s="230"/>
      <c r="N207" s="231"/>
      <c r="O207" s="231"/>
      <c r="P207" s="231"/>
      <c r="Q207" s="231"/>
      <c r="R207" s="231"/>
      <c r="S207" s="231"/>
      <c r="T207" s="23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3" t="s">
        <v>129</v>
      </c>
      <c r="AU207" s="233" t="s">
        <v>83</v>
      </c>
      <c r="AV207" s="13" t="s">
        <v>83</v>
      </c>
      <c r="AW207" s="13" t="s">
        <v>33</v>
      </c>
      <c r="AX207" s="13" t="s">
        <v>77</v>
      </c>
      <c r="AY207" s="233" t="s">
        <v>120</v>
      </c>
    </row>
    <row r="208" spans="1:51" s="14" customFormat="1" ht="12">
      <c r="A208" s="14"/>
      <c r="B208" s="234"/>
      <c r="C208" s="235"/>
      <c r="D208" s="224" t="s">
        <v>129</v>
      </c>
      <c r="E208" s="236" t="s">
        <v>1</v>
      </c>
      <c r="F208" s="237" t="s">
        <v>155</v>
      </c>
      <c r="G208" s="235"/>
      <c r="H208" s="238">
        <v>75.43</v>
      </c>
      <c r="I208" s="239"/>
      <c r="J208" s="235"/>
      <c r="K208" s="235"/>
      <c r="L208" s="240"/>
      <c r="M208" s="241"/>
      <c r="N208" s="242"/>
      <c r="O208" s="242"/>
      <c r="P208" s="242"/>
      <c r="Q208" s="242"/>
      <c r="R208" s="242"/>
      <c r="S208" s="242"/>
      <c r="T208" s="24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4" t="s">
        <v>129</v>
      </c>
      <c r="AU208" s="244" t="s">
        <v>83</v>
      </c>
      <c r="AV208" s="14" t="s">
        <v>127</v>
      </c>
      <c r="AW208" s="14" t="s">
        <v>33</v>
      </c>
      <c r="AX208" s="14" t="s">
        <v>8</v>
      </c>
      <c r="AY208" s="244" t="s">
        <v>120</v>
      </c>
    </row>
    <row r="209" spans="1:65" s="2" customFormat="1" ht="24.15" customHeight="1">
      <c r="A209" s="37"/>
      <c r="B209" s="38"/>
      <c r="C209" s="210" t="s">
        <v>285</v>
      </c>
      <c r="D209" s="210" t="s">
        <v>122</v>
      </c>
      <c r="E209" s="211" t="s">
        <v>286</v>
      </c>
      <c r="F209" s="212" t="s">
        <v>287</v>
      </c>
      <c r="G209" s="213" t="s">
        <v>208</v>
      </c>
      <c r="H209" s="214">
        <v>102</v>
      </c>
      <c r="I209" s="215"/>
      <c r="J209" s="214">
        <f>ROUND(I209*H209,0)</f>
        <v>0</v>
      </c>
      <c r="K209" s="212" t="s">
        <v>126</v>
      </c>
      <c r="L209" s="43"/>
      <c r="M209" s="216" t="s">
        <v>1</v>
      </c>
      <c r="N209" s="217" t="s">
        <v>42</v>
      </c>
      <c r="O209" s="90"/>
      <c r="P209" s="218">
        <f>O209*H209</f>
        <v>0</v>
      </c>
      <c r="Q209" s="218">
        <v>0</v>
      </c>
      <c r="R209" s="218">
        <f>Q209*H209</f>
        <v>0</v>
      </c>
      <c r="S209" s="218">
        <v>0</v>
      </c>
      <c r="T209" s="21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0" t="s">
        <v>127</v>
      </c>
      <c r="AT209" s="220" t="s">
        <v>122</v>
      </c>
      <c r="AU209" s="220" t="s">
        <v>83</v>
      </c>
      <c r="AY209" s="16" t="s">
        <v>120</v>
      </c>
      <c r="BE209" s="221">
        <f>IF(N209="základní",J209,0)</f>
        <v>0</v>
      </c>
      <c r="BF209" s="221">
        <f>IF(N209="snížená",J209,0)</f>
        <v>0</v>
      </c>
      <c r="BG209" s="221">
        <f>IF(N209="zákl. přenesená",J209,0)</f>
        <v>0</v>
      </c>
      <c r="BH209" s="221">
        <f>IF(N209="sníž. přenesená",J209,0)</f>
        <v>0</v>
      </c>
      <c r="BI209" s="221">
        <f>IF(N209="nulová",J209,0)</f>
        <v>0</v>
      </c>
      <c r="BJ209" s="16" t="s">
        <v>8</v>
      </c>
      <c r="BK209" s="221">
        <f>ROUND(I209*H209,0)</f>
        <v>0</v>
      </c>
      <c r="BL209" s="16" t="s">
        <v>127</v>
      </c>
      <c r="BM209" s="220" t="s">
        <v>288</v>
      </c>
    </row>
    <row r="210" spans="1:51" s="13" customFormat="1" ht="12">
      <c r="A210" s="13"/>
      <c r="B210" s="222"/>
      <c r="C210" s="223"/>
      <c r="D210" s="224" t="s">
        <v>129</v>
      </c>
      <c r="E210" s="225" t="s">
        <v>1</v>
      </c>
      <c r="F210" s="226" t="s">
        <v>263</v>
      </c>
      <c r="G210" s="223"/>
      <c r="H210" s="227">
        <v>2</v>
      </c>
      <c r="I210" s="228"/>
      <c r="J210" s="223"/>
      <c r="K210" s="223"/>
      <c r="L210" s="229"/>
      <c r="M210" s="230"/>
      <c r="N210" s="231"/>
      <c r="O210" s="231"/>
      <c r="P210" s="231"/>
      <c r="Q210" s="231"/>
      <c r="R210" s="231"/>
      <c r="S210" s="231"/>
      <c r="T210" s="23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3" t="s">
        <v>129</v>
      </c>
      <c r="AU210" s="233" t="s">
        <v>83</v>
      </c>
      <c r="AV210" s="13" t="s">
        <v>83</v>
      </c>
      <c r="AW210" s="13" t="s">
        <v>33</v>
      </c>
      <c r="AX210" s="13" t="s">
        <v>77</v>
      </c>
      <c r="AY210" s="233" t="s">
        <v>120</v>
      </c>
    </row>
    <row r="211" spans="1:51" s="13" customFormat="1" ht="12">
      <c r="A211" s="13"/>
      <c r="B211" s="222"/>
      <c r="C211" s="223"/>
      <c r="D211" s="224" t="s">
        <v>129</v>
      </c>
      <c r="E211" s="225" t="s">
        <v>1</v>
      </c>
      <c r="F211" s="226" t="s">
        <v>269</v>
      </c>
      <c r="G211" s="223"/>
      <c r="H211" s="227">
        <v>40</v>
      </c>
      <c r="I211" s="228"/>
      <c r="J211" s="223"/>
      <c r="K211" s="223"/>
      <c r="L211" s="229"/>
      <c r="M211" s="230"/>
      <c r="N211" s="231"/>
      <c r="O211" s="231"/>
      <c r="P211" s="231"/>
      <c r="Q211" s="231"/>
      <c r="R211" s="231"/>
      <c r="S211" s="231"/>
      <c r="T211" s="23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3" t="s">
        <v>129</v>
      </c>
      <c r="AU211" s="233" t="s">
        <v>83</v>
      </c>
      <c r="AV211" s="13" t="s">
        <v>83</v>
      </c>
      <c r="AW211" s="13" t="s">
        <v>33</v>
      </c>
      <c r="AX211" s="13" t="s">
        <v>77</v>
      </c>
      <c r="AY211" s="233" t="s">
        <v>120</v>
      </c>
    </row>
    <row r="212" spans="1:51" s="13" customFormat="1" ht="12">
      <c r="A212" s="13"/>
      <c r="B212" s="222"/>
      <c r="C212" s="223"/>
      <c r="D212" s="224" t="s">
        <v>129</v>
      </c>
      <c r="E212" s="225" t="s">
        <v>1</v>
      </c>
      <c r="F212" s="226" t="s">
        <v>270</v>
      </c>
      <c r="G212" s="223"/>
      <c r="H212" s="227">
        <v>20</v>
      </c>
      <c r="I212" s="228"/>
      <c r="J212" s="223"/>
      <c r="K212" s="223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129</v>
      </c>
      <c r="AU212" s="233" t="s">
        <v>83</v>
      </c>
      <c r="AV212" s="13" t="s">
        <v>83</v>
      </c>
      <c r="AW212" s="13" t="s">
        <v>33</v>
      </c>
      <c r="AX212" s="13" t="s">
        <v>77</v>
      </c>
      <c r="AY212" s="233" t="s">
        <v>120</v>
      </c>
    </row>
    <row r="213" spans="1:51" s="13" customFormat="1" ht="12">
      <c r="A213" s="13"/>
      <c r="B213" s="222"/>
      <c r="C213" s="223"/>
      <c r="D213" s="224" t="s">
        <v>129</v>
      </c>
      <c r="E213" s="225" t="s">
        <v>1</v>
      </c>
      <c r="F213" s="226" t="s">
        <v>289</v>
      </c>
      <c r="G213" s="223"/>
      <c r="H213" s="227">
        <v>40</v>
      </c>
      <c r="I213" s="228"/>
      <c r="J213" s="223"/>
      <c r="K213" s="223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129</v>
      </c>
      <c r="AU213" s="233" t="s">
        <v>83</v>
      </c>
      <c r="AV213" s="13" t="s">
        <v>83</v>
      </c>
      <c r="AW213" s="13" t="s">
        <v>33</v>
      </c>
      <c r="AX213" s="13" t="s">
        <v>77</v>
      </c>
      <c r="AY213" s="233" t="s">
        <v>120</v>
      </c>
    </row>
    <row r="214" spans="1:51" s="14" customFormat="1" ht="12">
      <c r="A214" s="14"/>
      <c r="B214" s="234"/>
      <c r="C214" s="235"/>
      <c r="D214" s="224" t="s">
        <v>129</v>
      </c>
      <c r="E214" s="236" t="s">
        <v>1</v>
      </c>
      <c r="F214" s="237" t="s">
        <v>155</v>
      </c>
      <c r="G214" s="235"/>
      <c r="H214" s="238">
        <v>102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129</v>
      </c>
      <c r="AU214" s="244" t="s">
        <v>83</v>
      </c>
      <c r="AV214" s="14" t="s">
        <v>127</v>
      </c>
      <c r="AW214" s="14" t="s">
        <v>33</v>
      </c>
      <c r="AX214" s="14" t="s">
        <v>8</v>
      </c>
      <c r="AY214" s="244" t="s">
        <v>120</v>
      </c>
    </row>
    <row r="215" spans="1:63" s="12" customFormat="1" ht="22.8" customHeight="1">
      <c r="A215" s="12"/>
      <c r="B215" s="194"/>
      <c r="C215" s="195"/>
      <c r="D215" s="196" t="s">
        <v>76</v>
      </c>
      <c r="E215" s="208" t="s">
        <v>290</v>
      </c>
      <c r="F215" s="208" t="s">
        <v>291</v>
      </c>
      <c r="G215" s="195"/>
      <c r="H215" s="195"/>
      <c r="I215" s="198"/>
      <c r="J215" s="209">
        <f>BK215</f>
        <v>0</v>
      </c>
      <c r="K215" s="195"/>
      <c r="L215" s="200"/>
      <c r="M215" s="201"/>
      <c r="N215" s="202"/>
      <c r="O215" s="202"/>
      <c r="P215" s="203">
        <f>SUM(P216:P220)</f>
        <v>0</v>
      </c>
      <c r="Q215" s="202"/>
      <c r="R215" s="203">
        <f>SUM(R216:R220)</f>
        <v>0</v>
      </c>
      <c r="S215" s="202"/>
      <c r="T215" s="204">
        <f>SUM(T216:T220)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05" t="s">
        <v>8</v>
      </c>
      <c r="AT215" s="206" t="s">
        <v>76</v>
      </c>
      <c r="AU215" s="206" t="s">
        <v>8</v>
      </c>
      <c r="AY215" s="205" t="s">
        <v>120</v>
      </c>
      <c r="BK215" s="207">
        <f>SUM(BK216:BK220)</f>
        <v>0</v>
      </c>
    </row>
    <row r="216" spans="1:65" s="2" customFormat="1" ht="44.25" customHeight="1">
      <c r="A216" s="37"/>
      <c r="B216" s="38"/>
      <c r="C216" s="210" t="s">
        <v>292</v>
      </c>
      <c r="D216" s="210" t="s">
        <v>122</v>
      </c>
      <c r="E216" s="211" t="s">
        <v>293</v>
      </c>
      <c r="F216" s="212" t="s">
        <v>294</v>
      </c>
      <c r="G216" s="213" t="s">
        <v>170</v>
      </c>
      <c r="H216" s="214">
        <v>219.32</v>
      </c>
      <c r="I216" s="215"/>
      <c r="J216" s="214">
        <f>ROUND(I216*H216,0)</f>
        <v>0</v>
      </c>
      <c r="K216" s="212" t="s">
        <v>126</v>
      </c>
      <c r="L216" s="43"/>
      <c r="M216" s="216" t="s">
        <v>1</v>
      </c>
      <c r="N216" s="217" t="s">
        <v>42</v>
      </c>
      <c r="O216" s="90"/>
      <c r="P216" s="218">
        <f>O216*H216</f>
        <v>0</v>
      </c>
      <c r="Q216" s="218">
        <v>0</v>
      </c>
      <c r="R216" s="218">
        <f>Q216*H216</f>
        <v>0</v>
      </c>
      <c r="S216" s="218">
        <v>0</v>
      </c>
      <c r="T216" s="21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0" t="s">
        <v>127</v>
      </c>
      <c r="AT216" s="220" t="s">
        <v>122</v>
      </c>
      <c r="AU216" s="220" t="s">
        <v>83</v>
      </c>
      <c r="AY216" s="16" t="s">
        <v>120</v>
      </c>
      <c r="BE216" s="221">
        <f>IF(N216="základní",J216,0)</f>
        <v>0</v>
      </c>
      <c r="BF216" s="221">
        <f>IF(N216="snížená",J216,0)</f>
        <v>0</v>
      </c>
      <c r="BG216" s="221">
        <f>IF(N216="zákl. přenesená",J216,0)</f>
        <v>0</v>
      </c>
      <c r="BH216" s="221">
        <f>IF(N216="sníž. přenesená",J216,0)</f>
        <v>0</v>
      </c>
      <c r="BI216" s="221">
        <f>IF(N216="nulová",J216,0)</f>
        <v>0</v>
      </c>
      <c r="BJ216" s="16" t="s">
        <v>8</v>
      </c>
      <c r="BK216" s="221">
        <f>ROUND(I216*H216,0)</f>
        <v>0</v>
      </c>
      <c r="BL216" s="16" t="s">
        <v>127</v>
      </c>
      <c r="BM216" s="220" t="s">
        <v>295</v>
      </c>
    </row>
    <row r="217" spans="1:65" s="2" customFormat="1" ht="21.75" customHeight="1">
      <c r="A217" s="37"/>
      <c r="B217" s="38"/>
      <c r="C217" s="210" t="s">
        <v>296</v>
      </c>
      <c r="D217" s="210" t="s">
        <v>122</v>
      </c>
      <c r="E217" s="211" t="s">
        <v>297</v>
      </c>
      <c r="F217" s="212" t="s">
        <v>298</v>
      </c>
      <c r="G217" s="213" t="s">
        <v>170</v>
      </c>
      <c r="H217" s="214">
        <v>219.32</v>
      </c>
      <c r="I217" s="215"/>
      <c r="J217" s="214">
        <f>ROUND(I217*H217,0)</f>
        <v>0</v>
      </c>
      <c r="K217" s="212" t="s">
        <v>126</v>
      </c>
      <c r="L217" s="43"/>
      <c r="M217" s="216" t="s">
        <v>1</v>
      </c>
      <c r="N217" s="217" t="s">
        <v>42</v>
      </c>
      <c r="O217" s="90"/>
      <c r="P217" s="218">
        <f>O217*H217</f>
        <v>0</v>
      </c>
      <c r="Q217" s="218">
        <v>0</v>
      </c>
      <c r="R217" s="218">
        <f>Q217*H217</f>
        <v>0</v>
      </c>
      <c r="S217" s="218">
        <v>0</v>
      </c>
      <c r="T217" s="21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20" t="s">
        <v>127</v>
      </c>
      <c r="AT217" s="220" t="s">
        <v>122</v>
      </c>
      <c r="AU217" s="220" t="s">
        <v>83</v>
      </c>
      <c r="AY217" s="16" t="s">
        <v>120</v>
      </c>
      <c r="BE217" s="221">
        <f>IF(N217="základní",J217,0)</f>
        <v>0</v>
      </c>
      <c r="BF217" s="221">
        <f>IF(N217="snížená",J217,0)</f>
        <v>0</v>
      </c>
      <c r="BG217" s="221">
        <f>IF(N217="zákl. přenesená",J217,0)</f>
        <v>0</v>
      </c>
      <c r="BH217" s="221">
        <f>IF(N217="sníž. přenesená",J217,0)</f>
        <v>0</v>
      </c>
      <c r="BI217" s="221">
        <f>IF(N217="nulová",J217,0)</f>
        <v>0</v>
      </c>
      <c r="BJ217" s="16" t="s">
        <v>8</v>
      </c>
      <c r="BK217" s="221">
        <f>ROUND(I217*H217,0)</f>
        <v>0</v>
      </c>
      <c r="BL217" s="16" t="s">
        <v>127</v>
      </c>
      <c r="BM217" s="220" t="s">
        <v>299</v>
      </c>
    </row>
    <row r="218" spans="1:65" s="2" customFormat="1" ht="24.15" customHeight="1">
      <c r="A218" s="37"/>
      <c r="B218" s="38"/>
      <c r="C218" s="210" t="s">
        <v>300</v>
      </c>
      <c r="D218" s="210" t="s">
        <v>122</v>
      </c>
      <c r="E218" s="211" t="s">
        <v>301</v>
      </c>
      <c r="F218" s="212" t="s">
        <v>302</v>
      </c>
      <c r="G218" s="213" t="s">
        <v>170</v>
      </c>
      <c r="H218" s="214">
        <v>219.32</v>
      </c>
      <c r="I218" s="215"/>
      <c r="J218" s="214">
        <f>ROUND(I218*H218,0)</f>
        <v>0</v>
      </c>
      <c r="K218" s="212" t="s">
        <v>126</v>
      </c>
      <c r="L218" s="43"/>
      <c r="M218" s="216" t="s">
        <v>1</v>
      </c>
      <c r="N218" s="217" t="s">
        <v>42</v>
      </c>
      <c r="O218" s="90"/>
      <c r="P218" s="218">
        <f>O218*H218</f>
        <v>0</v>
      </c>
      <c r="Q218" s="218">
        <v>0</v>
      </c>
      <c r="R218" s="218">
        <f>Q218*H218</f>
        <v>0</v>
      </c>
      <c r="S218" s="218">
        <v>0</v>
      </c>
      <c r="T218" s="21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0" t="s">
        <v>127</v>
      </c>
      <c r="AT218" s="220" t="s">
        <v>122</v>
      </c>
      <c r="AU218" s="220" t="s">
        <v>83</v>
      </c>
      <c r="AY218" s="16" t="s">
        <v>120</v>
      </c>
      <c r="BE218" s="221">
        <f>IF(N218="základní",J218,0)</f>
        <v>0</v>
      </c>
      <c r="BF218" s="221">
        <f>IF(N218="snížená",J218,0)</f>
        <v>0</v>
      </c>
      <c r="BG218" s="221">
        <f>IF(N218="zákl. přenesená",J218,0)</f>
        <v>0</v>
      </c>
      <c r="BH218" s="221">
        <f>IF(N218="sníž. přenesená",J218,0)</f>
        <v>0</v>
      </c>
      <c r="BI218" s="221">
        <f>IF(N218="nulová",J218,0)</f>
        <v>0</v>
      </c>
      <c r="BJ218" s="16" t="s">
        <v>8</v>
      </c>
      <c r="BK218" s="221">
        <f>ROUND(I218*H218,0)</f>
        <v>0</v>
      </c>
      <c r="BL218" s="16" t="s">
        <v>127</v>
      </c>
      <c r="BM218" s="220" t="s">
        <v>303</v>
      </c>
    </row>
    <row r="219" spans="1:65" s="2" customFormat="1" ht="24.15" customHeight="1">
      <c r="A219" s="37"/>
      <c r="B219" s="38"/>
      <c r="C219" s="210" t="s">
        <v>304</v>
      </c>
      <c r="D219" s="210" t="s">
        <v>122</v>
      </c>
      <c r="E219" s="211" t="s">
        <v>305</v>
      </c>
      <c r="F219" s="212" t="s">
        <v>306</v>
      </c>
      <c r="G219" s="213" t="s">
        <v>170</v>
      </c>
      <c r="H219" s="214">
        <v>5483</v>
      </c>
      <c r="I219" s="215"/>
      <c r="J219" s="214">
        <f>ROUND(I219*H219,0)</f>
        <v>0</v>
      </c>
      <c r="K219" s="212" t="s">
        <v>126</v>
      </c>
      <c r="L219" s="43"/>
      <c r="M219" s="216" t="s">
        <v>1</v>
      </c>
      <c r="N219" s="217" t="s">
        <v>42</v>
      </c>
      <c r="O219" s="90"/>
      <c r="P219" s="218">
        <f>O219*H219</f>
        <v>0</v>
      </c>
      <c r="Q219" s="218">
        <v>0</v>
      </c>
      <c r="R219" s="218">
        <f>Q219*H219</f>
        <v>0</v>
      </c>
      <c r="S219" s="218">
        <v>0</v>
      </c>
      <c r="T219" s="21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20" t="s">
        <v>127</v>
      </c>
      <c r="AT219" s="220" t="s">
        <v>122</v>
      </c>
      <c r="AU219" s="220" t="s">
        <v>83</v>
      </c>
      <c r="AY219" s="16" t="s">
        <v>120</v>
      </c>
      <c r="BE219" s="221">
        <f>IF(N219="základní",J219,0)</f>
        <v>0</v>
      </c>
      <c r="BF219" s="221">
        <f>IF(N219="snížená",J219,0)</f>
        <v>0</v>
      </c>
      <c r="BG219" s="221">
        <f>IF(N219="zákl. přenesená",J219,0)</f>
        <v>0</v>
      </c>
      <c r="BH219" s="221">
        <f>IF(N219="sníž. přenesená",J219,0)</f>
        <v>0</v>
      </c>
      <c r="BI219" s="221">
        <f>IF(N219="nulová",J219,0)</f>
        <v>0</v>
      </c>
      <c r="BJ219" s="16" t="s">
        <v>8</v>
      </c>
      <c r="BK219" s="221">
        <f>ROUND(I219*H219,0)</f>
        <v>0</v>
      </c>
      <c r="BL219" s="16" t="s">
        <v>127</v>
      </c>
      <c r="BM219" s="220" t="s">
        <v>307</v>
      </c>
    </row>
    <row r="220" spans="1:51" s="13" customFormat="1" ht="12">
      <c r="A220" s="13"/>
      <c r="B220" s="222"/>
      <c r="C220" s="223"/>
      <c r="D220" s="224" t="s">
        <v>129</v>
      </c>
      <c r="E220" s="223"/>
      <c r="F220" s="226" t="s">
        <v>308</v>
      </c>
      <c r="G220" s="223"/>
      <c r="H220" s="227">
        <v>5483</v>
      </c>
      <c r="I220" s="228"/>
      <c r="J220" s="223"/>
      <c r="K220" s="223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129</v>
      </c>
      <c r="AU220" s="233" t="s">
        <v>83</v>
      </c>
      <c r="AV220" s="13" t="s">
        <v>83</v>
      </c>
      <c r="AW220" s="13" t="s">
        <v>4</v>
      </c>
      <c r="AX220" s="13" t="s">
        <v>8</v>
      </c>
      <c r="AY220" s="233" t="s">
        <v>120</v>
      </c>
    </row>
    <row r="221" spans="1:63" s="12" customFormat="1" ht="22.8" customHeight="1">
      <c r="A221" s="12"/>
      <c r="B221" s="194"/>
      <c r="C221" s="195"/>
      <c r="D221" s="196" t="s">
        <v>76</v>
      </c>
      <c r="E221" s="208" t="s">
        <v>309</v>
      </c>
      <c r="F221" s="208" t="s">
        <v>310</v>
      </c>
      <c r="G221" s="195"/>
      <c r="H221" s="195"/>
      <c r="I221" s="198"/>
      <c r="J221" s="209">
        <f>BK221</f>
        <v>0</v>
      </c>
      <c r="K221" s="195"/>
      <c r="L221" s="200"/>
      <c r="M221" s="201"/>
      <c r="N221" s="202"/>
      <c r="O221" s="202"/>
      <c r="P221" s="203">
        <f>P222</f>
        <v>0</v>
      </c>
      <c r="Q221" s="202"/>
      <c r="R221" s="203">
        <f>R222</f>
        <v>0</v>
      </c>
      <c r="S221" s="202"/>
      <c r="T221" s="204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5" t="s">
        <v>8</v>
      </c>
      <c r="AT221" s="206" t="s">
        <v>76</v>
      </c>
      <c r="AU221" s="206" t="s">
        <v>8</v>
      </c>
      <c r="AY221" s="205" t="s">
        <v>120</v>
      </c>
      <c r="BK221" s="207">
        <f>BK222</f>
        <v>0</v>
      </c>
    </row>
    <row r="222" spans="1:65" s="2" customFormat="1" ht="16.5" customHeight="1">
      <c r="A222" s="37"/>
      <c r="B222" s="38"/>
      <c r="C222" s="210" t="s">
        <v>311</v>
      </c>
      <c r="D222" s="210" t="s">
        <v>122</v>
      </c>
      <c r="E222" s="211" t="s">
        <v>312</v>
      </c>
      <c r="F222" s="212" t="s">
        <v>313</v>
      </c>
      <c r="G222" s="213" t="s">
        <v>170</v>
      </c>
      <c r="H222" s="214">
        <v>148.09</v>
      </c>
      <c r="I222" s="215"/>
      <c r="J222" s="214">
        <f>ROUND(I222*H222,0)</f>
        <v>0</v>
      </c>
      <c r="K222" s="212" t="s">
        <v>126</v>
      </c>
      <c r="L222" s="43"/>
      <c r="M222" s="216" t="s">
        <v>1</v>
      </c>
      <c r="N222" s="217" t="s">
        <v>42</v>
      </c>
      <c r="O222" s="90"/>
      <c r="P222" s="218">
        <f>O222*H222</f>
        <v>0</v>
      </c>
      <c r="Q222" s="218">
        <v>0</v>
      </c>
      <c r="R222" s="218">
        <f>Q222*H222</f>
        <v>0</v>
      </c>
      <c r="S222" s="218">
        <v>0</v>
      </c>
      <c r="T222" s="219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0" t="s">
        <v>127</v>
      </c>
      <c r="AT222" s="220" t="s">
        <v>122</v>
      </c>
      <c r="AU222" s="220" t="s">
        <v>83</v>
      </c>
      <c r="AY222" s="16" t="s">
        <v>120</v>
      </c>
      <c r="BE222" s="221">
        <f>IF(N222="základní",J222,0)</f>
        <v>0</v>
      </c>
      <c r="BF222" s="221">
        <f>IF(N222="snížená",J222,0)</f>
        <v>0</v>
      </c>
      <c r="BG222" s="221">
        <f>IF(N222="zákl. přenesená",J222,0)</f>
        <v>0</v>
      </c>
      <c r="BH222" s="221">
        <f>IF(N222="sníž. přenesená",J222,0)</f>
        <v>0</v>
      </c>
      <c r="BI222" s="221">
        <f>IF(N222="nulová",J222,0)</f>
        <v>0</v>
      </c>
      <c r="BJ222" s="16" t="s">
        <v>8</v>
      </c>
      <c r="BK222" s="221">
        <f>ROUND(I222*H222,0)</f>
        <v>0</v>
      </c>
      <c r="BL222" s="16" t="s">
        <v>127</v>
      </c>
      <c r="BM222" s="220" t="s">
        <v>314</v>
      </c>
    </row>
    <row r="223" spans="1:63" s="12" customFormat="1" ht="25.9" customHeight="1">
      <c r="A223" s="12"/>
      <c r="B223" s="194"/>
      <c r="C223" s="195"/>
      <c r="D223" s="196" t="s">
        <v>76</v>
      </c>
      <c r="E223" s="197" t="s">
        <v>315</v>
      </c>
      <c r="F223" s="197" t="s">
        <v>316</v>
      </c>
      <c r="G223" s="195"/>
      <c r="H223" s="195"/>
      <c r="I223" s="198"/>
      <c r="J223" s="199">
        <f>BK223</f>
        <v>0</v>
      </c>
      <c r="K223" s="195"/>
      <c r="L223" s="200"/>
      <c r="M223" s="201"/>
      <c r="N223" s="202"/>
      <c r="O223" s="202"/>
      <c r="P223" s="203">
        <f>P224</f>
        <v>0</v>
      </c>
      <c r="Q223" s="202"/>
      <c r="R223" s="203">
        <f>R224</f>
        <v>0</v>
      </c>
      <c r="S223" s="202"/>
      <c r="T223" s="204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05" t="s">
        <v>83</v>
      </c>
      <c r="AT223" s="206" t="s">
        <v>76</v>
      </c>
      <c r="AU223" s="206" t="s">
        <v>77</v>
      </c>
      <c r="AY223" s="205" t="s">
        <v>120</v>
      </c>
      <c r="BK223" s="207">
        <f>BK224</f>
        <v>0</v>
      </c>
    </row>
    <row r="224" spans="1:63" s="12" customFormat="1" ht="22.8" customHeight="1">
      <c r="A224" s="12"/>
      <c r="B224" s="194"/>
      <c r="C224" s="195"/>
      <c r="D224" s="196" t="s">
        <v>76</v>
      </c>
      <c r="E224" s="208" t="s">
        <v>317</v>
      </c>
      <c r="F224" s="208" t="s">
        <v>318</v>
      </c>
      <c r="G224" s="195"/>
      <c r="H224" s="195"/>
      <c r="I224" s="198"/>
      <c r="J224" s="209">
        <f>BK224</f>
        <v>0</v>
      </c>
      <c r="K224" s="195"/>
      <c r="L224" s="200"/>
      <c r="M224" s="201"/>
      <c r="N224" s="202"/>
      <c r="O224" s="202"/>
      <c r="P224" s="203">
        <f>SUM(P225:P229)</f>
        <v>0</v>
      </c>
      <c r="Q224" s="202"/>
      <c r="R224" s="203">
        <f>SUM(R225:R229)</f>
        <v>0</v>
      </c>
      <c r="S224" s="202"/>
      <c r="T224" s="204">
        <f>SUM(T225:T229)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05" t="s">
        <v>83</v>
      </c>
      <c r="AT224" s="206" t="s">
        <v>76</v>
      </c>
      <c r="AU224" s="206" t="s">
        <v>8</v>
      </c>
      <c r="AY224" s="205" t="s">
        <v>120</v>
      </c>
      <c r="BK224" s="207">
        <f>SUM(BK225:BK229)</f>
        <v>0</v>
      </c>
    </row>
    <row r="225" spans="1:65" s="2" customFormat="1" ht="24.15" customHeight="1">
      <c r="A225" s="37"/>
      <c r="B225" s="38"/>
      <c r="C225" s="210" t="s">
        <v>319</v>
      </c>
      <c r="D225" s="210" t="s">
        <v>122</v>
      </c>
      <c r="E225" s="211" t="s">
        <v>320</v>
      </c>
      <c r="F225" s="212" t="s">
        <v>321</v>
      </c>
      <c r="G225" s="213" t="s">
        <v>208</v>
      </c>
      <c r="H225" s="214">
        <v>100</v>
      </c>
      <c r="I225" s="215"/>
      <c r="J225" s="214">
        <f>ROUND(I225*H225,0)</f>
        <v>0</v>
      </c>
      <c r="K225" s="212" t="s">
        <v>126</v>
      </c>
      <c r="L225" s="43"/>
      <c r="M225" s="216" t="s">
        <v>1</v>
      </c>
      <c r="N225" s="217" t="s">
        <v>42</v>
      </c>
      <c r="O225" s="90"/>
      <c r="P225" s="218">
        <f>O225*H225</f>
        <v>0</v>
      </c>
      <c r="Q225" s="218">
        <v>0</v>
      </c>
      <c r="R225" s="218">
        <f>Q225*H225</f>
        <v>0</v>
      </c>
      <c r="S225" s="218">
        <v>0</v>
      </c>
      <c r="T225" s="219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0" t="s">
        <v>200</v>
      </c>
      <c r="AT225" s="220" t="s">
        <v>122</v>
      </c>
      <c r="AU225" s="220" t="s">
        <v>83</v>
      </c>
      <c r="AY225" s="16" t="s">
        <v>120</v>
      </c>
      <c r="BE225" s="221">
        <f>IF(N225="základní",J225,0)</f>
        <v>0</v>
      </c>
      <c r="BF225" s="221">
        <f>IF(N225="snížená",J225,0)</f>
        <v>0</v>
      </c>
      <c r="BG225" s="221">
        <f>IF(N225="zákl. přenesená",J225,0)</f>
        <v>0</v>
      </c>
      <c r="BH225" s="221">
        <f>IF(N225="sníž. přenesená",J225,0)</f>
        <v>0</v>
      </c>
      <c r="BI225" s="221">
        <f>IF(N225="nulová",J225,0)</f>
        <v>0</v>
      </c>
      <c r="BJ225" s="16" t="s">
        <v>8</v>
      </c>
      <c r="BK225" s="221">
        <f>ROUND(I225*H225,0)</f>
        <v>0</v>
      </c>
      <c r="BL225" s="16" t="s">
        <v>200</v>
      </c>
      <c r="BM225" s="220" t="s">
        <v>322</v>
      </c>
    </row>
    <row r="226" spans="1:51" s="13" customFormat="1" ht="12">
      <c r="A226" s="13"/>
      <c r="B226" s="222"/>
      <c r="C226" s="223"/>
      <c r="D226" s="224" t="s">
        <v>129</v>
      </c>
      <c r="E226" s="225" t="s">
        <v>1</v>
      </c>
      <c r="F226" s="226" t="s">
        <v>269</v>
      </c>
      <c r="G226" s="223"/>
      <c r="H226" s="227">
        <v>40</v>
      </c>
      <c r="I226" s="228"/>
      <c r="J226" s="223"/>
      <c r="K226" s="223"/>
      <c r="L226" s="229"/>
      <c r="M226" s="230"/>
      <c r="N226" s="231"/>
      <c r="O226" s="231"/>
      <c r="P226" s="231"/>
      <c r="Q226" s="231"/>
      <c r="R226" s="231"/>
      <c r="S226" s="231"/>
      <c r="T226" s="23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3" t="s">
        <v>129</v>
      </c>
      <c r="AU226" s="233" t="s">
        <v>83</v>
      </c>
      <c r="AV226" s="13" t="s">
        <v>83</v>
      </c>
      <c r="AW226" s="13" t="s">
        <v>33</v>
      </c>
      <c r="AX226" s="13" t="s">
        <v>77</v>
      </c>
      <c r="AY226" s="233" t="s">
        <v>120</v>
      </c>
    </row>
    <row r="227" spans="1:51" s="13" customFormat="1" ht="12">
      <c r="A227" s="13"/>
      <c r="B227" s="222"/>
      <c r="C227" s="223"/>
      <c r="D227" s="224" t="s">
        <v>129</v>
      </c>
      <c r="E227" s="225" t="s">
        <v>1</v>
      </c>
      <c r="F227" s="226" t="s">
        <v>270</v>
      </c>
      <c r="G227" s="223"/>
      <c r="H227" s="227">
        <v>20</v>
      </c>
      <c r="I227" s="228"/>
      <c r="J227" s="223"/>
      <c r="K227" s="223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129</v>
      </c>
      <c r="AU227" s="233" t="s">
        <v>83</v>
      </c>
      <c r="AV227" s="13" t="s">
        <v>83</v>
      </c>
      <c r="AW227" s="13" t="s">
        <v>33</v>
      </c>
      <c r="AX227" s="13" t="s">
        <v>77</v>
      </c>
      <c r="AY227" s="233" t="s">
        <v>120</v>
      </c>
    </row>
    <row r="228" spans="1:51" s="13" customFormat="1" ht="12">
      <c r="A228" s="13"/>
      <c r="B228" s="222"/>
      <c r="C228" s="223"/>
      <c r="D228" s="224" t="s">
        <v>129</v>
      </c>
      <c r="E228" s="225" t="s">
        <v>1</v>
      </c>
      <c r="F228" s="226" t="s">
        <v>289</v>
      </c>
      <c r="G228" s="223"/>
      <c r="H228" s="227">
        <v>40</v>
      </c>
      <c r="I228" s="228"/>
      <c r="J228" s="223"/>
      <c r="K228" s="223"/>
      <c r="L228" s="229"/>
      <c r="M228" s="230"/>
      <c r="N228" s="231"/>
      <c r="O228" s="231"/>
      <c r="P228" s="231"/>
      <c r="Q228" s="231"/>
      <c r="R228" s="231"/>
      <c r="S228" s="231"/>
      <c r="T228" s="23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3" t="s">
        <v>129</v>
      </c>
      <c r="AU228" s="233" t="s">
        <v>83</v>
      </c>
      <c r="AV228" s="13" t="s">
        <v>83</v>
      </c>
      <c r="AW228" s="13" t="s">
        <v>33</v>
      </c>
      <c r="AX228" s="13" t="s">
        <v>77</v>
      </c>
      <c r="AY228" s="233" t="s">
        <v>120</v>
      </c>
    </row>
    <row r="229" spans="1:51" s="14" customFormat="1" ht="12">
      <c r="A229" s="14"/>
      <c r="B229" s="234"/>
      <c r="C229" s="235"/>
      <c r="D229" s="224" t="s">
        <v>129</v>
      </c>
      <c r="E229" s="236" t="s">
        <v>1</v>
      </c>
      <c r="F229" s="237" t="s">
        <v>155</v>
      </c>
      <c r="G229" s="235"/>
      <c r="H229" s="238">
        <v>100</v>
      </c>
      <c r="I229" s="239"/>
      <c r="J229" s="235"/>
      <c r="K229" s="235"/>
      <c r="L229" s="240"/>
      <c r="M229" s="241"/>
      <c r="N229" s="242"/>
      <c r="O229" s="242"/>
      <c r="P229" s="242"/>
      <c r="Q229" s="242"/>
      <c r="R229" s="242"/>
      <c r="S229" s="242"/>
      <c r="T229" s="24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4" t="s">
        <v>129</v>
      </c>
      <c r="AU229" s="244" t="s">
        <v>83</v>
      </c>
      <c r="AV229" s="14" t="s">
        <v>127</v>
      </c>
      <c r="AW229" s="14" t="s">
        <v>33</v>
      </c>
      <c r="AX229" s="14" t="s">
        <v>8</v>
      </c>
      <c r="AY229" s="244" t="s">
        <v>120</v>
      </c>
    </row>
    <row r="230" spans="1:63" s="12" customFormat="1" ht="25.9" customHeight="1">
      <c r="A230" s="12"/>
      <c r="B230" s="194"/>
      <c r="C230" s="195"/>
      <c r="D230" s="196" t="s">
        <v>76</v>
      </c>
      <c r="E230" s="197" t="s">
        <v>323</v>
      </c>
      <c r="F230" s="197" t="s">
        <v>324</v>
      </c>
      <c r="G230" s="195"/>
      <c r="H230" s="195"/>
      <c r="I230" s="198"/>
      <c r="J230" s="199">
        <f>BK230</f>
        <v>0</v>
      </c>
      <c r="K230" s="195"/>
      <c r="L230" s="200"/>
      <c r="M230" s="201"/>
      <c r="N230" s="202"/>
      <c r="O230" s="202"/>
      <c r="P230" s="203">
        <f>P231+P234+P241+P243</f>
        <v>0</v>
      </c>
      <c r="Q230" s="202"/>
      <c r="R230" s="203">
        <f>R231+R234+R241+R243</f>
        <v>0</v>
      </c>
      <c r="S230" s="202"/>
      <c r="T230" s="204">
        <f>T231+T234+T241+T243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5" t="s">
        <v>144</v>
      </c>
      <c r="AT230" s="206" t="s">
        <v>76</v>
      </c>
      <c r="AU230" s="206" t="s">
        <v>77</v>
      </c>
      <c r="AY230" s="205" t="s">
        <v>120</v>
      </c>
      <c r="BK230" s="207">
        <f>BK231+BK234+BK241+BK243</f>
        <v>0</v>
      </c>
    </row>
    <row r="231" spans="1:63" s="12" customFormat="1" ht="22.8" customHeight="1">
      <c r="A231" s="12"/>
      <c r="B231" s="194"/>
      <c r="C231" s="195"/>
      <c r="D231" s="196" t="s">
        <v>76</v>
      </c>
      <c r="E231" s="208" t="s">
        <v>325</v>
      </c>
      <c r="F231" s="208" t="s">
        <v>326</v>
      </c>
      <c r="G231" s="195"/>
      <c r="H231" s="195"/>
      <c r="I231" s="198"/>
      <c r="J231" s="209">
        <f>BK231</f>
        <v>0</v>
      </c>
      <c r="K231" s="195"/>
      <c r="L231" s="200"/>
      <c r="M231" s="201"/>
      <c r="N231" s="202"/>
      <c r="O231" s="202"/>
      <c r="P231" s="203">
        <f>SUM(P232:P233)</f>
        <v>0</v>
      </c>
      <c r="Q231" s="202"/>
      <c r="R231" s="203">
        <f>SUM(R232:R233)</f>
        <v>0</v>
      </c>
      <c r="S231" s="202"/>
      <c r="T231" s="204">
        <f>SUM(T232:T233)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5" t="s">
        <v>144</v>
      </c>
      <c r="AT231" s="206" t="s">
        <v>76</v>
      </c>
      <c r="AU231" s="206" t="s">
        <v>8</v>
      </c>
      <c r="AY231" s="205" t="s">
        <v>120</v>
      </c>
      <c r="BK231" s="207">
        <f>SUM(BK232:BK233)</f>
        <v>0</v>
      </c>
    </row>
    <row r="232" spans="1:65" s="2" customFormat="1" ht="16.5" customHeight="1">
      <c r="A232" s="37"/>
      <c r="B232" s="38"/>
      <c r="C232" s="210" t="s">
        <v>327</v>
      </c>
      <c r="D232" s="210" t="s">
        <v>122</v>
      </c>
      <c r="E232" s="211" t="s">
        <v>328</v>
      </c>
      <c r="F232" s="212" t="s">
        <v>329</v>
      </c>
      <c r="G232" s="213" t="s">
        <v>330</v>
      </c>
      <c r="H232" s="214">
        <v>1</v>
      </c>
      <c r="I232" s="215"/>
      <c r="J232" s="214">
        <f>ROUND(I232*H232,0)</f>
        <v>0</v>
      </c>
      <c r="K232" s="212" t="s">
        <v>126</v>
      </c>
      <c r="L232" s="43"/>
      <c r="M232" s="216" t="s">
        <v>1</v>
      </c>
      <c r="N232" s="217" t="s">
        <v>42</v>
      </c>
      <c r="O232" s="90"/>
      <c r="P232" s="218">
        <f>O232*H232</f>
        <v>0</v>
      </c>
      <c r="Q232" s="218">
        <v>0</v>
      </c>
      <c r="R232" s="218">
        <f>Q232*H232</f>
        <v>0</v>
      </c>
      <c r="S232" s="218">
        <v>0</v>
      </c>
      <c r="T232" s="219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0" t="s">
        <v>331</v>
      </c>
      <c r="AT232" s="220" t="s">
        <v>122</v>
      </c>
      <c r="AU232" s="220" t="s">
        <v>83</v>
      </c>
      <c r="AY232" s="16" t="s">
        <v>120</v>
      </c>
      <c r="BE232" s="221">
        <f>IF(N232="základní",J232,0)</f>
        <v>0</v>
      </c>
      <c r="BF232" s="221">
        <f>IF(N232="snížená",J232,0)</f>
        <v>0</v>
      </c>
      <c r="BG232" s="221">
        <f>IF(N232="zákl. přenesená",J232,0)</f>
        <v>0</v>
      </c>
      <c r="BH232" s="221">
        <f>IF(N232="sníž. přenesená",J232,0)</f>
        <v>0</v>
      </c>
      <c r="BI232" s="221">
        <f>IF(N232="nulová",J232,0)</f>
        <v>0</v>
      </c>
      <c r="BJ232" s="16" t="s">
        <v>8</v>
      </c>
      <c r="BK232" s="221">
        <f>ROUND(I232*H232,0)</f>
        <v>0</v>
      </c>
      <c r="BL232" s="16" t="s">
        <v>331</v>
      </c>
      <c r="BM232" s="220" t="s">
        <v>332</v>
      </c>
    </row>
    <row r="233" spans="1:65" s="2" customFormat="1" ht="16.5" customHeight="1">
      <c r="A233" s="37"/>
      <c r="B233" s="38"/>
      <c r="C233" s="210" t="s">
        <v>333</v>
      </c>
      <c r="D233" s="210" t="s">
        <v>122</v>
      </c>
      <c r="E233" s="211" t="s">
        <v>334</v>
      </c>
      <c r="F233" s="212" t="s">
        <v>335</v>
      </c>
      <c r="G233" s="213" t="s">
        <v>330</v>
      </c>
      <c r="H233" s="214">
        <v>1</v>
      </c>
      <c r="I233" s="215"/>
      <c r="J233" s="214">
        <f>ROUND(I233*H233,0)</f>
        <v>0</v>
      </c>
      <c r="K233" s="212" t="s">
        <v>126</v>
      </c>
      <c r="L233" s="43"/>
      <c r="M233" s="216" t="s">
        <v>1</v>
      </c>
      <c r="N233" s="217" t="s">
        <v>42</v>
      </c>
      <c r="O233" s="90"/>
      <c r="P233" s="218">
        <f>O233*H233</f>
        <v>0</v>
      </c>
      <c r="Q233" s="218">
        <v>0</v>
      </c>
      <c r="R233" s="218">
        <f>Q233*H233</f>
        <v>0</v>
      </c>
      <c r="S233" s="218">
        <v>0</v>
      </c>
      <c r="T233" s="21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0" t="s">
        <v>331</v>
      </c>
      <c r="AT233" s="220" t="s">
        <v>122</v>
      </c>
      <c r="AU233" s="220" t="s">
        <v>83</v>
      </c>
      <c r="AY233" s="16" t="s">
        <v>120</v>
      </c>
      <c r="BE233" s="221">
        <f>IF(N233="základní",J233,0)</f>
        <v>0</v>
      </c>
      <c r="BF233" s="221">
        <f>IF(N233="snížená",J233,0)</f>
        <v>0</v>
      </c>
      <c r="BG233" s="221">
        <f>IF(N233="zákl. přenesená",J233,0)</f>
        <v>0</v>
      </c>
      <c r="BH233" s="221">
        <f>IF(N233="sníž. přenesená",J233,0)</f>
        <v>0</v>
      </c>
      <c r="BI233" s="221">
        <f>IF(N233="nulová",J233,0)</f>
        <v>0</v>
      </c>
      <c r="BJ233" s="16" t="s">
        <v>8</v>
      </c>
      <c r="BK233" s="221">
        <f>ROUND(I233*H233,0)</f>
        <v>0</v>
      </c>
      <c r="BL233" s="16" t="s">
        <v>331</v>
      </c>
      <c r="BM233" s="220" t="s">
        <v>336</v>
      </c>
    </row>
    <row r="234" spans="1:63" s="12" customFormat="1" ht="22.8" customHeight="1">
      <c r="A234" s="12"/>
      <c r="B234" s="194"/>
      <c r="C234" s="195"/>
      <c r="D234" s="196" t="s">
        <v>76</v>
      </c>
      <c r="E234" s="208" t="s">
        <v>337</v>
      </c>
      <c r="F234" s="208" t="s">
        <v>338</v>
      </c>
      <c r="G234" s="195"/>
      <c r="H234" s="195"/>
      <c r="I234" s="198"/>
      <c r="J234" s="209">
        <f>BK234</f>
        <v>0</v>
      </c>
      <c r="K234" s="195"/>
      <c r="L234" s="200"/>
      <c r="M234" s="201"/>
      <c r="N234" s="202"/>
      <c r="O234" s="202"/>
      <c r="P234" s="203">
        <f>SUM(P235:P240)</f>
        <v>0</v>
      </c>
      <c r="Q234" s="202"/>
      <c r="R234" s="203">
        <f>SUM(R235:R240)</f>
        <v>0</v>
      </c>
      <c r="S234" s="202"/>
      <c r="T234" s="204">
        <f>SUM(T235:T240)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5" t="s">
        <v>144</v>
      </c>
      <c r="AT234" s="206" t="s">
        <v>76</v>
      </c>
      <c r="AU234" s="206" t="s">
        <v>8</v>
      </c>
      <c r="AY234" s="205" t="s">
        <v>120</v>
      </c>
      <c r="BK234" s="207">
        <f>SUM(BK235:BK240)</f>
        <v>0</v>
      </c>
    </row>
    <row r="235" spans="1:65" s="2" customFormat="1" ht="21.75" customHeight="1">
      <c r="A235" s="37"/>
      <c r="B235" s="38"/>
      <c r="C235" s="210" t="s">
        <v>339</v>
      </c>
      <c r="D235" s="210" t="s">
        <v>122</v>
      </c>
      <c r="E235" s="211" t="s">
        <v>340</v>
      </c>
      <c r="F235" s="212" t="s">
        <v>341</v>
      </c>
      <c r="G235" s="213" t="s">
        <v>330</v>
      </c>
      <c r="H235" s="214">
        <v>1</v>
      </c>
      <c r="I235" s="215"/>
      <c r="J235" s="214">
        <f>ROUND(I235*H235,0)</f>
        <v>0</v>
      </c>
      <c r="K235" s="212" t="s">
        <v>126</v>
      </c>
      <c r="L235" s="43"/>
      <c r="M235" s="216" t="s">
        <v>1</v>
      </c>
      <c r="N235" s="217" t="s">
        <v>42</v>
      </c>
      <c r="O235" s="90"/>
      <c r="P235" s="218">
        <f>O235*H235</f>
        <v>0</v>
      </c>
      <c r="Q235" s="218">
        <v>0</v>
      </c>
      <c r="R235" s="218">
        <f>Q235*H235</f>
        <v>0</v>
      </c>
      <c r="S235" s="218">
        <v>0</v>
      </c>
      <c r="T235" s="219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0" t="s">
        <v>331</v>
      </c>
      <c r="AT235" s="220" t="s">
        <v>122</v>
      </c>
      <c r="AU235" s="220" t="s">
        <v>83</v>
      </c>
      <c r="AY235" s="16" t="s">
        <v>120</v>
      </c>
      <c r="BE235" s="221">
        <f>IF(N235="základní",J235,0)</f>
        <v>0</v>
      </c>
      <c r="BF235" s="221">
        <f>IF(N235="snížená",J235,0)</f>
        <v>0</v>
      </c>
      <c r="BG235" s="221">
        <f>IF(N235="zákl. přenesená",J235,0)</f>
        <v>0</v>
      </c>
      <c r="BH235" s="221">
        <f>IF(N235="sníž. přenesená",J235,0)</f>
        <v>0</v>
      </c>
      <c r="BI235" s="221">
        <f>IF(N235="nulová",J235,0)</f>
        <v>0</v>
      </c>
      <c r="BJ235" s="16" t="s">
        <v>8</v>
      </c>
      <c r="BK235" s="221">
        <f>ROUND(I235*H235,0)</f>
        <v>0</v>
      </c>
      <c r="BL235" s="16" t="s">
        <v>331</v>
      </c>
      <c r="BM235" s="220" t="s">
        <v>342</v>
      </c>
    </row>
    <row r="236" spans="1:65" s="2" customFormat="1" ht="16.5" customHeight="1">
      <c r="A236" s="37"/>
      <c r="B236" s="38"/>
      <c r="C236" s="210" t="s">
        <v>343</v>
      </c>
      <c r="D236" s="210" t="s">
        <v>122</v>
      </c>
      <c r="E236" s="211" t="s">
        <v>344</v>
      </c>
      <c r="F236" s="212" t="s">
        <v>345</v>
      </c>
      <c r="G236" s="213" t="s">
        <v>330</v>
      </c>
      <c r="H236" s="214">
        <v>1</v>
      </c>
      <c r="I236" s="215"/>
      <c r="J236" s="214">
        <f>ROUND(I236*H236,0)</f>
        <v>0</v>
      </c>
      <c r="K236" s="212" t="s">
        <v>126</v>
      </c>
      <c r="L236" s="43"/>
      <c r="M236" s="216" t="s">
        <v>1</v>
      </c>
      <c r="N236" s="217" t="s">
        <v>42</v>
      </c>
      <c r="O236" s="90"/>
      <c r="P236" s="218">
        <f>O236*H236</f>
        <v>0</v>
      </c>
      <c r="Q236" s="218">
        <v>0</v>
      </c>
      <c r="R236" s="218">
        <f>Q236*H236</f>
        <v>0</v>
      </c>
      <c r="S236" s="218">
        <v>0</v>
      </c>
      <c r="T236" s="21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0" t="s">
        <v>331</v>
      </c>
      <c r="AT236" s="220" t="s">
        <v>122</v>
      </c>
      <c r="AU236" s="220" t="s">
        <v>83</v>
      </c>
      <c r="AY236" s="16" t="s">
        <v>120</v>
      </c>
      <c r="BE236" s="221">
        <f>IF(N236="základní",J236,0)</f>
        <v>0</v>
      </c>
      <c r="BF236" s="221">
        <f>IF(N236="snížená",J236,0)</f>
        <v>0</v>
      </c>
      <c r="BG236" s="221">
        <f>IF(N236="zákl. přenesená",J236,0)</f>
        <v>0</v>
      </c>
      <c r="BH236" s="221">
        <f>IF(N236="sníž. přenesená",J236,0)</f>
        <v>0</v>
      </c>
      <c r="BI236" s="221">
        <f>IF(N236="nulová",J236,0)</f>
        <v>0</v>
      </c>
      <c r="BJ236" s="16" t="s">
        <v>8</v>
      </c>
      <c r="BK236" s="221">
        <f>ROUND(I236*H236,0)</f>
        <v>0</v>
      </c>
      <c r="BL236" s="16" t="s">
        <v>331</v>
      </c>
      <c r="BM236" s="220" t="s">
        <v>346</v>
      </c>
    </row>
    <row r="237" spans="1:65" s="2" customFormat="1" ht="24.15" customHeight="1">
      <c r="A237" s="37"/>
      <c r="B237" s="38"/>
      <c r="C237" s="210" t="s">
        <v>347</v>
      </c>
      <c r="D237" s="210" t="s">
        <v>122</v>
      </c>
      <c r="E237" s="211" t="s">
        <v>348</v>
      </c>
      <c r="F237" s="212" t="s">
        <v>349</v>
      </c>
      <c r="G237" s="213" t="s">
        <v>330</v>
      </c>
      <c r="H237" s="214">
        <v>1</v>
      </c>
      <c r="I237" s="215"/>
      <c r="J237" s="214">
        <f>ROUND(I237*H237,0)</f>
        <v>0</v>
      </c>
      <c r="K237" s="212" t="s">
        <v>126</v>
      </c>
      <c r="L237" s="43"/>
      <c r="M237" s="216" t="s">
        <v>1</v>
      </c>
      <c r="N237" s="217" t="s">
        <v>42</v>
      </c>
      <c r="O237" s="90"/>
      <c r="P237" s="218">
        <f>O237*H237</f>
        <v>0</v>
      </c>
      <c r="Q237" s="218">
        <v>0</v>
      </c>
      <c r="R237" s="218">
        <f>Q237*H237</f>
        <v>0</v>
      </c>
      <c r="S237" s="218">
        <v>0</v>
      </c>
      <c r="T237" s="219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0" t="s">
        <v>331</v>
      </c>
      <c r="AT237" s="220" t="s">
        <v>122</v>
      </c>
      <c r="AU237" s="220" t="s">
        <v>83</v>
      </c>
      <c r="AY237" s="16" t="s">
        <v>120</v>
      </c>
      <c r="BE237" s="221">
        <f>IF(N237="základní",J237,0)</f>
        <v>0</v>
      </c>
      <c r="BF237" s="221">
        <f>IF(N237="snížená",J237,0)</f>
        <v>0</v>
      </c>
      <c r="BG237" s="221">
        <f>IF(N237="zákl. přenesená",J237,0)</f>
        <v>0</v>
      </c>
      <c r="BH237" s="221">
        <f>IF(N237="sníž. přenesená",J237,0)</f>
        <v>0</v>
      </c>
      <c r="BI237" s="221">
        <f>IF(N237="nulová",J237,0)</f>
        <v>0</v>
      </c>
      <c r="BJ237" s="16" t="s">
        <v>8</v>
      </c>
      <c r="BK237" s="221">
        <f>ROUND(I237*H237,0)</f>
        <v>0</v>
      </c>
      <c r="BL237" s="16" t="s">
        <v>331</v>
      </c>
      <c r="BM237" s="220" t="s">
        <v>350</v>
      </c>
    </row>
    <row r="238" spans="1:65" s="2" customFormat="1" ht="16.5" customHeight="1">
      <c r="A238" s="37"/>
      <c r="B238" s="38"/>
      <c r="C238" s="210" t="s">
        <v>351</v>
      </c>
      <c r="D238" s="210" t="s">
        <v>122</v>
      </c>
      <c r="E238" s="211" t="s">
        <v>352</v>
      </c>
      <c r="F238" s="212" t="s">
        <v>353</v>
      </c>
      <c r="G238" s="213" t="s">
        <v>330</v>
      </c>
      <c r="H238" s="214">
        <v>1</v>
      </c>
      <c r="I238" s="215"/>
      <c r="J238" s="214">
        <f>ROUND(I238*H238,0)</f>
        <v>0</v>
      </c>
      <c r="K238" s="212" t="s">
        <v>126</v>
      </c>
      <c r="L238" s="43"/>
      <c r="M238" s="216" t="s">
        <v>1</v>
      </c>
      <c r="N238" s="217" t="s">
        <v>42</v>
      </c>
      <c r="O238" s="90"/>
      <c r="P238" s="218">
        <f>O238*H238</f>
        <v>0</v>
      </c>
      <c r="Q238" s="218">
        <v>0</v>
      </c>
      <c r="R238" s="218">
        <f>Q238*H238</f>
        <v>0</v>
      </c>
      <c r="S238" s="218">
        <v>0</v>
      </c>
      <c r="T238" s="219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0" t="s">
        <v>331</v>
      </c>
      <c r="AT238" s="220" t="s">
        <v>122</v>
      </c>
      <c r="AU238" s="220" t="s">
        <v>83</v>
      </c>
      <c r="AY238" s="16" t="s">
        <v>120</v>
      </c>
      <c r="BE238" s="221">
        <f>IF(N238="základní",J238,0)</f>
        <v>0</v>
      </c>
      <c r="BF238" s="221">
        <f>IF(N238="snížená",J238,0)</f>
        <v>0</v>
      </c>
      <c r="BG238" s="221">
        <f>IF(N238="zákl. přenesená",J238,0)</f>
        <v>0</v>
      </c>
      <c r="BH238" s="221">
        <f>IF(N238="sníž. přenesená",J238,0)</f>
        <v>0</v>
      </c>
      <c r="BI238" s="221">
        <f>IF(N238="nulová",J238,0)</f>
        <v>0</v>
      </c>
      <c r="BJ238" s="16" t="s">
        <v>8</v>
      </c>
      <c r="BK238" s="221">
        <f>ROUND(I238*H238,0)</f>
        <v>0</v>
      </c>
      <c r="BL238" s="16" t="s">
        <v>331</v>
      </c>
      <c r="BM238" s="220" t="s">
        <v>354</v>
      </c>
    </row>
    <row r="239" spans="1:65" s="2" customFormat="1" ht="16.5" customHeight="1">
      <c r="A239" s="37"/>
      <c r="B239" s="38"/>
      <c r="C239" s="210" t="s">
        <v>355</v>
      </c>
      <c r="D239" s="210" t="s">
        <v>122</v>
      </c>
      <c r="E239" s="211" t="s">
        <v>356</v>
      </c>
      <c r="F239" s="212" t="s">
        <v>357</v>
      </c>
      <c r="G239" s="213" t="s">
        <v>330</v>
      </c>
      <c r="H239" s="214">
        <v>1</v>
      </c>
      <c r="I239" s="215"/>
      <c r="J239" s="214">
        <f>ROUND(I239*H239,0)</f>
        <v>0</v>
      </c>
      <c r="K239" s="212" t="s">
        <v>126</v>
      </c>
      <c r="L239" s="43"/>
      <c r="M239" s="216" t="s">
        <v>1</v>
      </c>
      <c r="N239" s="217" t="s">
        <v>42</v>
      </c>
      <c r="O239" s="90"/>
      <c r="P239" s="218">
        <f>O239*H239</f>
        <v>0</v>
      </c>
      <c r="Q239" s="218">
        <v>0</v>
      </c>
      <c r="R239" s="218">
        <f>Q239*H239</f>
        <v>0</v>
      </c>
      <c r="S239" s="218">
        <v>0</v>
      </c>
      <c r="T239" s="21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0" t="s">
        <v>331</v>
      </c>
      <c r="AT239" s="220" t="s">
        <v>122</v>
      </c>
      <c r="AU239" s="220" t="s">
        <v>83</v>
      </c>
      <c r="AY239" s="16" t="s">
        <v>120</v>
      </c>
      <c r="BE239" s="221">
        <f>IF(N239="základní",J239,0)</f>
        <v>0</v>
      </c>
      <c r="BF239" s="221">
        <f>IF(N239="snížená",J239,0)</f>
        <v>0</v>
      </c>
      <c r="BG239" s="221">
        <f>IF(N239="zákl. přenesená",J239,0)</f>
        <v>0</v>
      </c>
      <c r="BH239" s="221">
        <f>IF(N239="sníž. přenesená",J239,0)</f>
        <v>0</v>
      </c>
      <c r="BI239" s="221">
        <f>IF(N239="nulová",J239,0)</f>
        <v>0</v>
      </c>
      <c r="BJ239" s="16" t="s">
        <v>8</v>
      </c>
      <c r="BK239" s="221">
        <f>ROUND(I239*H239,0)</f>
        <v>0</v>
      </c>
      <c r="BL239" s="16" t="s">
        <v>331</v>
      </c>
      <c r="BM239" s="220" t="s">
        <v>358</v>
      </c>
    </row>
    <row r="240" spans="1:65" s="2" customFormat="1" ht="24.15" customHeight="1">
      <c r="A240" s="37"/>
      <c r="B240" s="38"/>
      <c r="C240" s="210" t="s">
        <v>359</v>
      </c>
      <c r="D240" s="210" t="s">
        <v>122</v>
      </c>
      <c r="E240" s="211" t="s">
        <v>360</v>
      </c>
      <c r="F240" s="212" t="s">
        <v>361</v>
      </c>
      <c r="G240" s="213" t="s">
        <v>330</v>
      </c>
      <c r="H240" s="214">
        <v>1</v>
      </c>
      <c r="I240" s="215"/>
      <c r="J240" s="214">
        <f>ROUND(I240*H240,0)</f>
        <v>0</v>
      </c>
      <c r="K240" s="212" t="s">
        <v>126</v>
      </c>
      <c r="L240" s="43"/>
      <c r="M240" s="216" t="s">
        <v>1</v>
      </c>
      <c r="N240" s="217" t="s">
        <v>42</v>
      </c>
      <c r="O240" s="90"/>
      <c r="P240" s="218">
        <f>O240*H240</f>
        <v>0</v>
      </c>
      <c r="Q240" s="218">
        <v>0</v>
      </c>
      <c r="R240" s="218">
        <f>Q240*H240</f>
        <v>0</v>
      </c>
      <c r="S240" s="218">
        <v>0</v>
      </c>
      <c r="T240" s="21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0" t="s">
        <v>331</v>
      </c>
      <c r="AT240" s="220" t="s">
        <v>122</v>
      </c>
      <c r="AU240" s="220" t="s">
        <v>83</v>
      </c>
      <c r="AY240" s="16" t="s">
        <v>120</v>
      </c>
      <c r="BE240" s="221">
        <f>IF(N240="základní",J240,0)</f>
        <v>0</v>
      </c>
      <c r="BF240" s="221">
        <f>IF(N240="snížená",J240,0)</f>
        <v>0</v>
      </c>
      <c r="BG240" s="221">
        <f>IF(N240="zákl. přenesená",J240,0)</f>
        <v>0</v>
      </c>
      <c r="BH240" s="221">
        <f>IF(N240="sníž. přenesená",J240,0)</f>
        <v>0</v>
      </c>
      <c r="BI240" s="221">
        <f>IF(N240="nulová",J240,0)</f>
        <v>0</v>
      </c>
      <c r="BJ240" s="16" t="s">
        <v>8</v>
      </c>
      <c r="BK240" s="221">
        <f>ROUND(I240*H240,0)</f>
        <v>0</v>
      </c>
      <c r="BL240" s="16" t="s">
        <v>331</v>
      </c>
      <c r="BM240" s="220" t="s">
        <v>362</v>
      </c>
    </row>
    <row r="241" spans="1:63" s="12" customFormat="1" ht="22.8" customHeight="1">
      <c r="A241" s="12"/>
      <c r="B241" s="194"/>
      <c r="C241" s="195"/>
      <c r="D241" s="196" t="s">
        <v>76</v>
      </c>
      <c r="E241" s="208" t="s">
        <v>363</v>
      </c>
      <c r="F241" s="208" t="s">
        <v>364</v>
      </c>
      <c r="G241" s="195"/>
      <c r="H241" s="195"/>
      <c r="I241" s="198"/>
      <c r="J241" s="209">
        <f>BK241</f>
        <v>0</v>
      </c>
      <c r="K241" s="195"/>
      <c r="L241" s="200"/>
      <c r="M241" s="201"/>
      <c r="N241" s="202"/>
      <c r="O241" s="202"/>
      <c r="P241" s="203">
        <f>P242</f>
        <v>0</v>
      </c>
      <c r="Q241" s="202"/>
      <c r="R241" s="203">
        <f>R242</f>
        <v>0</v>
      </c>
      <c r="S241" s="202"/>
      <c r="T241" s="204">
        <f>T242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5" t="s">
        <v>144</v>
      </c>
      <c r="AT241" s="206" t="s">
        <v>76</v>
      </c>
      <c r="AU241" s="206" t="s">
        <v>8</v>
      </c>
      <c r="AY241" s="205" t="s">
        <v>120</v>
      </c>
      <c r="BK241" s="207">
        <f>BK242</f>
        <v>0</v>
      </c>
    </row>
    <row r="242" spans="1:65" s="2" customFormat="1" ht="16.5" customHeight="1">
      <c r="A242" s="37"/>
      <c r="B242" s="38"/>
      <c r="C242" s="210" t="s">
        <v>365</v>
      </c>
      <c r="D242" s="210" t="s">
        <v>122</v>
      </c>
      <c r="E242" s="211" t="s">
        <v>366</v>
      </c>
      <c r="F242" s="212" t="s">
        <v>367</v>
      </c>
      <c r="G242" s="213" t="s">
        <v>330</v>
      </c>
      <c r="H242" s="214">
        <v>1</v>
      </c>
      <c r="I242" s="215"/>
      <c r="J242" s="214">
        <f>ROUND(I242*H242,0)</f>
        <v>0</v>
      </c>
      <c r="K242" s="212" t="s">
        <v>126</v>
      </c>
      <c r="L242" s="43"/>
      <c r="M242" s="216" t="s">
        <v>1</v>
      </c>
      <c r="N242" s="217" t="s">
        <v>42</v>
      </c>
      <c r="O242" s="90"/>
      <c r="P242" s="218">
        <f>O242*H242</f>
        <v>0</v>
      </c>
      <c r="Q242" s="218">
        <v>0</v>
      </c>
      <c r="R242" s="218">
        <f>Q242*H242</f>
        <v>0</v>
      </c>
      <c r="S242" s="218">
        <v>0</v>
      </c>
      <c r="T242" s="219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0" t="s">
        <v>331</v>
      </c>
      <c r="AT242" s="220" t="s">
        <v>122</v>
      </c>
      <c r="AU242" s="220" t="s">
        <v>83</v>
      </c>
      <c r="AY242" s="16" t="s">
        <v>120</v>
      </c>
      <c r="BE242" s="221">
        <f>IF(N242="základní",J242,0)</f>
        <v>0</v>
      </c>
      <c r="BF242" s="221">
        <f>IF(N242="snížená",J242,0)</f>
        <v>0</v>
      </c>
      <c r="BG242" s="221">
        <f>IF(N242="zákl. přenesená",J242,0)</f>
        <v>0</v>
      </c>
      <c r="BH242" s="221">
        <f>IF(N242="sníž. přenesená",J242,0)</f>
        <v>0</v>
      </c>
      <c r="BI242" s="221">
        <f>IF(N242="nulová",J242,0)</f>
        <v>0</v>
      </c>
      <c r="BJ242" s="16" t="s">
        <v>8</v>
      </c>
      <c r="BK242" s="221">
        <f>ROUND(I242*H242,0)</f>
        <v>0</v>
      </c>
      <c r="BL242" s="16" t="s">
        <v>331</v>
      </c>
      <c r="BM242" s="220" t="s">
        <v>368</v>
      </c>
    </row>
    <row r="243" spans="1:63" s="12" customFormat="1" ht="22.8" customHeight="1">
      <c r="A243" s="12"/>
      <c r="B243" s="194"/>
      <c r="C243" s="195"/>
      <c r="D243" s="196" t="s">
        <v>76</v>
      </c>
      <c r="E243" s="208" t="s">
        <v>369</v>
      </c>
      <c r="F243" s="208" t="s">
        <v>370</v>
      </c>
      <c r="G243" s="195"/>
      <c r="H243" s="195"/>
      <c r="I243" s="198"/>
      <c r="J243" s="209">
        <f>BK243</f>
        <v>0</v>
      </c>
      <c r="K243" s="195"/>
      <c r="L243" s="200"/>
      <c r="M243" s="201"/>
      <c r="N243" s="202"/>
      <c r="O243" s="202"/>
      <c r="P243" s="203">
        <f>P244</f>
        <v>0</v>
      </c>
      <c r="Q243" s="202"/>
      <c r="R243" s="203">
        <f>R244</f>
        <v>0</v>
      </c>
      <c r="S243" s="202"/>
      <c r="T243" s="204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5" t="s">
        <v>144</v>
      </c>
      <c r="AT243" s="206" t="s">
        <v>76</v>
      </c>
      <c r="AU243" s="206" t="s">
        <v>8</v>
      </c>
      <c r="AY243" s="205" t="s">
        <v>120</v>
      </c>
      <c r="BK243" s="207">
        <f>BK244</f>
        <v>0</v>
      </c>
    </row>
    <row r="244" spans="1:65" s="2" customFormat="1" ht="16.5" customHeight="1">
      <c r="A244" s="37"/>
      <c r="B244" s="38"/>
      <c r="C244" s="210" t="s">
        <v>371</v>
      </c>
      <c r="D244" s="210" t="s">
        <v>122</v>
      </c>
      <c r="E244" s="211" t="s">
        <v>372</v>
      </c>
      <c r="F244" s="212" t="s">
        <v>373</v>
      </c>
      <c r="G244" s="213" t="s">
        <v>330</v>
      </c>
      <c r="H244" s="214">
        <v>1</v>
      </c>
      <c r="I244" s="215"/>
      <c r="J244" s="214">
        <f>ROUND(I244*H244,0)</f>
        <v>0</v>
      </c>
      <c r="K244" s="212" t="s">
        <v>126</v>
      </c>
      <c r="L244" s="43"/>
      <c r="M244" s="254" t="s">
        <v>1</v>
      </c>
      <c r="N244" s="255" t="s">
        <v>42</v>
      </c>
      <c r="O244" s="256"/>
      <c r="P244" s="257">
        <f>O244*H244</f>
        <v>0</v>
      </c>
      <c r="Q244" s="257">
        <v>0</v>
      </c>
      <c r="R244" s="257">
        <f>Q244*H244</f>
        <v>0</v>
      </c>
      <c r="S244" s="257">
        <v>0</v>
      </c>
      <c r="T244" s="258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20" t="s">
        <v>331</v>
      </c>
      <c r="AT244" s="220" t="s">
        <v>122</v>
      </c>
      <c r="AU244" s="220" t="s">
        <v>83</v>
      </c>
      <c r="AY244" s="16" t="s">
        <v>120</v>
      </c>
      <c r="BE244" s="221">
        <f>IF(N244="základní",J244,0)</f>
        <v>0</v>
      </c>
      <c r="BF244" s="221">
        <f>IF(N244="snížená",J244,0)</f>
        <v>0</v>
      </c>
      <c r="BG244" s="221">
        <f>IF(N244="zákl. přenesená",J244,0)</f>
        <v>0</v>
      </c>
      <c r="BH244" s="221">
        <f>IF(N244="sníž. přenesená",J244,0)</f>
        <v>0</v>
      </c>
      <c r="BI244" s="221">
        <f>IF(N244="nulová",J244,0)</f>
        <v>0</v>
      </c>
      <c r="BJ244" s="16" t="s">
        <v>8</v>
      </c>
      <c r="BK244" s="221">
        <f>ROUND(I244*H244,0)</f>
        <v>0</v>
      </c>
      <c r="BL244" s="16" t="s">
        <v>331</v>
      </c>
      <c r="BM244" s="220" t="s">
        <v>374</v>
      </c>
    </row>
    <row r="245" spans="1:31" s="2" customFormat="1" ht="6.95" customHeight="1">
      <c r="A245" s="37"/>
      <c r="B245" s="65"/>
      <c r="C245" s="66"/>
      <c r="D245" s="66"/>
      <c r="E245" s="66"/>
      <c r="F245" s="66"/>
      <c r="G245" s="66"/>
      <c r="H245" s="66"/>
      <c r="I245" s="66"/>
      <c r="J245" s="66"/>
      <c r="K245" s="66"/>
      <c r="L245" s="43"/>
      <c r="M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</row>
  </sheetData>
  <sheetProtection password="CC35" sheet="1" objects="1" scenarios="1" formatColumns="0" formatRows="0" autoFilter="0"/>
  <autoFilter ref="C126:K244"/>
  <mergeCells count="6">
    <mergeCell ref="E7:H7"/>
    <mergeCell ref="E16:H16"/>
    <mergeCell ref="E25:H25"/>
    <mergeCell ref="E85:H85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2022-03-24T14:20:25Z</dcterms:created>
  <dcterms:modified xsi:type="dcterms:W3CDTF">2022-03-24T14:20:27Z</dcterms:modified>
  <cp:category/>
  <cp:version/>
  <cp:contentType/>
  <cp:contentStatus/>
</cp:coreProperties>
</file>