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1400" firstSheet="1" activeTab="6"/>
  </bookViews>
  <sheets>
    <sheet name="Rekapitulace stavby" sheetId="1" r:id="rId1"/>
    <sheet name=" 1 - SO 01 Zakrytí koryta..." sheetId="2" r:id="rId2"/>
    <sheet name="1.1 - SO 01.1 Mýcení porostů" sheetId="3" r:id="rId3"/>
    <sheet name="1.2 - SO 01.2 Náhradní vý..." sheetId="4" r:id="rId4"/>
    <sheet name="1.3 - SO 01.3 Výměna oplo..." sheetId="5" r:id="rId5"/>
    <sheet name="1.4 - SO 01.4 Úprava napo..." sheetId="6" r:id="rId6"/>
    <sheet name="1.5 - SO 01.5 Přepojení s..." sheetId="7" r:id="rId7"/>
    <sheet name="2 - SO 02 Otevřené koryto" sheetId="8" r:id="rId8"/>
    <sheet name="2.1. - SO 02.1 Mýcení por..." sheetId="9" r:id="rId9"/>
    <sheet name="2.2. - SO 02.2 Náhradní v..." sheetId="10" r:id="rId10"/>
    <sheet name="3 - VON Vedlejší a ostatn..." sheetId="12" r:id="rId11"/>
  </sheets>
  <definedNames>
    <definedName name="_xlnm._FilterDatabase" localSheetId="1" hidden="1">' 1 - SO 01 Zakrytí koryta...'!$C$129:$K$296</definedName>
    <definedName name="_xlnm._FilterDatabase" localSheetId="2" hidden="1">'1.1 - SO 01.1 Mýcení porostů'!$C$121:$K$152</definedName>
    <definedName name="_xlnm._FilterDatabase" localSheetId="3" hidden="1">'1.2 - SO 01.2 Náhradní vý...'!$C$122:$K$155</definedName>
    <definedName name="_xlnm._FilterDatabase" localSheetId="4" hidden="1">'1.3 - SO 01.3 Výměna oplo...'!$C$125:$K$157</definedName>
    <definedName name="_xlnm._FilterDatabase" localSheetId="5" hidden="1">'1.4 - SO 01.4 Úprava napo...'!$C$123:$K$134</definedName>
    <definedName name="_xlnm._FilterDatabase" localSheetId="6" hidden="1">'1.5 - SO 01.5 Přepojení s...'!$C$124:$K$146</definedName>
    <definedName name="_xlnm._FilterDatabase" localSheetId="7" hidden="1">'2 - SO 02 Otevřené koryto'!$C$119:$K$171</definedName>
    <definedName name="_xlnm._FilterDatabase" localSheetId="8" hidden="1">'2.1. - SO 02.1 Mýcení por...'!$C$121:$K$142</definedName>
    <definedName name="_xlnm._FilterDatabase" localSheetId="9" hidden="1">'2.2. - SO 02.2 Náhradní v...'!$C$122:$K$138</definedName>
    <definedName name="_xlnm._FilterDatabase" localSheetId="10" hidden="1">'3 - VON Vedlejší a ostatn...'!$C$122:$K$201</definedName>
    <definedName name="_xlnm.Print_Area" localSheetId="1">' 1 - SO 01 Zakrytí koryta...'!$C$4:$J$76,' 1 - SO 01 Zakrytí koryta...'!$C$82:$J$111,' 1 - SO 01 Zakrytí koryta...'!$C$117:$K$296</definedName>
    <definedName name="_xlnm.Print_Area" localSheetId="2">'1.1 - SO 01.1 Mýcení porostů'!$C$4:$J$76,'1.1 - SO 01.1 Mýcení porostů'!$C$82:$J$101,'1.1 - SO 01.1 Mýcení porostů'!$C$107:$K$152</definedName>
    <definedName name="_xlnm.Print_Area" localSheetId="3">'1.2 - SO 01.2 Náhradní vý...'!$C$4:$J$76,'1.2 - SO 01.2 Náhradní vý...'!$C$82:$J$102,'1.2 - SO 01.2 Náhradní vý...'!$C$108:$K$155</definedName>
    <definedName name="_xlnm.Print_Area" localSheetId="4">'1.3 - SO 01.3 Výměna oplo...'!$C$4:$J$76,'1.3 - SO 01.3 Výměna oplo...'!$C$82:$J$105,'1.3 - SO 01.3 Výměna oplo...'!$C$111:$K$157</definedName>
    <definedName name="_xlnm.Print_Area" localSheetId="5">'1.4 - SO 01.4 Úprava napo...'!$C$4:$J$76,'1.4 - SO 01.4 Úprava napo...'!$C$82:$J$103,'1.4 - SO 01.4 Úprava napo...'!$C$109:$K$134</definedName>
    <definedName name="_xlnm.Print_Area" localSheetId="6">'1.5 - SO 01.5 Přepojení s...'!$C$4:$J$76,'1.5 - SO 01.5 Přepojení s...'!$C$82:$J$104,'1.5 - SO 01.5 Přepojení s...'!$C$110:$K$146</definedName>
    <definedName name="_xlnm.Print_Area" localSheetId="7">'2 - SO 02 Otevřené koryto'!$C$4:$J$76,'2 - SO 02 Otevřené koryto'!$C$82:$J$101,'2 - SO 02 Otevřené koryto'!$C$107:$K$171</definedName>
    <definedName name="_xlnm.Print_Area" localSheetId="8">'2.1. - SO 02.1 Mýcení por...'!$C$4:$J$76,'2.1. - SO 02.1 Mýcení por...'!$C$82:$J$101,'2.1. - SO 02.1 Mýcení por...'!$C$107:$K$142</definedName>
    <definedName name="_xlnm.Print_Area" localSheetId="9">'2.2. - SO 02.2 Náhradní v...'!$C$4:$J$76,'2.2. - SO 02.2 Náhradní v...'!$C$82:$J$102,'2.2. - SO 02.2 Náhradní v...'!$C$108:$K$138</definedName>
    <definedName name="_xlnm.Print_Area" localSheetId="10">'3 - VON Vedlejší a ostatn...'!$C$4:$J$76,'3 - VON Vedlejší a ostatn...'!$C$82:$J$104,'3 - VON Vedlejší a ostatn...'!$C$110:$K$201</definedName>
    <definedName name="_xlnm.Print_Area" localSheetId="0">'Rekapitulace stavby'!$D$4:$AO$76,'Rekapitulace stavby'!$C$82:$AQ$108</definedName>
    <definedName name="_xlnm.Print_Titles" localSheetId="0">'Rekapitulace stavby'!$92:$92</definedName>
    <definedName name="_xlnm.Print_Titles" localSheetId="1">' 1 - SO 01 Zakrytí koryta...'!$129:$129</definedName>
    <definedName name="_xlnm.Print_Titles" localSheetId="2">'1.1 - SO 01.1 Mýcení porostů'!$121:$121</definedName>
    <definedName name="_xlnm.Print_Titles" localSheetId="3">'1.2 - SO 01.2 Náhradní vý...'!$122:$122</definedName>
    <definedName name="_xlnm.Print_Titles" localSheetId="4">'1.3 - SO 01.3 Výměna oplo...'!$125:$125</definedName>
    <definedName name="_xlnm.Print_Titles" localSheetId="5">'1.4 - SO 01.4 Úprava napo...'!$123:$123</definedName>
    <definedName name="_xlnm.Print_Titles" localSheetId="6">'1.5 - SO 01.5 Přepojení s...'!$124:$124</definedName>
    <definedName name="_xlnm.Print_Titles" localSheetId="7">'2 - SO 02 Otevřené koryto'!$119:$119</definedName>
    <definedName name="_xlnm.Print_Titles" localSheetId="8">'2.1. - SO 02.1 Mýcení por...'!$121:$121</definedName>
    <definedName name="_xlnm.Print_Titles" localSheetId="9">'2.2. - SO 02.2 Náhradní v...'!$122:$122</definedName>
    <definedName name="_xlnm.Print_Titles" localSheetId="10">'3 - VON Vedlejší a ostatn...'!$122:$122</definedName>
  </definedNames>
  <calcPr calcId="162913"/>
</workbook>
</file>

<file path=xl/sharedStrings.xml><?xml version="1.0" encoding="utf-8"?>
<sst xmlns="http://schemas.openxmlformats.org/spreadsheetml/2006/main" count="6387" uniqueCount="951">
  <si>
    <t>Export Komplet</t>
  </si>
  <si>
    <t/>
  </si>
  <si>
    <t>2.0</t>
  </si>
  <si>
    <t>ZAMOK</t>
  </si>
  <si>
    <t>False</t>
  </si>
  <si>
    <t>{f23d1870-67ac-4fba-9f3a-486df2b4b68e}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</si>
  <si>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</si>
  <si>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</si>
  <si>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</si>
  <si>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</si>
  <si>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</si>
  <si>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</si>
  <si>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</si>
  <si>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</si>
  <si>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M19/044Z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</si>
  <si>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</si>
  <si>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</si>
  <si>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IDVT 10168128, Staré Město n.M., rekonstrukce koryta, ř. km 0,360 - 0,620</t>
  </si>
  <si>
    <t>KSO:</t>
  </si>
  <si>
    <t>833 21 42</t>
  </si>
  <si>
    <t>CC-CZ:</t>
  </si>
  <si>
    <t>24208</t>
  </si>
  <si>
    <t>Místo:</t>
  </si>
  <si>
    <t xml:space="preserve"> Náchod</t>
  </si>
  <si>
    <t>Datum:</t>
  </si>
  <si>
    <t>4. 11. 2020</t>
  </si>
  <si>
    <t>Zadavatel:</t>
  </si>
  <si>
    <t>IČ:</t>
  </si>
  <si>
    <t>Povodí Labe,státní podnik,Víta Nejedlého 951/8,HK3</t>
  </si>
  <si>
    <t>DIČ:</t>
  </si>
  <si>
    <t>Uchazeč:</t>
  </si>
  <si>
    <t>Vyplň údaj</t>
  </si>
  <si>
    <t>Projektant:</t>
  </si>
  <si>
    <t>Multiaqua s.r.o.,Veverkova 1343, HK 2</t>
  </si>
  <si>
    <t>True</t>
  </si>
  <si>
    <t>Zpracovatel:</t>
  </si>
  <si>
    <t>Ing. Pavel Romášek</t>
  </si>
  <si>
    <t>Poznámka:</t>
  </si>
  <si>
    <t>Předpokládaná cena projektovaného objektu stavby byla stanovena pomocí položkového rozpočtu z aktuální databáze cenové soustavy od firmy ÚRS Praha, a.s., pomocí programu KROS 4 CÚ 2020 II.
Neomezený dálkový přístup k Katalogům ÚRS Praha a.s. naleznete na adrese: http:/www.cs-urs.cz.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</si>
  <si>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</si>
  <si>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</si>
  <si>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</si>
  <si>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</si>
  <si>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</si>
  <si>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</si>
  <si>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</si>
  <si>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</si>
  <si>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</si>
  <si>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</si>
  <si>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</si>
  <si>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</si>
  <si>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</si>
  <si>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</si>
  <si>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</si>
  <si>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</si>
  <si>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</si>
  <si>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</si>
  <si>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</si>
  <si>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</si>
  <si>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</si>
  <si>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</si>
  <si>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</si>
  <si>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</si>
  <si>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</si>
  <si>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</si>
  <si>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</si>
  <si>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</si>
  <si>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</si>
  <si>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</si>
  <si>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</si>
  <si>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</si>
  <si>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</si>
  <si>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</si>
  <si>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</si>
  <si>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</si>
  <si>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</si>
  <si>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</si>
  <si>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</si>
  <si>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</si>
  <si>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</si>
  <si>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</si>
  <si>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</si>
  <si>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</si>
  <si>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 xml:space="preserve"> 1</t>
  </si>
  <si>
    <t>SO 01 Zakrytí koryta železobetonovými rámy</t>
  </si>
  <si>
    <t>STA</t>
  </si>
  <si>
    <t>1</t>
  </si>
  <si>
    <t>{065b91f2-d9cb-44dc-854c-e82986198039}</t>
  </si>
  <si>
    <t>2</t>
  </si>
  <si>
    <t>/</t>
  </si>
  <si>
    <t>Soupis</t>
  </si>
  <si>
    <t>###NOINSERT###</t>
  </si>
  <si>
    <t>1.1</t>
  </si>
  <si>
    <t>SO 01.1 Mýcení porostů</t>
  </si>
  <si>
    <t>{d3b9e2c8-10a0-45f2-8069-4c29bcf4028a}</t>
  </si>
  <si>
    <t>1.2</t>
  </si>
  <si>
    <t>SO 01.2 Náhradní výsadba</t>
  </si>
  <si>
    <t>{86a87d39-982b-4276-82e8-43e836a13449}</t>
  </si>
  <si>
    <t>1.3</t>
  </si>
  <si>
    <t>SO 01.3 Výměna oplocení</t>
  </si>
  <si>
    <t>{ced5e519-b6f7-4952-964b-d4c2e2b648f6}</t>
  </si>
  <si>
    <t>1.4</t>
  </si>
  <si>
    <t>SO 01.4 Úprava napojení na stávající zakrytý úsek</t>
  </si>
  <si>
    <t>{db74fc35-c486-4b38-ab35-20a09c12bf2c}</t>
  </si>
  <si>
    <t>1.5</t>
  </si>
  <si>
    <t>SO 01.5 Přepojení stávajících přípojek kanalizace</t>
  </si>
  <si>
    <t>{f9c707fb-b1c7-4f7b-8bc5-f870b98f3d4c}</t>
  </si>
  <si>
    <t>SO 02 Otevřené koryto</t>
  </si>
  <si>
    <t>{684b196f-8bb6-4554-a3e4-dffebfdbe314}</t>
  </si>
  <si>
    <t>2.1.</t>
  </si>
  <si>
    <t>SO 02.1 Mýcení porostů</t>
  </si>
  <si>
    <t>{44e4c804-42ad-4453-a8a5-8f1bc867875c}</t>
  </si>
  <si>
    <t>2.2.</t>
  </si>
  <si>
    <t>SO 02.2 Náhradní výsadba</t>
  </si>
  <si>
    <t>{8d031d70-6e91-496c-afce-087250f7a3b3}</t>
  </si>
  <si>
    <t>3</t>
  </si>
  <si>
    <t>VON Vedlejší a ostatní náklady</t>
  </si>
  <si>
    <t>{1fc22bb3-4d1c-420d-b44d-388e54619fc4}</t>
  </si>
  <si>
    <t>KRYCÍ LIST SOUPISU PRACÍ</t>
  </si>
  <si>
    <t>Objekt:</t>
  </si>
  <si>
    <t xml:space="preserve"> 1 - SO 01 Zakrytí koryta železobetonovými rámy</t>
  </si>
  <si>
    <t>Předpokládaná cena projektovaného objektu stavby byla stanovena pomocí položkového rozpočtu z aktuální databáze cenové soustavy od firmy ÚRS Praha, a.s., pomocí programu KROS 4 CÚ 2020 II. Neomezený dálkový přístup k Katalogům ÚRS Praha a.s. naleznete na adrese: http:/www.cs-urs.cz.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</si>
  <si>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</si>
  <si>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</si>
  <si>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</si>
  <si>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</si>
  <si>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</si>
  <si>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</si>
  <si>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</si>
  <si>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</si>
  <si>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</si>
  <si>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</si>
  <si>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</si>
  <si>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</si>
  <si>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</si>
  <si>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</si>
  <si>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</si>
  <si>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</si>
  <si>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</si>
  <si>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</si>
  <si>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</si>
  <si>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</si>
  <si>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</si>
  <si>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</si>
  <si>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</si>
  <si>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</si>
  <si>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</si>
  <si>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</si>
  <si>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</si>
  <si>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</si>
  <si>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</si>
  <si>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</si>
  <si>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</si>
  <si>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</si>
  <si>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</si>
  <si>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</si>
  <si>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</si>
  <si>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</si>
  <si>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</si>
  <si>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113106191</t>
  </si>
  <si>
    <t>Rozebrání vozovek ze silničních dílců se spárami zalitými živicí strojně pl do 50 m2</t>
  </si>
  <si>
    <t>m2</t>
  </si>
  <si>
    <t>CS ÚRS 2020 02</t>
  </si>
  <si>
    <t>4</t>
  </si>
  <si>
    <t>-544958497</t>
  </si>
  <si>
    <t>VV</t>
  </si>
  <si>
    <t>174,0*3,0 " panely provizorní komunikace, příl. C3 , D.1.1 a D.1.4</t>
  </si>
  <si>
    <t>113107152</t>
  </si>
  <si>
    <t>Odstranění podkladu z kameniva těženého tl 200 mm strojně pl přes 50 do 200 m2</t>
  </si>
  <si>
    <t>1814675157</t>
  </si>
  <si>
    <t>174,0*3,30 "pod panely provizorní komunikace, příl. C3 , D.1.1 a D.1.4</t>
  </si>
  <si>
    <t>113311121</t>
  </si>
  <si>
    <t>Odstranění geotextilií v komunikacích</t>
  </si>
  <si>
    <t>429355758</t>
  </si>
  <si>
    <t>174,0*3,30 "separační vrstva pod panelovou komunikací</t>
  </si>
  <si>
    <t>115001105</t>
  </si>
  <si>
    <t>Převedení vody potrubím DN do 600</t>
  </si>
  <si>
    <t>m</t>
  </si>
  <si>
    <t>-1365583407</t>
  </si>
  <si>
    <t>180,0  "příl. D.1.1</t>
  </si>
  <si>
    <t>5</t>
  </si>
  <si>
    <t>115101201</t>
  </si>
  <si>
    <t>Čerpání vody na dopravní výšku do 10 m průměrný přítok do 500 l/min</t>
  </si>
  <si>
    <t>hod</t>
  </si>
  <si>
    <t>-484005842</t>
  </si>
  <si>
    <t>60*24 "příl. D.1.1</t>
  </si>
  <si>
    <t>6</t>
  </si>
  <si>
    <t>115101301</t>
  </si>
  <si>
    <t>Pohotovost čerpací soupravy pro dopravní výšku do 10 m přítok do 500 l/min</t>
  </si>
  <si>
    <t>den</t>
  </si>
  <si>
    <t>1122731400</t>
  </si>
  <si>
    <t>60 "z pol. čerpání vody</t>
  </si>
  <si>
    <t>8</t>
  </si>
  <si>
    <t>131251205</t>
  </si>
  <si>
    <t>Hloubení jam zapažených v hornině třídy těžitelnosti I, skupiny 3 objem do 1000 m3 strojně</t>
  </si>
  <si>
    <t>m3</t>
  </si>
  <si>
    <t>-812292171</t>
  </si>
  <si>
    <t>964,29 "příloha D.1.1</t>
  </si>
  <si>
    <t>9</t>
  </si>
  <si>
    <t>132251101</t>
  </si>
  <si>
    <t>Hloubení rýh nezapažených  š do 800 mm v hornině třídy těžitelnosti I, skupiny 3 objem do 20 m3 strojně</t>
  </si>
  <si>
    <t>-383671326</t>
  </si>
  <si>
    <t>2,8*0,8*0,65 "pro bet. práh vtoku, příl. D.1.5</t>
  </si>
  <si>
    <t>10</t>
  </si>
  <si>
    <t>133112011</t>
  </si>
  <si>
    <t>Hloubení šachet v hornině třídy těžitelnosti I, skupiny 1 a 2, plocha výkopu do 4 m2 ručně</t>
  </si>
  <si>
    <t>-136437395</t>
  </si>
  <si>
    <t>25*1,0 "čerpací šachty</t>
  </si>
  <si>
    <t>11</t>
  </si>
  <si>
    <t>139001101</t>
  </si>
  <si>
    <t>Příplatek za ztížení vykopávky v blízkosti podzemního vedení</t>
  </si>
  <si>
    <t>1169772024</t>
  </si>
  <si>
    <t>1*4,0*1,5</t>
  </si>
  <si>
    <t>12</t>
  </si>
  <si>
    <t>151811133</t>
  </si>
  <si>
    <t>Osazení pažicího boxu hl výkopu do 4 m š do 5 m</t>
  </si>
  <si>
    <t>-215366466</t>
  </si>
  <si>
    <t>2*155,0*2,80 "příl. C.3 a  D.1.4</t>
  </si>
  <si>
    <t>13</t>
  </si>
  <si>
    <t>151811233</t>
  </si>
  <si>
    <t>Odstranění pažicího boxu hl výkopu do 4 m š do 5 m</t>
  </si>
  <si>
    <t>-1696194116</t>
  </si>
  <si>
    <t>868,0 "dle pol. osazení</t>
  </si>
  <si>
    <t>14</t>
  </si>
  <si>
    <t>162700000R</t>
  </si>
  <si>
    <t>Likvidace přebytečné zeminy podle platné legislativy (naložení, přemístění, složení a poplatek za skládku)</t>
  </si>
  <si>
    <t>1096980527</t>
  </si>
  <si>
    <t>964,29+1,45-533,08"přebytečná zemina</t>
  </si>
  <si>
    <t>16</t>
  </si>
  <si>
    <t>174151101</t>
  </si>
  <si>
    <t>Zásyp jam, šachet rýh nebo kolem objektů sypaninou se zhutněním</t>
  </si>
  <si>
    <t>-2060890594</t>
  </si>
  <si>
    <t>533,08 " příloha D.1.1</t>
  </si>
  <si>
    <t>Součet</t>
  </si>
  <si>
    <t>17</t>
  </si>
  <si>
    <t>181151321</t>
  </si>
  <si>
    <t>Plošná úprava terénu přes 500 m2 zemina tř 1 až 4 nerovnosti do 150 mm v rovinně a svahu do 1:5</t>
  </si>
  <si>
    <t>2027625772</t>
  </si>
  <si>
    <t>574,20 "pod provzorní komunikaci</t>
  </si>
  <si>
    <t>18</t>
  </si>
  <si>
    <t>181351103</t>
  </si>
  <si>
    <t>Rozprostření ornice tl vrstvy do 200 mm pl do 500 m2 v rovině nebo ve svahu do 1:5 strojně</t>
  </si>
  <si>
    <t>-1084316994</t>
  </si>
  <si>
    <t>518,65 "podle pol. úprava pláně, příl. D.1.1</t>
  </si>
  <si>
    <t>19</t>
  </si>
  <si>
    <t>181411121</t>
  </si>
  <si>
    <t>Založení lučního trávníku výsevem plochy do 1000 m2 v rovině a ve svahu do 1:5</t>
  </si>
  <si>
    <t>-1475149830</t>
  </si>
  <si>
    <t>518,65</t>
  </si>
  <si>
    <t>20</t>
  </si>
  <si>
    <t>M</t>
  </si>
  <si>
    <t>00572470</t>
  </si>
  <si>
    <t>osivo směs travní univerzál</t>
  </si>
  <si>
    <t>kg</t>
  </si>
  <si>
    <t>-1171450846</t>
  </si>
  <si>
    <t>518,65*0,015 'Přepočtené koeficientem množství</t>
  </si>
  <si>
    <t>181951111</t>
  </si>
  <si>
    <t>Úprava pláně v hornině třídy těžitelnosti I, skupiny 1 až 3 bez zhutnění strojně</t>
  </si>
  <si>
    <t>567872267</t>
  </si>
  <si>
    <t>518,65 "příloha D.1.1</t>
  </si>
  <si>
    <t>22</t>
  </si>
  <si>
    <t>184818232</t>
  </si>
  <si>
    <t>Ochrana kmene průměru přes 300 do 500 mm bedněním výšky do 2 m</t>
  </si>
  <si>
    <t>kus</t>
  </si>
  <si>
    <t>-325895647</t>
  </si>
  <si>
    <t>10 "příl. D.1.1</t>
  </si>
  <si>
    <t>Zakládání</t>
  </si>
  <si>
    <t>23</t>
  </si>
  <si>
    <t>274315512</t>
  </si>
  <si>
    <t>Základové pasy z betonu pro prostředí s mrazovými cykly C 25/30</t>
  </si>
  <si>
    <t>-2061791676</t>
  </si>
  <si>
    <t>2,8*0,8*0,65" práh vtokového objektu, příl. D.1.5</t>
  </si>
  <si>
    <t>24</t>
  </si>
  <si>
    <t>274351111</t>
  </si>
  <si>
    <t>Bednění základových pasů tradiční oboustranné</t>
  </si>
  <si>
    <t>484773361</t>
  </si>
  <si>
    <t>2*2,80+20,8*0,65</t>
  </si>
  <si>
    <t>Svislé a kompletní konstrukce</t>
  </si>
  <si>
    <t>25</t>
  </si>
  <si>
    <t>317321117</t>
  </si>
  <si>
    <t>Mostní římsy ze ŽB C 25/30</t>
  </si>
  <si>
    <t>296624370</t>
  </si>
  <si>
    <t>6,0*0,5*0,3 "římsa, příl. D.1.5</t>
  </si>
  <si>
    <t>26</t>
  </si>
  <si>
    <t>317353121</t>
  </si>
  <si>
    <t>Bednění mostních říms všech tvarů - zřízení</t>
  </si>
  <si>
    <t>-1323706407</t>
  </si>
  <si>
    <t>2*6,0*0,3+2*0,5*0,3 "příl. D.1.5</t>
  </si>
  <si>
    <t>27</t>
  </si>
  <si>
    <t>317353221</t>
  </si>
  <si>
    <t>Bednění mostních říms všech tvarů - odstranění</t>
  </si>
  <si>
    <t>1453784617</t>
  </si>
  <si>
    <t>3,9 "z pol. bednění říms</t>
  </si>
  <si>
    <t>28</t>
  </si>
  <si>
    <t>317361116</t>
  </si>
  <si>
    <t>Výztuž mostních říms z betonářské oceli 10 505</t>
  </si>
  <si>
    <t>t</t>
  </si>
  <si>
    <t>-546301614</t>
  </si>
  <si>
    <t>30*0,5*0,000395 "příl. D.1.5</t>
  </si>
  <si>
    <t>6*5,9*0,000617 "příl. D.1.5</t>
  </si>
  <si>
    <t>29</t>
  </si>
  <si>
    <t>334323217</t>
  </si>
  <si>
    <t>Mostní křídla a závěrné zídky ze ŽB C 25/30</t>
  </si>
  <si>
    <t>1908505308</t>
  </si>
  <si>
    <t>6,95*0,4 "čelo vtoku</t>
  </si>
  <si>
    <t>30</t>
  </si>
  <si>
    <t>334333491</t>
  </si>
  <si>
    <t>Příplatek k mostním pilířům a sloupům z předpjatého betonu za betonáž malého rozsahu do 25 m3</t>
  </si>
  <si>
    <t>-1334568409</t>
  </si>
  <si>
    <t>31</t>
  </si>
  <si>
    <t>334352111</t>
  </si>
  <si>
    <t>Bednění mostních křídel a závěrných zídek ze systémového bednění s výplní z překližek - zřízení</t>
  </si>
  <si>
    <t>-646698310</t>
  </si>
  <si>
    <t>2*6,95+2*1,5*0,4 "příl. D.1.5</t>
  </si>
  <si>
    <t>32</t>
  </si>
  <si>
    <t>334352211</t>
  </si>
  <si>
    <t>Bednění mostních křídel a závěrných zídek ze systémového bednění s výplní z překližek - odstranění</t>
  </si>
  <si>
    <t>-2022051832</t>
  </si>
  <si>
    <t>15,1 "dle pol.zřízení</t>
  </si>
  <si>
    <t>33</t>
  </si>
  <si>
    <t>334361226</t>
  </si>
  <si>
    <t>Výztuž křídel, závěrných zdí z betonářské oceli 10 505</t>
  </si>
  <si>
    <t>955551109</t>
  </si>
  <si>
    <t>2*24*0,6*0,000395</t>
  </si>
  <si>
    <t>34</t>
  </si>
  <si>
    <t>334361412</t>
  </si>
  <si>
    <t>Výztuž opěr, prahů, křídel, pilířů, sloupů ze svařovaných sítí do 6 kg/m2</t>
  </si>
  <si>
    <t>287835393</t>
  </si>
  <si>
    <t>14,0*0,00444</t>
  </si>
  <si>
    <t>35</t>
  </si>
  <si>
    <t>389121110R</t>
  </si>
  <si>
    <t xml:space="preserve">Osazení a dodávka dílců rámových propustí se zámkovým spojem </t>
  </si>
  <si>
    <t>-557722939</t>
  </si>
  <si>
    <t>P</t>
  </si>
  <si>
    <t>Poznámka k položce:
Předpokládaný celkový  počet dílů 82 ks .
Z  toho 70 ks rámových propustí o rozměrech 2x1,5x2,0 m a 12 ks atypických.
Součástí dodávky bude těsnění zámkových spojů a dotěsnění spár atypických rámů.</t>
  </si>
  <si>
    <t>Předpokládaný celkový  počet dílů 82 ks .</t>
  </si>
  <si>
    <t>Z  toho 70 ks rámových propustí o rozměrech 2x1,5x2,0 m a 12 ks atypických.</t>
  </si>
  <si>
    <t>Součástí dodávky bude těsnění zámkových spojů a dotěsnění spár atypických rámů.</t>
  </si>
  <si>
    <t>154,0</t>
  </si>
  <si>
    <t>Vodorovné konstrukce</t>
  </si>
  <si>
    <t>43</t>
  </si>
  <si>
    <t>451577121</t>
  </si>
  <si>
    <t>Podkladní a výplňová vrstva z kameniva drceného tl do 200 mm</t>
  </si>
  <si>
    <t>1307491279</t>
  </si>
  <si>
    <t>155,2*2,80 "štěrková drenážní vrstva, příl. D.1.1 a D.1.4</t>
  </si>
  <si>
    <t>44</t>
  </si>
  <si>
    <t>452321161</t>
  </si>
  <si>
    <t>Podkladní desky ze ŽB tř. C 25/30 otevřený výkop</t>
  </si>
  <si>
    <t>-880536924</t>
  </si>
  <si>
    <t>155,20*2,4*0,2 "pod rámové propustě, příl. D.1.1 a D.1.4</t>
  </si>
  <si>
    <t>45</t>
  </si>
  <si>
    <t>452351101</t>
  </si>
  <si>
    <t>Bednění podkladních desek nebo bloků nebo sedlového lože otevřený výkop</t>
  </si>
  <si>
    <t>-461707769</t>
  </si>
  <si>
    <t>2*155,20*0,2 "příl. D.1.1 a D.1.4</t>
  </si>
  <si>
    <t>(2+155,2/6)*2,4*0,2 "příl. D.1.1 a D.1.4</t>
  </si>
  <si>
    <t>46</t>
  </si>
  <si>
    <t>452368211</t>
  </si>
  <si>
    <t>Výztuž podkladních desek nebo bloků nebo pražců otevřený výkop ze svařovaných sítí Kari</t>
  </si>
  <si>
    <t>-33064977</t>
  </si>
  <si>
    <t>155,0*2,4*0,00444*1,15" přesahy 15%</t>
  </si>
  <si>
    <t>Komunikace pozemní</t>
  </si>
  <si>
    <t>47</t>
  </si>
  <si>
    <t>564231112</t>
  </si>
  <si>
    <t>Podklad nebo podsyp ze štěrkopísku ŠP tl 110 mm</t>
  </si>
  <si>
    <t>857595323</t>
  </si>
  <si>
    <t>174,0*3,30 "pod panely, příl. C3, D.1.1 a D.1.4</t>
  </si>
  <si>
    <t>48</t>
  </si>
  <si>
    <t>584121112</t>
  </si>
  <si>
    <t>Osazení silničních dílců z ŽB do lože z kameniva těženého tl 40 mm plochy přes 200 m2</t>
  </si>
  <si>
    <t>-225179804</t>
  </si>
  <si>
    <t>174,0*3,0 "provizorní komunikace, příl. C3 a D.1.1</t>
  </si>
  <si>
    <t>49</t>
  </si>
  <si>
    <t>59381000R</t>
  </si>
  <si>
    <t>panel silniční 3,00x1,00x0,15m</t>
  </si>
  <si>
    <t>-1462534185</t>
  </si>
  <si>
    <t>Poznámka k položce:
předpokládá se využití pou žitých panelů (trojnásobná obratovost), ceníková cena byla upravena)</t>
  </si>
  <si>
    <t>522,0/3,0 "trojnásobná obratovost, cena byla upravena</t>
  </si>
  <si>
    <t>Trubní vedení</t>
  </si>
  <si>
    <t>50</t>
  </si>
  <si>
    <t>871370410</t>
  </si>
  <si>
    <t>Montáž kanalizačního potrubí korugovaného SN 10 z polypropylenu DN 300</t>
  </si>
  <si>
    <t>84620969</t>
  </si>
  <si>
    <t>51</t>
  </si>
  <si>
    <t>PPL.ID103006</t>
  </si>
  <si>
    <t>Trubka kanalizační Pipelife PRAGMA+ID SN 10 DN 300x6m PP</t>
  </si>
  <si>
    <t>2013167835</t>
  </si>
  <si>
    <t>1*1,015 'Přepočtené koeficientem množství</t>
  </si>
  <si>
    <t>52</t>
  </si>
  <si>
    <t>891375313</t>
  </si>
  <si>
    <t>Montáž koncových klapek PE-HD do hrdla PE nebo PVC potrubí DN 300</t>
  </si>
  <si>
    <t>-991467209</t>
  </si>
  <si>
    <t>53</t>
  </si>
  <si>
    <t>42284024</t>
  </si>
  <si>
    <t>klapka zpětná koncová litinová DN 300</t>
  </si>
  <si>
    <t>841499716</t>
  </si>
  <si>
    <t>54</t>
  </si>
  <si>
    <t>894411311</t>
  </si>
  <si>
    <t>Osazení betonových nebo železobetonových dílců pro šachty skruží rovných</t>
  </si>
  <si>
    <t>-1179648409</t>
  </si>
  <si>
    <t>25,0" pro čerpací šachty</t>
  </si>
  <si>
    <t>55</t>
  </si>
  <si>
    <t>59225105</t>
  </si>
  <si>
    <t>dílec betonový pro studny kruhové 80x100x9cm</t>
  </si>
  <si>
    <t>395836414</t>
  </si>
  <si>
    <t>3 "pro čerpací šachty</t>
  </si>
  <si>
    <t>56</t>
  </si>
  <si>
    <t>899103112</t>
  </si>
  <si>
    <t>Osazení poklopů litinových nebo ocelových včetně rámů pro třídu zatížení B125, C250</t>
  </si>
  <si>
    <t>1958798077</t>
  </si>
  <si>
    <t>57</t>
  </si>
  <si>
    <t>63126059</t>
  </si>
  <si>
    <t>poklop kompozitní zátěžový hranatý včetně rámů a příslušenství 600/900mm B125</t>
  </si>
  <si>
    <t>679271999</t>
  </si>
  <si>
    <t>58</t>
  </si>
  <si>
    <t>899620000R</t>
  </si>
  <si>
    <t>Výplň potrubí cementopopílkovou suspenzí</t>
  </si>
  <si>
    <t>-442063885</t>
  </si>
  <si>
    <t>(6,0-2*0,3)*(0,79-0,07) "výplň mezi troubemi</t>
  </si>
  <si>
    <t>59</t>
  </si>
  <si>
    <t>899623171</t>
  </si>
  <si>
    <t>Obetonování potrubí nebo zdiva stok betonem prostým tř. C 25/30 v otevřeném výkopu</t>
  </si>
  <si>
    <t>604554345</t>
  </si>
  <si>
    <t>2*0,3*(0,79-0,07) "výplň mezikruží</t>
  </si>
  <si>
    <t>Ostatní konstrukce a práce, bourání</t>
  </si>
  <si>
    <t>60</t>
  </si>
  <si>
    <t>919726201.TCT</t>
  </si>
  <si>
    <t>Geotextilie pro vyztužení, separaci a filtraci tkaná z PP podélná pevnost v tahu do 15 kN/m PK TEX PP</t>
  </si>
  <si>
    <t>537215021</t>
  </si>
  <si>
    <t>174,0*3,30 "separační vrstva pod panelovou komunikaci</t>
  </si>
  <si>
    <t>61</t>
  </si>
  <si>
    <t>934956126</t>
  </si>
  <si>
    <t>Hradítka z dubového dřeva tl 80 mm</t>
  </si>
  <si>
    <t>-908601826</t>
  </si>
  <si>
    <t>1,0*1,15 "ztratné 15%</t>
  </si>
  <si>
    <t>62</t>
  </si>
  <si>
    <t>953941621</t>
  </si>
  <si>
    <t>Osazování konzol ve zdivu betonovém</t>
  </si>
  <si>
    <t>591910354</t>
  </si>
  <si>
    <t>1+1 " vodicí drážky pro dubové hradítko</t>
  </si>
  <si>
    <t>63</t>
  </si>
  <si>
    <t>13010440</t>
  </si>
  <si>
    <t>úhelník ocelový rovnostranný jakost 11 375 100x100x8mm</t>
  </si>
  <si>
    <t>-1852473778</t>
  </si>
  <si>
    <t>Poznámka k položce:
Hmotnost: 12,18 kg/m</t>
  </si>
  <si>
    <t>2*1,1*0,01218*1,1 "vodicí drážky ztratné 10%</t>
  </si>
  <si>
    <t>65</t>
  </si>
  <si>
    <t>961044111</t>
  </si>
  <si>
    <t>Bourání základů z betonu prostého</t>
  </si>
  <si>
    <t>-28123646</t>
  </si>
  <si>
    <t>15,0*0,30 "betonová podlaha přístřešku, příl. D.1.1 (odhad)</t>
  </si>
  <si>
    <t>71</t>
  </si>
  <si>
    <t>985560000R</t>
  </si>
  <si>
    <t>Chemické kotvy</t>
  </si>
  <si>
    <t>1813213299</t>
  </si>
  <si>
    <t>10 "pro upevnění  česlové stěny</t>
  </si>
  <si>
    <t>997</t>
  </si>
  <si>
    <t>Přesun sutě</t>
  </si>
  <si>
    <t>72</t>
  </si>
  <si>
    <t>99722000R</t>
  </si>
  <si>
    <t>Likvidace hmot z rozebrané provizorní vozovky podle platné legislativy,(naložení a přemístění k dalšímu využití)</t>
  </si>
  <si>
    <t>1361611722</t>
  </si>
  <si>
    <t>212,976+172,26+0,459 "hmoty z rozebrané provizorní komunikace</t>
  </si>
  <si>
    <t>73</t>
  </si>
  <si>
    <t>997320000R</t>
  </si>
  <si>
    <t>Likvidace suti podle platné legislativy (naložení, přemístění, složení a poplatek za skládku)</t>
  </si>
  <si>
    <t>-1883439117</t>
  </si>
  <si>
    <t>998</t>
  </si>
  <si>
    <t>Přesun hmot</t>
  </si>
  <si>
    <t>79</t>
  </si>
  <si>
    <t>998330000R</t>
  </si>
  <si>
    <t>Ztížený přesun hmot</t>
  </si>
  <si>
    <t>-215003189</t>
  </si>
  <si>
    <t>položka obsahuje mj. manipulaci s ŽB rámy uvnitř výkopu</t>
  </si>
  <si>
    <t>včetně spojování (zámkový spoj)</t>
  </si>
  <si>
    <t>1043,929</t>
  </si>
  <si>
    <t>80</t>
  </si>
  <si>
    <t>998332011</t>
  </si>
  <si>
    <t>Přesun hmot pro úpravy vodních toků a kanály</t>
  </si>
  <si>
    <t>2139763851</t>
  </si>
  <si>
    <t>PSV</t>
  </si>
  <si>
    <t>Práce a dodávky PSV</t>
  </si>
  <si>
    <t>711</t>
  </si>
  <si>
    <t>Izolace proti vodě, vlhkosti a plynům</t>
  </si>
  <si>
    <t>81</t>
  </si>
  <si>
    <t>711131811</t>
  </si>
  <si>
    <t>Odstranění izolace proti zemní vlhkosti vodorovné</t>
  </si>
  <si>
    <t>-1414497780</t>
  </si>
  <si>
    <t>10,0*2,50 "izolace stávajících rámových propustí</t>
  </si>
  <si>
    <t>82</t>
  </si>
  <si>
    <t>711131821</t>
  </si>
  <si>
    <t>Odstranění izolace proti zemní vlhkosti svislé</t>
  </si>
  <si>
    <t>-932381814</t>
  </si>
  <si>
    <t>10,0*2*0,5 "izolace stávajících rámových propustí</t>
  </si>
  <si>
    <t>83</t>
  </si>
  <si>
    <t>997010000R</t>
  </si>
  <si>
    <t>Likvidace izolace (lepenky) podle platné legislativy (naložení, přemístění, složení a poplatek za skládku)</t>
  </si>
  <si>
    <t>-1028194133</t>
  </si>
  <si>
    <t>767</t>
  </si>
  <si>
    <t>Konstrukce zámečnické</t>
  </si>
  <si>
    <t>84</t>
  </si>
  <si>
    <t>767995112</t>
  </si>
  <si>
    <t>Montáž atypických zámečnických konstrukcí hmotnosti do 10 kg</t>
  </si>
  <si>
    <t>430685377</t>
  </si>
  <si>
    <t>Poznámka k položce:
Včetně spojovacího a kotvicího materiálu.</t>
  </si>
  <si>
    <t>116,0 "rám česlí</t>
  </si>
  <si>
    <t>53,0 "česlice</t>
  </si>
  <si>
    <t>29 "vodicí drážky</t>
  </si>
  <si>
    <t>85</t>
  </si>
  <si>
    <t>14550246</t>
  </si>
  <si>
    <t>profil ocelový čtvercový svařovaný 50x50x3mm</t>
  </si>
  <si>
    <t>-1091368530</t>
  </si>
  <si>
    <t>Poznámka k položce:
Hmotnost: 4,48 kg/m</t>
  </si>
  <si>
    <t>(2*4,8+7,47+6,5)*0,00448*1,1 "rám česlí, ztratné 10%</t>
  </si>
  <si>
    <t>86</t>
  </si>
  <si>
    <t>13010011</t>
  </si>
  <si>
    <t>tyč ocelová kruhová jakost 11 375 D 10mm</t>
  </si>
  <si>
    <t>-2012569251</t>
  </si>
  <si>
    <t>Poznámka k položce:
Hmotnost: 0,62 kg/m</t>
  </si>
  <si>
    <t>(22*1,05+21*1,15+15*1,45+4*1,05+2*1,09+2*1,37)*0,00062*1,1 "česlice, ztratné 10%</t>
  </si>
  <si>
    <t>87</t>
  </si>
  <si>
    <t>998767101</t>
  </si>
  <si>
    <t>Přesun hmot tonážní pro zámečnické konstrukce v objektech v do 6 m</t>
  </si>
  <si>
    <t>-763371963</t>
  </si>
  <si>
    <t>789</t>
  </si>
  <si>
    <t>Povrchové úpravy ocelových konstrukcí a technologických zařízení</t>
  </si>
  <si>
    <t>88</t>
  </si>
  <si>
    <t>789421231</t>
  </si>
  <si>
    <t>Provedení žárového stříkání ocelových konstrukcí třídy I Zn 100 um</t>
  </si>
  <si>
    <t>1351271875</t>
  </si>
  <si>
    <t>Poznámka k položce:
1,85 kg/m2</t>
  </si>
  <si>
    <t>(22*1,05+21*1,15+15*1,45+4*1,05+2*1,09+2*1,37)*3,14*0,01 "česlice</t>
  </si>
  <si>
    <t>(2*4,8+7,47+6,5)*4*0,05*0,05 "rám česlí</t>
  </si>
  <si>
    <t>2*1,1*0,3 "vodicí drážky stavítka</t>
  </si>
  <si>
    <t>89</t>
  </si>
  <si>
    <t>15625101</t>
  </si>
  <si>
    <t>drát metalizační Zn D 3mm</t>
  </si>
  <si>
    <t>1805222278</t>
  </si>
  <si>
    <t>3,349*1,85</t>
  </si>
  <si>
    <t>Soupis:</t>
  </si>
  <si>
    <t>1.1 - SO 01.1 Mýcení porostů</t>
  </si>
  <si>
    <t>111251102</t>
  </si>
  <si>
    <t>Odstranění křovin a stromů průměru kmene do 100 mm i s kořeny sklonu terénu do 1:5 z celkové plochy přes 100 do 500 m2 strojně</t>
  </si>
  <si>
    <t>1826368112</t>
  </si>
  <si>
    <t>150 " změřeno v terénu</t>
  </si>
  <si>
    <t>111250000R</t>
  </si>
  <si>
    <t>Likvidace dřevní hmoty z větví stromů a křovin podle platné legislativy</t>
  </si>
  <si>
    <t>1757812343</t>
  </si>
  <si>
    <t>150,0*0,02"křoví</t>
  </si>
  <si>
    <t>(22+4)*0,05 "větve stromů průměru do 300 mm</t>
  </si>
  <si>
    <t>(1+4)*0,09 "větve stromů průměru do 500 mm</t>
  </si>
  <si>
    <t>112101101</t>
  </si>
  <si>
    <t>Odstranění stromů listnatých průměru kmene do 300 mm</t>
  </si>
  <si>
    <t>1256477073</t>
  </si>
  <si>
    <t>22 "příl. D.1.1 tabulka kácení, profil  10-30 cm</t>
  </si>
  <si>
    <t>112101102</t>
  </si>
  <si>
    <t>Odstranění stromů listnatých průměru kmene do 500 mm</t>
  </si>
  <si>
    <t>708189100</t>
  </si>
  <si>
    <t>1  "příl. D.1.1 tabulka kácení, profil 30 - 50 cm</t>
  </si>
  <si>
    <t>112101121</t>
  </si>
  <si>
    <t>Odstranění stromů jehličnatých průměru kmene do 300 mm</t>
  </si>
  <si>
    <t>-577370583</t>
  </si>
  <si>
    <t>4  "příl. D.1.1 tabulka kácení, profil  10-30 cm</t>
  </si>
  <si>
    <t>112101122</t>
  </si>
  <si>
    <t>Odstranění stromů jehličnatých průměru kmene do 500 mm</t>
  </si>
  <si>
    <t>-1250058563</t>
  </si>
  <si>
    <t>4  "příl. D.1.1 tabulka kácení, profil  30 - 50 cm</t>
  </si>
  <si>
    <t>7</t>
  </si>
  <si>
    <t>112251101</t>
  </si>
  <si>
    <t>Odstranění pařezů D do 300 mm</t>
  </si>
  <si>
    <t>-1732391902</t>
  </si>
  <si>
    <t>112251102</t>
  </si>
  <si>
    <t>Odstranění pařezů D do 500 mm</t>
  </si>
  <si>
    <t>329769572</t>
  </si>
  <si>
    <t>112251212</t>
  </si>
  <si>
    <t>Odstranění pařezů na svahu do 1:2 odfrézováním do hloubky 0,2 m</t>
  </si>
  <si>
    <t>-407785079</t>
  </si>
  <si>
    <t>(1+1)*3,14*0,1*0,1 "příl. D.1.1, č. stromu 25 a27</t>
  </si>
  <si>
    <t>1*3,14*0,15*0,15 "příl. D.1.1, č. stromu 28</t>
  </si>
  <si>
    <t>162300000R</t>
  </si>
  <si>
    <t>Likvidace dřevní hmoty z pařezů (naložení, přemístění, složení a poplatek za skládku)</t>
  </si>
  <si>
    <t>kpl</t>
  </si>
  <si>
    <t>-749207363</t>
  </si>
  <si>
    <t>24 pařezů D do 300 mm a 5pařezů D do 500 mm</t>
  </si>
  <si>
    <t>1.2 - SO 01.2 Náhradní výsadba</t>
  </si>
  <si>
    <t>183101113</t>
  </si>
  <si>
    <t>Hloubení jamek bez výměny půdy zeminy tř 1 až 4 objem do 0,05 m3 v rovině a svahu do 1:5</t>
  </si>
  <si>
    <t>-183689964</t>
  </si>
  <si>
    <t>pro stromky drobných bobulovin (angrešt a rybíz)</t>
  </si>
  <si>
    <t>1+2</t>
  </si>
  <si>
    <t>183101114</t>
  </si>
  <si>
    <t>Hloubení jamek bez výměny půdy zeminy tř 1 až 4 objem do 0,125 m3 v rovině a svahu do 1:5</t>
  </si>
  <si>
    <t>1449472997</t>
  </si>
  <si>
    <t>pro ovocné stromky, smrky a  túje</t>
  </si>
  <si>
    <t>11+4+20</t>
  </si>
  <si>
    <t>184102113</t>
  </si>
  <si>
    <t>Výsadba dřeviny s balem D do 0,4 m do jamky se zalitím v rovině a svahu do 1:5</t>
  </si>
  <si>
    <t>-1861343235</t>
  </si>
  <si>
    <t>20 "túje</t>
  </si>
  <si>
    <t>4 "smrky</t>
  </si>
  <si>
    <t>02660300R</t>
  </si>
  <si>
    <t>Túje (Smaragda) 80-125 cm</t>
  </si>
  <si>
    <t>2005821685</t>
  </si>
  <si>
    <t>02660404</t>
  </si>
  <si>
    <t>Smrk ztepilý  /Picea abies/ 80-125cm</t>
  </si>
  <si>
    <t>-974974516</t>
  </si>
  <si>
    <t>184201111</t>
  </si>
  <si>
    <t>Výsadba stromu bez balu do jamky výška kmene do 1,8 m v rovině a svahu do 1:5</t>
  </si>
  <si>
    <t>-1459915399</t>
  </si>
  <si>
    <t>1 "angrešt</t>
  </si>
  <si>
    <t>2 "rybíz</t>
  </si>
  <si>
    <t>026001003R</t>
  </si>
  <si>
    <t>Stromky drobného ovoce (angrešt a rybíz)</t>
  </si>
  <si>
    <t>ks</t>
  </si>
  <si>
    <t>1532886197</t>
  </si>
  <si>
    <t>184201112</t>
  </si>
  <si>
    <t>Výsadba stromu bez balu do jamky výška kmene do 2,5 m v rovině a svahu do 1:5</t>
  </si>
  <si>
    <t>538238824</t>
  </si>
  <si>
    <t>11 "ovocné stromky</t>
  </si>
  <si>
    <t>026004005R</t>
  </si>
  <si>
    <t>Ovocné stromky</t>
  </si>
  <si>
    <t>316245209</t>
  </si>
  <si>
    <t>11 "podle dohody s vlastníky pozemků</t>
  </si>
  <si>
    <t>184215112</t>
  </si>
  <si>
    <t>Ukotvení kmene dřevin jedním kůlem D do 0,1 m délky do 2 m</t>
  </si>
  <si>
    <t>1970518174</t>
  </si>
  <si>
    <t>1+2 "pro stromky drobného ovoce</t>
  </si>
  <si>
    <t>60591253</t>
  </si>
  <si>
    <t>kůl vyvazovací dřevěný impregnovaný D 8cm dl 2m</t>
  </si>
  <si>
    <t>-1560567677</t>
  </si>
  <si>
    <t>184215113</t>
  </si>
  <si>
    <t>Ukotvení kmene dřevin jedním kůlem D do 0,1 m délky do 3 m</t>
  </si>
  <si>
    <t>1029828373</t>
  </si>
  <si>
    <t>60591257</t>
  </si>
  <si>
    <t>kůl vyvazovací dřevěný impregnovaný D 8cm dl 3m</t>
  </si>
  <si>
    <t>-1465165726</t>
  </si>
  <si>
    <t>998231411</t>
  </si>
  <si>
    <t>Ruční přesun hmot pro sadovnické a krajinářské úpravy do 100 m</t>
  </si>
  <si>
    <t>1364442542</t>
  </si>
  <si>
    <t>1.3 - SO 01.3 Výměna oplocení</t>
  </si>
  <si>
    <t>131151343</t>
  </si>
  <si>
    <t>Vrtání jamek pro plotové sloupky D do 300 mm - strojně</t>
  </si>
  <si>
    <t>827972375</t>
  </si>
  <si>
    <t>13,0*0,8 "příl. D.1.1 a D.1.6, pro bet. patky náhradního oplocení</t>
  </si>
  <si>
    <t>338171123</t>
  </si>
  <si>
    <t>Osazování sloupků a vzpěr plotových ocelových v do 2,60 m se zabetonováním</t>
  </si>
  <si>
    <t>823293282</t>
  </si>
  <si>
    <t>13 "příl. D.1.1 a D.1.6</t>
  </si>
  <si>
    <t>DRX.PR400205</t>
  </si>
  <si>
    <t>Sloupek plotový 60x60 v.2,6,s plastovou krytkou, Zn+ PVC</t>
  </si>
  <si>
    <t>1482120907</t>
  </si>
  <si>
    <t>13+28 "příl. D.1.1 a D.1.6</t>
  </si>
  <si>
    <t>338171125.DRX</t>
  </si>
  <si>
    <t>Osazování sloupků a vzpěr plotových ocelových systém Dirickx v do 2,60 m ukotvením k pevnému podkladu</t>
  </si>
  <si>
    <t>1856428829</t>
  </si>
  <si>
    <t>70,0/2,5</t>
  </si>
  <si>
    <t>549000000R</t>
  </si>
  <si>
    <t>Ocelová úchytka U</t>
  </si>
  <si>
    <t>-334643224</t>
  </si>
  <si>
    <t>2*28 "příl. D.1.6</t>
  </si>
  <si>
    <t>348171146</t>
  </si>
  <si>
    <t>Montáž panelového svařovaného oplocení výšky přes 1,5 do 2,0 m</t>
  </si>
  <si>
    <t>-229574519</t>
  </si>
  <si>
    <t>31391007</t>
  </si>
  <si>
    <t>plotový panel plochý svařovaný 2030x2500mm z Pz drátů</t>
  </si>
  <si>
    <t>-302013563</t>
  </si>
  <si>
    <t>93,0/2,5</t>
  </si>
  <si>
    <t>966049831</t>
  </si>
  <si>
    <t>Rozebrání prefabrikovaných plotových desek betonových</t>
  </si>
  <si>
    <t>-1392264059</t>
  </si>
  <si>
    <t>50 " stávající oplocení z bet. desek. (dl. 15,0m) příl. D.1.1</t>
  </si>
  <si>
    <t>966071711</t>
  </si>
  <si>
    <t>Bourání sloupků a vzpěr plotových ocelových do 2,5 m zabetonovaných</t>
  </si>
  <si>
    <t>1296419622</t>
  </si>
  <si>
    <t>31  "stávající plotové sloupky drátěného oplocení, příl. D.1.1</t>
  </si>
  <si>
    <t>966071822</t>
  </si>
  <si>
    <t>Rozebrání oplocení z drátěného pletiva se čtvercovými oky výšky do 2,0 m</t>
  </si>
  <si>
    <t>-2064077337</t>
  </si>
  <si>
    <t>78,0 "stávající drátěné oplocení, příl. D.1.1</t>
  </si>
  <si>
    <t>966071831</t>
  </si>
  <si>
    <t>Rozebrání ostnatého drátu výšky do 2,0 m</t>
  </si>
  <si>
    <t>-895089651</t>
  </si>
  <si>
    <t>15,0 " nad plotem z bet. desek</t>
  </si>
  <si>
    <t>-1494577759</t>
  </si>
  <si>
    <t>28*4 "pro upevnění  plotových sloupků na rámové propustě</t>
  </si>
  <si>
    <t>997230000R</t>
  </si>
  <si>
    <t>Likvidace suti z rozebraných plotů podle platné legislativy (naložení, přemístění, složení a poplatek za skládku)</t>
  </si>
  <si>
    <t>-499054113</t>
  </si>
  <si>
    <t>CS ÚRS 2020 01</t>
  </si>
  <si>
    <t>-389109864</t>
  </si>
  <si>
    <t>1.4 - SO 01.4 Úprava napojení na stávající zakrytý úsek</t>
  </si>
  <si>
    <t>960111221</t>
  </si>
  <si>
    <t>Bourání vodních staveb z dílců prefabrikovaných betonových a železobetonových, z vodní hladiny</t>
  </si>
  <si>
    <t>2062014739</t>
  </si>
  <si>
    <t>10,0*2,08 "stávající rámové propusti, příl. D.1.1</t>
  </si>
  <si>
    <t>10,0*0,54 " podkladní vrstva, příl. D.1.1</t>
  </si>
  <si>
    <t>99732000R</t>
  </si>
  <si>
    <t>-1344276290</t>
  </si>
  <si>
    <t>943134526</t>
  </si>
  <si>
    <t>1.5 - SO 01.5 Přepojení stávajících přípojek kanalizace</t>
  </si>
  <si>
    <t>-472563546</t>
  </si>
  <si>
    <t>(2,5+5,5)*0,8*1,5</t>
  </si>
  <si>
    <t>-1803437976</t>
  </si>
  <si>
    <t>9,60</t>
  </si>
  <si>
    <t>175151101</t>
  </si>
  <si>
    <t>Obsypání potrubí strojně sypaninou bez prohození, uloženou do 3 m</t>
  </si>
  <si>
    <t>-538625926</t>
  </si>
  <si>
    <t>(5,5+2,5)*0,8*0,3</t>
  </si>
  <si>
    <t>58331200</t>
  </si>
  <si>
    <t>štěrkopísek netříděný zásypový</t>
  </si>
  <si>
    <t>-1668252013</t>
  </si>
  <si>
    <t>Poznámka k položce:
hmotnost 2t/m2</t>
  </si>
  <si>
    <t>1,92*2 'Přepočtené koeficientem množství</t>
  </si>
  <si>
    <t>451573111</t>
  </si>
  <si>
    <t>Lože pod potrubí otevřený výkop ze štěrkopísku</t>
  </si>
  <si>
    <t>-1505558635</t>
  </si>
  <si>
    <t>(2,5+5,5)*0,8*0,1 "pod potrubí</t>
  </si>
  <si>
    <t>871355241</t>
  </si>
  <si>
    <t>Kanalizační potrubí z tvrdého PVC vícevrstvé tuhost třídy SN12 DN 200</t>
  </si>
  <si>
    <t>1757832488</t>
  </si>
  <si>
    <t>5,5 "výměna odvodňovacího potrubí</t>
  </si>
  <si>
    <t>2,5 "výměna a přepojení dešťové kanalizace</t>
  </si>
  <si>
    <t>998276101</t>
  </si>
  <si>
    <t>Přesun hmot pro trubní vedení z trub z plastických hmot otevřený výkop</t>
  </si>
  <si>
    <t>-2100576324</t>
  </si>
  <si>
    <t>2 - SO 02 Otevřené koryto</t>
  </si>
  <si>
    <t>124253102</t>
  </si>
  <si>
    <t>Vykopávky pro koryta vodotečí v hornině třídy těžitelnosti I, skupiny 3 objem do 5000 m3 strojně</t>
  </si>
  <si>
    <t>2100016996</t>
  </si>
  <si>
    <t>367,70 "příl. D.1.1</t>
  </si>
  <si>
    <t>1376562622</t>
  </si>
  <si>
    <t>(8*1,0+1*2,0+1*5,0)*0,7 "pro kamenné zajišťovací prahy</t>
  </si>
  <si>
    <t>4,6*0,8*0,8  "pro betonový zajišťovací práh</t>
  </si>
  <si>
    <t>-969607088</t>
  </si>
  <si>
    <t>3*6,0*1,5</t>
  </si>
  <si>
    <t>162750000R</t>
  </si>
  <si>
    <t>549656816</t>
  </si>
  <si>
    <t>367,70+13,444</t>
  </si>
  <si>
    <t>-183,60 "odečet násypů</t>
  </si>
  <si>
    <t>171151131</t>
  </si>
  <si>
    <t>Uložení sypaniny z hornin nesoudržných a soudržných střídavě do násypů zhutněných</t>
  </si>
  <si>
    <t>-166578623</t>
  </si>
  <si>
    <t>183,60 "příl. D.1.1</t>
  </si>
  <si>
    <t>181111121</t>
  </si>
  <si>
    <t>Plošná úprava terénu do 500 m2 zemina tř 1 až 4 nerovnosti do 150 mm v rovinně a svahu do 1:5</t>
  </si>
  <si>
    <t>1823700244</t>
  </si>
  <si>
    <t>(15,0+35,0+40,0+15,0)*3,5 " urovnání přístupových komunikaci</t>
  </si>
  <si>
    <t>-984820870</t>
  </si>
  <si>
    <t>164,83 "příloha D.1.1, dle pol. úprava pláně</t>
  </si>
  <si>
    <t>-2098763701</t>
  </si>
  <si>
    <t>164,83 "dle pol. úprava pláně, příloha D.1.1</t>
  </si>
  <si>
    <t>181411123</t>
  </si>
  <si>
    <t>Založení lučního trávníku výsevem plochy do 1000 m2 ve svahu do 1:1</t>
  </si>
  <si>
    <t>-940603503</t>
  </si>
  <si>
    <t>171,50 "dle pol. svahování násypů,  příloha D.1.1</t>
  </si>
  <si>
    <t>690076224</t>
  </si>
  <si>
    <t>(164,83+171,50)*0,05</t>
  </si>
  <si>
    <t>Úprava pláně v hornině třídy těžitelnosti I, skupiny 1 až 3 bez zhutnění</t>
  </si>
  <si>
    <t>-902298962</t>
  </si>
  <si>
    <t>164,83 "příloha D.1.1</t>
  </si>
  <si>
    <t>182151111</t>
  </si>
  <si>
    <t>Svahování v zářezech v hornině třídy těžitelnosti I, skupiny 1 až 3</t>
  </si>
  <si>
    <t>-231401575</t>
  </si>
  <si>
    <t>527,39"příloha D.1.1</t>
  </si>
  <si>
    <t>182251101</t>
  </si>
  <si>
    <t>Svahování násypů strojně</t>
  </si>
  <si>
    <t>2093463932</t>
  </si>
  <si>
    <t>171,50 " příloha D.1.1</t>
  </si>
  <si>
    <t>182351023</t>
  </si>
  <si>
    <t>Rozprostření ornice pl do 100 m2 ve svahu přes 1:5 tl vrstvy do 200 mm strojně</t>
  </si>
  <si>
    <t>-1943458159</t>
  </si>
  <si>
    <t>171,50 "příloha D.1.1, dle pol. svahování násypů</t>
  </si>
  <si>
    <t>451314212</t>
  </si>
  <si>
    <t>Podklad pod dlažbu z betonu prostého C 25/30 tl přes 100 do 150 mm</t>
  </si>
  <si>
    <t>-1010536045</t>
  </si>
  <si>
    <t>26,8 "příl.D.1.5</t>
  </si>
  <si>
    <t>451571221</t>
  </si>
  <si>
    <t>Podklad pod dlažbu ze štěrkopísku tl do 100 mm</t>
  </si>
  <si>
    <t>1126202951</t>
  </si>
  <si>
    <t>452218010</t>
  </si>
  <si>
    <t>Zajišťovací práh z upraveného lomového kamene na sucho</t>
  </si>
  <si>
    <t>1361221139</t>
  </si>
  <si>
    <t>(8*1,0+1*2,0+1*5,0)*0,7</t>
  </si>
  <si>
    <t>452318510</t>
  </si>
  <si>
    <t>Zajišťovací práh z betonu prostého se zvýšenými nároky na prostředí</t>
  </si>
  <si>
    <t>-235600399</t>
  </si>
  <si>
    <t>4,6*0,8*0,4 "příl.D.1.5</t>
  </si>
  <si>
    <t>463212121</t>
  </si>
  <si>
    <t>Rovnanina z lomového kamene s vyklínováním spár těženým kamenivem</t>
  </si>
  <si>
    <t>-1313574996</t>
  </si>
  <si>
    <t>97,74 "příloha D.1.1</t>
  </si>
  <si>
    <t>463212191</t>
  </si>
  <si>
    <t>Příplatek za vypracováni líce rovnaniny</t>
  </si>
  <si>
    <t>-1594905047</t>
  </si>
  <si>
    <t>97,74/0,3</t>
  </si>
  <si>
    <t>465511513</t>
  </si>
  <si>
    <t>Dlažba z lomového kamene do malty s vyplněním spár maltou a vyspárováním plocha do 20 m2 tl 300 mm</t>
  </si>
  <si>
    <t>988616075</t>
  </si>
  <si>
    <t>128751757</t>
  </si>
  <si>
    <t>2.1. - SO 02.1 Mýcení porostů</t>
  </si>
  <si>
    <t>-721642585</t>
  </si>
  <si>
    <t>105,0 "změřeno v terénu</t>
  </si>
  <si>
    <t>Likvidace dřevní hmoty z  větví stromů a křoví podle platné legislativy</t>
  </si>
  <si>
    <t>562088669</t>
  </si>
  <si>
    <t>105,0*0,02 " křoví</t>
  </si>
  <si>
    <t>11*0,05 "větve stromů do 300 mm</t>
  </si>
  <si>
    <t>1*0,09 "větve stromů do 500 mm</t>
  </si>
  <si>
    <t>2088021069</t>
  </si>
  <si>
    <t>11  "příl. D.1.1 tabulka kácení, profil  10-30 cm</t>
  </si>
  <si>
    <t>559428457</t>
  </si>
  <si>
    <t>1  "příl. D.1.1 tabulka kácení, profil  30 - 50 cm</t>
  </si>
  <si>
    <t>-1204615293</t>
  </si>
  <si>
    <t>93188398</t>
  </si>
  <si>
    <t>1 "příl. D.1.1 tabulka kácení, profil  30 - 50 cm, profil 45 cm</t>
  </si>
  <si>
    <t>162200000R</t>
  </si>
  <si>
    <t>128232260</t>
  </si>
  <si>
    <t>11 pařezů D do 300 mm a 1 pařez D do 500 mm</t>
  </si>
  <si>
    <t>2.2. - SO 02.2 Náhradní výsadba</t>
  </si>
  <si>
    <t>973295959</t>
  </si>
  <si>
    <t>14 "pro listnaté odrostky stromků</t>
  </si>
  <si>
    <t>-623964407</t>
  </si>
  <si>
    <t>14 "listnaté  odrostky stromky (podle pokynů provozovatele)</t>
  </si>
  <si>
    <t>02650406R</t>
  </si>
  <si>
    <t>Javor mléč /Acer platanoides/ v.1,5-2,5 m,obvod kmínku 8 -12 cm</t>
  </si>
  <si>
    <t>904911200</t>
  </si>
  <si>
    <t>184215133</t>
  </si>
  <si>
    <t>Ukotvení kmene dřevin třemi kůly D do 0,1 m délky do 3 m</t>
  </si>
  <si>
    <t>547672248</t>
  </si>
  <si>
    <t>14 " listnaté odrostky</t>
  </si>
  <si>
    <t>-269561179</t>
  </si>
  <si>
    <t>14*3</t>
  </si>
  <si>
    <t>185804311</t>
  </si>
  <si>
    <t>Zalití rostlin vodou plocha do 20 m2</t>
  </si>
  <si>
    <t>433335784</t>
  </si>
  <si>
    <t>14*2*0,02 "v době přísušku</t>
  </si>
  <si>
    <t>998231311</t>
  </si>
  <si>
    <t>Přesun hmot pro sadovnické a krajinářské úpravy vodorovně do 5000 m</t>
  </si>
  <si>
    <t>1576919382</t>
  </si>
  <si>
    <t>3 - VON Vedlejší a ostatní náklady</t>
  </si>
  <si>
    <t>VRN - Vedlejší rozpočtové náklady</t>
  </si>
  <si>
    <t xml:space="preserve">    VRN1 - Vedlejší a ostatní rozpočtové náklady</t>
  </si>
  <si>
    <t xml:space="preserve">    VRN2 - Projektová dokumentace - ostatní náklady</t>
  </si>
  <si>
    <t xml:space="preserve">    VRN3 - Geodetické práce a vytýčení - ostatní náklady</t>
  </si>
  <si>
    <t xml:space="preserve">    VRN9 - Ostatní náklady</t>
  </si>
  <si>
    <t>938909311</t>
  </si>
  <si>
    <t>Čištění vozovek metením strojně podkladu nebo krytu betonového nebo živičného</t>
  </si>
  <si>
    <t>-1096922789</t>
  </si>
  <si>
    <t>400,0*2,5*20 " dle potřeby (v závislosti na počasí)</t>
  </si>
  <si>
    <t>975000000R</t>
  </si>
  <si>
    <t xml:space="preserve">Dočasné zajištění drobných staveb </t>
  </si>
  <si>
    <t>-361413808</t>
  </si>
  <si>
    <t>pergola na p.p.č.st. 76</t>
  </si>
  <si>
    <t>skleník na p.p.č.st. 20</t>
  </si>
  <si>
    <t>VRN</t>
  </si>
  <si>
    <t>Vedlejší rozpočtové náklady</t>
  </si>
  <si>
    <t>VRN1</t>
  </si>
  <si>
    <t>Vedlejší a ostatní rozpočtové náklady</t>
  </si>
  <si>
    <t>011</t>
  </si>
  <si>
    <t>Zajištění kompletního zařízení staveniště a jeho přípojení na inž. sítě</t>
  </si>
  <si>
    <t>soubor</t>
  </si>
  <si>
    <t>1024</t>
  </si>
  <si>
    <t>1165455291</t>
  </si>
  <si>
    <t>Zajištění kompletního zařízení stavenišrě a jeho přípojení na sítě</t>
  </si>
  <si>
    <t>-zajištění místnosti pro TDI v ZS vč. jejího vybavení</t>
  </si>
  <si>
    <t>-zajištění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</si>
  <si>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</si>
  <si>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</si>
  <si>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</si>
  <si>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</si>
  <si>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</si>
  <si>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</si>
  <si>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</si>
  <si>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</si>
  <si>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</si>
  <si>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0115</t>
  </si>
  <si>
    <t>Zřízení a odstranění jímek  (včetně materiálu a jeho likvidace)</t>
  </si>
  <si>
    <t>862719482</t>
  </si>
  <si>
    <t xml:space="preserve">-Zřízení a odstranění jímek </t>
  </si>
  <si>
    <t>(včetně materiálu a jeho likvidace) po dobu stavby</t>
  </si>
  <si>
    <t>VRN2</t>
  </si>
  <si>
    <t>Projektová dokumentace - ostatní náklady</t>
  </si>
  <si>
    <t>0210</t>
  </si>
  <si>
    <t>Vypracování Plánu opatření pro případ havárie</t>
  </si>
  <si>
    <t>-1155200687</t>
  </si>
  <si>
    <t xml:space="preserve">-Zhotovitelem vypracovaný plán opatření pro případ úniku závadných látek </t>
  </si>
  <si>
    <t>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</si>
  <si>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</si>
  <si>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</si>
  <si>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1928547589</t>
  </si>
  <si>
    <t xml:space="preserve">-Zpracování povodňového plánu stavby dle §71 zákona č. 254/2001 Sb. </t>
  </si>
  <si>
    <t>včetně zajištění schválení příslušnými orgány správy a Povodím Labe, státní podnik</t>
  </si>
  <si>
    <t>023</t>
  </si>
  <si>
    <t>Vypracování  projektu skutečného provedení díla</t>
  </si>
  <si>
    <t>1066690415</t>
  </si>
  <si>
    <t>-Vypracování  projektu skutečného provedení díla</t>
  </si>
  <si>
    <t>VRN3</t>
  </si>
  <si>
    <t>Geodetické práce a vytýčení - ostatní náklady</t>
  </si>
  <si>
    <t>031</t>
  </si>
  <si>
    <t>Vypracování geodetického zaměření skutečného stavu</t>
  </si>
  <si>
    <t>971946417</t>
  </si>
  <si>
    <t>-Vypracování  geodetického zaměření skutečného stavu</t>
  </si>
  <si>
    <t>032</t>
  </si>
  <si>
    <t>Zpracování geometrických plánů</t>
  </si>
  <si>
    <t>1629054214</t>
  </si>
  <si>
    <t xml:space="preserve">-zajištění odsouhlasení geometrických plánů </t>
  </si>
  <si>
    <t>příslušným katastrálním úřadem</t>
  </si>
  <si>
    <t>035</t>
  </si>
  <si>
    <t>Zajištění veškerých geodetických prací souvisejících s realizací díla</t>
  </si>
  <si>
    <t>-279473352</t>
  </si>
  <si>
    <t>-Zajištění veškerých geodetických prací souvisejících s realizací díla</t>
  </si>
  <si>
    <t>Vytýčení stavby</t>
  </si>
  <si>
    <t>VRN9</t>
  </si>
  <si>
    <t>Ostatní náklady</t>
  </si>
  <si>
    <t>092</t>
  </si>
  <si>
    <t>Zajištění souhlasů se zvláštním užíváním komunikací</t>
  </si>
  <si>
    <t>-617535652</t>
  </si>
  <si>
    <t>0931</t>
  </si>
  <si>
    <t>Provedení pasportizace stávajících nemovitostí</t>
  </si>
  <si>
    <t>1318207543</t>
  </si>
  <si>
    <t>-Provedení pasportizace stávajících nemovitostí (vč. pozemků)  a jejich příslušenství,</t>
  </si>
  <si>
    <t>zajištění fotodokumentace stávajícího stavu přístupových komunikací</t>
  </si>
  <si>
    <t>uvedení do pův. stavu vč. nutného plošného urovnání terénu</t>
  </si>
  <si>
    <t xml:space="preserve">protokolární předání majitelům </t>
  </si>
  <si>
    <t>094</t>
  </si>
  <si>
    <t>Zajištění vytýčení veškerých podzemních zařízení</t>
  </si>
  <si>
    <t>1310371276</t>
  </si>
  <si>
    <t>-Zajištění vytýčení veškerých podzemních zařízení</t>
  </si>
  <si>
    <t>095</t>
  </si>
  <si>
    <t>Zajištění šetření o podzemních sítích</t>
  </si>
  <si>
    <t>-1978854468</t>
  </si>
  <si>
    <t>-Zajištění šetření o podzemních sítích vč. zajištění</t>
  </si>
  <si>
    <t xml:space="preserve">nových vyjádření v případě, že před realizací </t>
  </si>
  <si>
    <t>pozbyly platnosti</t>
  </si>
  <si>
    <t>0991</t>
  </si>
  <si>
    <t>Zajištění fotodokumentace veškerých konstrukcí, které budou v průběhu stavby skryty nebo zakryty</t>
  </si>
  <si>
    <t>-1083681511</t>
  </si>
  <si>
    <t xml:space="preserve">-Zajištění fotodokumentace veškerých konstrukcí, </t>
  </si>
  <si>
    <t xml:space="preserve"> které budou v průběhu stavby skryty nebo zakryty</t>
  </si>
  <si>
    <t>0993</t>
  </si>
  <si>
    <t>Zajištění dopravně inženýrských opatření</t>
  </si>
  <si>
    <t>813843120</t>
  </si>
  <si>
    <t>Odstranění pařezů strojně s jejich vykopáním, vytrháním nebo odstřelením průměru přes 100 do 300 mm</t>
  </si>
  <si>
    <t>15+1 "z pol. odstranění stromů průměru do 300 mm</t>
  </si>
  <si>
    <t>PP</t>
  </si>
  <si>
    <t>2+8 " z pol. odstranění stromů průměru do 500 mm - 3 "odečet odfrézovaných pařezů</t>
  </si>
  <si>
    <t>-geometrických plánů pro účely vkladu vodního díla</t>
  </si>
  <si>
    <t>do katastru nemovitostí,</t>
  </si>
  <si>
    <t>-geometrických plánů pro zřízení věcných břemen,</t>
  </si>
  <si>
    <t xml:space="preserve">-zajištění případného projednání geometrických plánů </t>
  </si>
  <si>
    <t>s vlastníky dotčených nebo sousedních nemovitostí,</t>
  </si>
  <si>
    <t xml:space="preserve">Vyplň údaj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</si>
</sst>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41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0" fontId="0" fillId="0" borderId="0" xfId="0"/>
    <xf numFmtId="4" fontId="28" fillId="0" borderId="0" xfId="0" applyNumberFormat="1" applyFont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9"/>
  <sheetViews>
    <sheetView showGridLines="0" workbookViewId="0" topLeftCell="A1">
      <selection activeCell="AE20" sqref="AE2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1" t="s">
        <v>14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2"/>
      <c r="AQ5" s="22"/>
      <c r="AR5" s="20"/>
      <c r="BE5" s="288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3" t="s">
        <v>17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2"/>
      <c r="AQ6" s="22"/>
      <c r="AR6" s="20"/>
      <c r="BE6" s="289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289"/>
      <c r="BS7" s="17" t="s">
        <v>6</v>
      </c>
    </row>
    <row r="8" spans="2:71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289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9"/>
      <c r="BS9" s="17" t="s">
        <v>6</v>
      </c>
    </row>
    <row r="10" spans="2:71" s="1" customFormat="1" ht="12" customHeight="1">
      <c r="B10" s="21"/>
      <c r="C10" s="22"/>
      <c r="D10" s="29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27</v>
      </c>
      <c r="AL10" s="22"/>
      <c r="AM10" s="22"/>
      <c r="AN10" s="27" t="s">
        <v>1</v>
      </c>
      <c r="AO10" s="22"/>
      <c r="AP10" s="22"/>
      <c r="AQ10" s="22"/>
      <c r="AR10" s="20"/>
      <c r="BE10" s="289"/>
      <c r="BS10" s="17" t="s">
        <v>6</v>
      </c>
    </row>
    <row r="11" spans="2:71" s="1" customFormat="1" ht="18.4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1</v>
      </c>
      <c r="AO11" s="22"/>
      <c r="AP11" s="22"/>
      <c r="AQ11" s="22"/>
      <c r="AR11" s="20"/>
      <c r="BE11" s="289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9"/>
      <c r="BS12" s="17" t="s">
        <v>6</v>
      </c>
    </row>
    <row r="13" spans="2:71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27</v>
      </c>
      <c r="AL13" s="22"/>
      <c r="AM13" s="22"/>
      <c r="AN13" s="31" t="s">
        <v>950</v>
      </c>
      <c r="AO13" s="22"/>
      <c r="AP13" s="22"/>
      <c r="AQ13" s="22"/>
      <c r="AR13" s="20"/>
      <c r="BE13" s="289"/>
      <c r="BS13" s="17" t="s">
        <v>6</v>
      </c>
    </row>
    <row r="14" spans="2:71" ht="12.75">
      <c r="B14" s="21"/>
      <c r="C14" s="22"/>
      <c r="D14" s="22"/>
      <c r="E14" s="294" t="s">
        <v>31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" t="s">
        <v>29</v>
      </c>
      <c r="AL14" s="22"/>
      <c r="AM14" s="22"/>
      <c r="AN14" s="31" t="s">
        <v>31</v>
      </c>
      <c r="AO14" s="22"/>
      <c r="AP14" s="22"/>
      <c r="AQ14" s="22"/>
      <c r="AR14" s="20"/>
      <c r="BE14" s="289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9"/>
      <c r="BS15" s="17" t="s">
        <v>4</v>
      </c>
    </row>
    <row r="16" spans="2:71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27</v>
      </c>
      <c r="AL16" s="22"/>
      <c r="AM16" s="22"/>
      <c r="AN16" s="27" t="s">
        <v>1</v>
      </c>
      <c r="AO16" s="22"/>
      <c r="AP16" s="22"/>
      <c r="AQ16" s="22"/>
      <c r="AR16" s="20"/>
      <c r="BE16" s="289"/>
      <c r="BS16" s="17" t="s">
        <v>4</v>
      </c>
    </row>
    <row r="17" spans="2:71" s="1" customFormat="1" ht="18.4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1</v>
      </c>
      <c r="AO17" s="22"/>
      <c r="AP17" s="22"/>
      <c r="AQ17" s="22"/>
      <c r="AR17" s="20"/>
      <c r="BE17" s="289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9"/>
      <c r="BS18" s="17" t="s">
        <v>6</v>
      </c>
    </row>
    <row r="19" spans="2:71" s="1" customFormat="1" ht="12" customHeight="1">
      <c r="B19" s="21"/>
      <c r="C19" s="22"/>
      <c r="D19" s="29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27</v>
      </c>
      <c r="AL19" s="22"/>
      <c r="AM19" s="22"/>
      <c r="AN19" s="27" t="s">
        <v>1</v>
      </c>
      <c r="AO19" s="22"/>
      <c r="AP19" s="22"/>
      <c r="AQ19" s="22"/>
      <c r="AR19" s="20"/>
      <c r="BE19" s="289"/>
      <c r="BS19" s="17" t="s">
        <v>6</v>
      </c>
    </row>
    <row r="20" spans="2:71" s="1" customFormat="1" ht="18.4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1</v>
      </c>
      <c r="AO20" s="22"/>
      <c r="AP20" s="22"/>
      <c r="AQ20" s="22"/>
      <c r="AR20" s="20"/>
      <c r="BE20" s="289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9"/>
    </row>
    <row r="22" spans="2:57" s="1" customFormat="1" ht="1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9"/>
    </row>
    <row r="23" spans="2:57" s="1" customFormat="1" ht="38.25" customHeight="1">
      <c r="B23" s="21"/>
      <c r="C23" s="22"/>
      <c r="D23" s="22"/>
      <c r="E23" s="296" t="s">
        <v>38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2"/>
      <c r="AP23" s="22"/>
      <c r="AQ23" s="22"/>
      <c r="AR23" s="20"/>
      <c r="BE23" s="289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9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9"/>
    </row>
    <row r="26" spans="1:57" s="2" customFormat="1" ht="25.9" customHeight="1">
      <c r="A26" s="34"/>
      <c r="B26" s="35"/>
      <c r="C26" s="36"/>
      <c r="D26" s="37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7">
        <f>ROUND(AG94,2)</f>
        <v>0</v>
      </c>
      <c r="AL26" s="298"/>
      <c r="AM26" s="298"/>
      <c r="AN26" s="298"/>
      <c r="AO26" s="298"/>
      <c r="AP26" s="36"/>
      <c r="AQ26" s="36"/>
      <c r="AR26" s="39"/>
      <c r="BE26" s="289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9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9" t="s">
        <v>40</v>
      </c>
      <c r="M28" s="299"/>
      <c r="N28" s="299"/>
      <c r="O28" s="299"/>
      <c r="P28" s="299"/>
      <c r="Q28" s="36"/>
      <c r="R28" s="36"/>
      <c r="S28" s="36"/>
      <c r="T28" s="36"/>
      <c r="U28" s="36"/>
      <c r="V28" s="36"/>
      <c r="W28" s="299" t="s">
        <v>41</v>
      </c>
      <c r="X28" s="299"/>
      <c r="Y28" s="299"/>
      <c r="Z28" s="299"/>
      <c r="AA28" s="299"/>
      <c r="AB28" s="299"/>
      <c r="AC28" s="299"/>
      <c r="AD28" s="299"/>
      <c r="AE28" s="299"/>
      <c r="AF28" s="36"/>
      <c r="AG28" s="36"/>
      <c r="AH28" s="36"/>
      <c r="AI28" s="36"/>
      <c r="AJ28" s="36"/>
      <c r="AK28" s="299" t="s">
        <v>42</v>
      </c>
      <c r="AL28" s="299"/>
      <c r="AM28" s="299"/>
      <c r="AN28" s="299"/>
      <c r="AO28" s="299"/>
      <c r="AP28" s="36"/>
      <c r="AQ28" s="36"/>
      <c r="AR28" s="39"/>
      <c r="BE28" s="289"/>
    </row>
    <row r="29" spans="2:57" s="3" customFormat="1" ht="14.45" customHeight="1">
      <c r="B29" s="40"/>
      <c r="C29" s="41"/>
      <c r="D29" s="29" t="s">
        <v>43</v>
      </c>
      <c r="E29" s="41"/>
      <c r="F29" s="29" t="s">
        <v>44</v>
      </c>
      <c r="G29" s="41"/>
      <c r="H29" s="41"/>
      <c r="I29" s="41"/>
      <c r="J29" s="41"/>
      <c r="K29" s="41"/>
      <c r="L29" s="281">
        <v>0.21</v>
      </c>
      <c r="M29" s="282"/>
      <c r="N29" s="282"/>
      <c r="O29" s="282"/>
      <c r="P29" s="282"/>
      <c r="Q29" s="41"/>
      <c r="R29" s="41"/>
      <c r="S29" s="41"/>
      <c r="T29" s="41"/>
      <c r="U29" s="41"/>
      <c r="V29" s="41"/>
      <c r="W29" s="283">
        <f>ROUND(AZ94,2)</f>
        <v>0</v>
      </c>
      <c r="X29" s="282"/>
      <c r="Y29" s="282"/>
      <c r="Z29" s="282"/>
      <c r="AA29" s="282"/>
      <c r="AB29" s="282"/>
      <c r="AC29" s="282"/>
      <c r="AD29" s="282"/>
      <c r="AE29" s="282"/>
      <c r="AF29" s="41"/>
      <c r="AG29" s="41"/>
      <c r="AH29" s="41"/>
      <c r="AI29" s="41"/>
      <c r="AJ29" s="41"/>
      <c r="AK29" s="283">
        <f>ROUND(AV94,2)</f>
        <v>0</v>
      </c>
      <c r="AL29" s="282"/>
      <c r="AM29" s="282"/>
      <c r="AN29" s="282"/>
      <c r="AO29" s="282"/>
      <c r="AP29" s="41"/>
      <c r="AQ29" s="41"/>
      <c r="AR29" s="42"/>
      <c r="BE29" s="290"/>
    </row>
    <row r="30" spans="2:57" s="3" customFormat="1" ht="14.45" customHeight="1">
      <c r="B30" s="40"/>
      <c r="C30" s="41"/>
      <c r="D30" s="41"/>
      <c r="E30" s="41"/>
      <c r="F30" s="29" t="s">
        <v>45</v>
      </c>
      <c r="G30" s="41"/>
      <c r="H30" s="41"/>
      <c r="I30" s="41"/>
      <c r="J30" s="41"/>
      <c r="K30" s="41"/>
      <c r="L30" s="281">
        <v>0.15</v>
      </c>
      <c r="M30" s="282"/>
      <c r="N30" s="282"/>
      <c r="O30" s="282"/>
      <c r="P30" s="282"/>
      <c r="Q30" s="41"/>
      <c r="R30" s="41"/>
      <c r="S30" s="41"/>
      <c r="T30" s="41"/>
      <c r="U30" s="41"/>
      <c r="V30" s="41"/>
      <c r="W30" s="283">
        <f>ROUND(BA94,2)</f>
        <v>0</v>
      </c>
      <c r="X30" s="282"/>
      <c r="Y30" s="282"/>
      <c r="Z30" s="282"/>
      <c r="AA30" s="282"/>
      <c r="AB30" s="282"/>
      <c r="AC30" s="282"/>
      <c r="AD30" s="282"/>
      <c r="AE30" s="282"/>
      <c r="AF30" s="41"/>
      <c r="AG30" s="41"/>
      <c r="AH30" s="41"/>
      <c r="AI30" s="41"/>
      <c r="AJ30" s="41"/>
      <c r="AK30" s="283">
        <f>ROUND(AW94,2)</f>
        <v>0</v>
      </c>
      <c r="AL30" s="282"/>
      <c r="AM30" s="282"/>
      <c r="AN30" s="282"/>
      <c r="AO30" s="282"/>
      <c r="AP30" s="41"/>
      <c r="AQ30" s="41"/>
      <c r="AR30" s="42"/>
      <c r="BE30" s="290"/>
    </row>
    <row r="31" spans="2:57" s="3" customFormat="1" ht="14.45" customHeight="1" hidden="1">
      <c r="B31" s="40"/>
      <c r="C31" s="41"/>
      <c r="D31" s="41"/>
      <c r="E31" s="41"/>
      <c r="F31" s="29" t="s">
        <v>46</v>
      </c>
      <c r="G31" s="41"/>
      <c r="H31" s="41"/>
      <c r="I31" s="41"/>
      <c r="J31" s="41"/>
      <c r="K31" s="41"/>
      <c r="L31" s="281">
        <v>0.21</v>
      </c>
      <c r="M31" s="282"/>
      <c r="N31" s="282"/>
      <c r="O31" s="282"/>
      <c r="P31" s="282"/>
      <c r="Q31" s="41"/>
      <c r="R31" s="41"/>
      <c r="S31" s="41"/>
      <c r="T31" s="41"/>
      <c r="U31" s="41"/>
      <c r="V31" s="41"/>
      <c r="W31" s="283">
        <f>ROUND(BB94,2)</f>
        <v>0</v>
      </c>
      <c r="X31" s="282"/>
      <c r="Y31" s="282"/>
      <c r="Z31" s="282"/>
      <c r="AA31" s="282"/>
      <c r="AB31" s="282"/>
      <c r="AC31" s="282"/>
      <c r="AD31" s="282"/>
      <c r="AE31" s="282"/>
      <c r="AF31" s="41"/>
      <c r="AG31" s="41"/>
      <c r="AH31" s="41"/>
      <c r="AI31" s="41"/>
      <c r="AJ31" s="41"/>
      <c r="AK31" s="283">
        <v>0</v>
      </c>
      <c r="AL31" s="282"/>
      <c r="AM31" s="282"/>
      <c r="AN31" s="282"/>
      <c r="AO31" s="282"/>
      <c r="AP31" s="41"/>
      <c r="AQ31" s="41"/>
      <c r="AR31" s="42"/>
      <c r="BE31" s="290"/>
    </row>
    <row r="32" spans="2:57" s="3" customFormat="1" ht="14.45" customHeight="1" hidden="1">
      <c r="B32" s="40"/>
      <c r="C32" s="41"/>
      <c r="D32" s="41"/>
      <c r="E32" s="41"/>
      <c r="F32" s="29" t="s">
        <v>47</v>
      </c>
      <c r="G32" s="41"/>
      <c r="H32" s="41"/>
      <c r="I32" s="41"/>
      <c r="J32" s="41"/>
      <c r="K32" s="41"/>
      <c r="L32" s="281">
        <v>0.15</v>
      </c>
      <c r="M32" s="282"/>
      <c r="N32" s="282"/>
      <c r="O32" s="282"/>
      <c r="P32" s="282"/>
      <c r="Q32" s="41"/>
      <c r="R32" s="41"/>
      <c r="S32" s="41"/>
      <c r="T32" s="41"/>
      <c r="U32" s="41"/>
      <c r="V32" s="41"/>
      <c r="W32" s="283">
        <f>ROUND(BC94,2)</f>
        <v>0</v>
      </c>
      <c r="X32" s="282"/>
      <c r="Y32" s="282"/>
      <c r="Z32" s="282"/>
      <c r="AA32" s="282"/>
      <c r="AB32" s="282"/>
      <c r="AC32" s="282"/>
      <c r="AD32" s="282"/>
      <c r="AE32" s="282"/>
      <c r="AF32" s="41"/>
      <c r="AG32" s="41"/>
      <c r="AH32" s="41"/>
      <c r="AI32" s="41"/>
      <c r="AJ32" s="41"/>
      <c r="AK32" s="283">
        <v>0</v>
      </c>
      <c r="AL32" s="282"/>
      <c r="AM32" s="282"/>
      <c r="AN32" s="282"/>
      <c r="AO32" s="282"/>
      <c r="AP32" s="41"/>
      <c r="AQ32" s="41"/>
      <c r="AR32" s="42"/>
      <c r="BE32" s="290"/>
    </row>
    <row r="33" spans="2:57" s="3" customFormat="1" ht="14.45" customHeight="1" hidden="1">
      <c r="B33" s="40"/>
      <c r="C33" s="41"/>
      <c r="D33" s="41"/>
      <c r="E33" s="41"/>
      <c r="F33" s="29" t="s">
        <v>48</v>
      </c>
      <c r="G33" s="41"/>
      <c r="H33" s="41"/>
      <c r="I33" s="41"/>
      <c r="J33" s="41"/>
      <c r="K33" s="41"/>
      <c r="L33" s="281">
        <v>0</v>
      </c>
      <c r="M33" s="282"/>
      <c r="N33" s="282"/>
      <c r="O33" s="282"/>
      <c r="P33" s="282"/>
      <c r="Q33" s="41"/>
      <c r="R33" s="41"/>
      <c r="S33" s="41"/>
      <c r="T33" s="41"/>
      <c r="U33" s="41"/>
      <c r="V33" s="41"/>
      <c r="W33" s="283">
        <f>ROUND(BD94,2)</f>
        <v>0</v>
      </c>
      <c r="X33" s="282"/>
      <c r="Y33" s="282"/>
      <c r="Z33" s="282"/>
      <c r="AA33" s="282"/>
      <c r="AB33" s="282"/>
      <c r="AC33" s="282"/>
      <c r="AD33" s="282"/>
      <c r="AE33" s="282"/>
      <c r="AF33" s="41"/>
      <c r="AG33" s="41"/>
      <c r="AH33" s="41"/>
      <c r="AI33" s="41"/>
      <c r="AJ33" s="41"/>
      <c r="AK33" s="283">
        <v>0</v>
      </c>
      <c r="AL33" s="282"/>
      <c r="AM33" s="282"/>
      <c r="AN33" s="282"/>
      <c r="AO33" s="282"/>
      <c r="AP33" s="41"/>
      <c r="AQ33" s="41"/>
      <c r="AR33" s="42"/>
      <c r="BE33" s="290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9"/>
    </row>
    <row r="35" spans="1:57" s="2" customFormat="1" ht="25.9" customHeight="1">
      <c r="A35" s="34"/>
      <c r="B35" s="35"/>
      <c r="C35" s="43"/>
      <c r="D35" s="44" t="s">
        <v>49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50</v>
      </c>
      <c r="U35" s="45"/>
      <c r="V35" s="45"/>
      <c r="W35" s="45"/>
      <c r="X35" s="287" t="s">
        <v>51</v>
      </c>
      <c r="Y35" s="285"/>
      <c r="Z35" s="285"/>
      <c r="AA35" s="285"/>
      <c r="AB35" s="285"/>
      <c r="AC35" s="45"/>
      <c r="AD35" s="45"/>
      <c r="AE35" s="45"/>
      <c r="AF35" s="45"/>
      <c r="AG35" s="45"/>
      <c r="AH35" s="45"/>
      <c r="AI35" s="45"/>
      <c r="AJ35" s="45"/>
      <c r="AK35" s="284">
        <f>SUM(AK26:AK33)</f>
        <v>0</v>
      </c>
      <c r="AL35" s="285"/>
      <c r="AM35" s="285"/>
      <c r="AN35" s="285"/>
      <c r="AO35" s="286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53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55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54</v>
      </c>
      <c r="AI60" s="38"/>
      <c r="AJ60" s="38"/>
      <c r="AK60" s="38"/>
      <c r="AL60" s="38"/>
      <c r="AM60" s="52" t="s">
        <v>55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56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57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54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55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54</v>
      </c>
      <c r="AI75" s="38"/>
      <c r="AJ75" s="38"/>
      <c r="AK75" s="38"/>
      <c r="AL75" s="38"/>
      <c r="AM75" s="52" t="s">
        <v>55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58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M19/044Z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302" t="str">
        <f>K6</f>
        <v>IDVT 10168128, Staré Město n.M., rekonstrukce koryta, ř. km 0,360 - 0,620</v>
      </c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22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Náchod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24</v>
      </c>
      <c r="AJ87" s="36"/>
      <c r="AK87" s="36"/>
      <c r="AL87" s="36"/>
      <c r="AM87" s="276" t="str">
        <f>IF(AN8="","",AN8)</f>
        <v>4. 11. 2020</v>
      </c>
      <c r="AN87" s="276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7.95" customHeight="1">
      <c r="A89" s="34"/>
      <c r="B89" s="35"/>
      <c r="C89" s="29" t="s">
        <v>26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Povodí Labe,státní podnik,Víta Nejedlého 951/8,HK3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32</v>
      </c>
      <c r="AJ89" s="36"/>
      <c r="AK89" s="36"/>
      <c r="AL89" s="36"/>
      <c r="AM89" s="277" t="str">
        <f>IF(E17="","",E17)</f>
        <v>Multiaqua s.r.o.,Veverkova 1343, HK 2</v>
      </c>
      <c r="AN89" s="278"/>
      <c r="AO89" s="278"/>
      <c r="AP89" s="278"/>
      <c r="AQ89" s="36"/>
      <c r="AR89" s="39"/>
      <c r="AS89" s="263" t="s">
        <v>59</v>
      </c>
      <c r="AT89" s="264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30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35</v>
      </c>
      <c r="AJ90" s="36"/>
      <c r="AK90" s="36"/>
      <c r="AL90" s="36"/>
      <c r="AM90" s="277" t="str">
        <f>IF(E20="","",E20)</f>
        <v>Ing. Pavel Romášek</v>
      </c>
      <c r="AN90" s="278"/>
      <c r="AO90" s="278"/>
      <c r="AP90" s="278"/>
      <c r="AQ90" s="36"/>
      <c r="AR90" s="39"/>
      <c r="AS90" s="265"/>
      <c r="AT90" s="266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7"/>
      <c r="AT91" s="268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305" t="s">
        <v>60</v>
      </c>
      <c r="D92" s="275"/>
      <c r="E92" s="275"/>
      <c r="F92" s="275"/>
      <c r="G92" s="275"/>
      <c r="H92" s="73"/>
      <c r="I92" s="279" t="s">
        <v>61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4" t="s">
        <v>62</v>
      </c>
      <c r="AH92" s="275"/>
      <c r="AI92" s="275"/>
      <c r="AJ92" s="275"/>
      <c r="AK92" s="275"/>
      <c r="AL92" s="275"/>
      <c r="AM92" s="275"/>
      <c r="AN92" s="279" t="s">
        <v>63</v>
      </c>
      <c r="AO92" s="275"/>
      <c r="AP92" s="280"/>
      <c r="AQ92" s="74" t="s">
        <v>64</v>
      </c>
      <c r="AR92" s="39"/>
      <c r="AS92" s="75" t="s">
        <v>65</v>
      </c>
      <c r="AT92" s="76" t="s">
        <v>66</v>
      </c>
      <c r="AU92" s="76" t="s">
        <v>67</v>
      </c>
      <c r="AV92" s="76" t="s">
        <v>68</v>
      </c>
      <c r="AW92" s="76" t="s">
        <v>69</v>
      </c>
      <c r="AX92" s="76" t="s">
        <v>70</v>
      </c>
      <c r="AY92" s="76" t="s">
        <v>71</v>
      </c>
      <c r="AZ92" s="76" t="s">
        <v>72</v>
      </c>
      <c r="BA92" s="76" t="s">
        <v>73</v>
      </c>
      <c r="BB92" s="76" t="s">
        <v>74</v>
      </c>
      <c r="BC92" s="76" t="s">
        <v>75</v>
      </c>
      <c r="BD92" s="77" t="s">
        <v>76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77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01">
        <f>ROUND(AG95+AG102+AG107,2)</f>
        <v>0</v>
      </c>
      <c r="AH94" s="301"/>
      <c r="AI94" s="301"/>
      <c r="AJ94" s="301"/>
      <c r="AK94" s="301"/>
      <c r="AL94" s="301"/>
      <c r="AM94" s="301"/>
      <c r="AN94" s="262">
        <f aca="true" t="shared" si="0" ref="AN94:AN107">SUM(AG94,AT94)</f>
        <v>0</v>
      </c>
      <c r="AO94" s="262"/>
      <c r="AP94" s="262"/>
      <c r="AQ94" s="85" t="s">
        <v>1</v>
      </c>
      <c r="AR94" s="86"/>
      <c r="AS94" s="87">
        <f>ROUND(AS95+AS102+AS107,2)</f>
        <v>0</v>
      </c>
      <c r="AT94" s="88">
        <f aca="true" t="shared" si="1" ref="AT94:AT107">ROUND(SUM(AV94:AW94),2)</f>
        <v>0</v>
      </c>
      <c r="AU94" s="89">
        <f>ROUND(AU95+AU102+AU107,5)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ROUND(AZ95+AZ102+AZ107,2)</f>
        <v>0</v>
      </c>
      <c r="BA94" s="88">
        <f>ROUND(BA95+BA102+BA107,2)</f>
        <v>0</v>
      </c>
      <c r="BB94" s="88">
        <f>ROUND(BB95+BB102+BB107,2)</f>
        <v>0</v>
      </c>
      <c r="BC94" s="88">
        <f>ROUND(BC95+BC102+BC107,2)</f>
        <v>0</v>
      </c>
      <c r="BD94" s="90">
        <f>ROUND(BD95+BD102+BD107,2)</f>
        <v>0</v>
      </c>
      <c r="BS94" s="91" t="s">
        <v>78</v>
      </c>
      <c r="BT94" s="91" t="s">
        <v>79</v>
      </c>
      <c r="BU94" s="92" t="s">
        <v>80</v>
      </c>
      <c r="BV94" s="91" t="s">
        <v>81</v>
      </c>
      <c r="BW94" s="91" t="s">
        <v>5</v>
      </c>
      <c r="BX94" s="91" t="s">
        <v>82</v>
      </c>
      <c r="CL94" s="91" t="s">
        <v>19</v>
      </c>
    </row>
    <row r="95" spans="2:91" s="7" customFormat="1" ht="27" customHeight="1">
      <c r="B95" s="93"/>
      <c r="C95" s="94"/>
      <c r="D95" s="300" t="s">
        <v>83</v>
      </c>
      <c r="E95" s="300"/>
      <c r="F95" s="300"/>
      <c r="G95" s="300"/>
      <c r="H95" s="300"/>
      <c r="I95" s="95"/>
      <c r="J95" s="300" t="s">
        <v>84</v>
      </c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273">
        <f>ROUND(SUM(AG96:AG101),2)</f>
        <v>0</v>
      </c>
      <c r="AH95" s="261"/>
      <c r="AI95" s="261"/>
      <c r="AJ95" s="261"/>
      <c r="AK95" s="261"/>
      <c r="AL95" s="261"/>
      <c r="AM95" s="261"/>
      <c r="AN95" s="260">
        <f t="shared" si="0"/>
        <v>0</v>
      </c>
      <c r="AO95" s="261"/>
      <c r="AP95" s="261"/>
      <c r="AQ95" s="96" t="s">
        <v>85</v>
      </c>
      <c r="AR95" s="97"/>
      <c r="AS95" s="98">
        <f>ROUND(SUM(AS96:AS101),2)</f>
        <v>0</v>
      </c>
      <c r="AT95" s="99">
        <f t="shared" si="1"/>
        <v>0</v>
      </c>
      <c r="AU95" s="100">
        <f>ROUND(SUM(AU96:AU101),5)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ROUND(SUM(AZ96:AZ101),2)</f>
        <v>0</v>
      </c>
      <c r="BA95" s="99">
        <f>ROUND(SUM(BA96:BA101),2)</f>
        <v>0</v>
      </c>
      <c r="BB95" s="99">
        <f>ROUND(SUM(BB96:BB101),2)</f>
        <v>0</v>
      </c>
      <c r="BC95" s="99">
        <f>ROUND(SUM(BC96:BC101),2)</f>
        <v>0</v>
      </c>
      <c r="BD95" s="101">
        <f>ROUND(SUM(BD96:BD101),2)</f>
        <v>0</v>
      </c>
      <c r="BS95" s="102" t="s">
        <v>78</v>
      </c>
      <c r="BT95" s="102" t="s">
        <v>86</v>
      </c>
      <c r="BV95" s="102" t="s">
        <v>81</v>
      </c>
      <c r="BW95" s="102" t="s">
        <v>87</v>
      </c>
      <c r="BX95" s="102" t="s">
        <v>5</v>
      </c>
      <c r="CL95" s="102" t="s">
        <v>19</v>
      </c>
      <c r="CM95" s="102" t="s">
        <v>88</v>
      </c>
    </row>
    <row r="96" spans="1:91" s="4" customFormat="1" ht="25.5" customHeight="1">
      <c r="A96" s="103" t="s">
        <v>89</v>
      </c>
      <c r="B96" s="58"/>
      <c r="C96" s="104"/>
      <c r="D96" s="104"/>
      <c r="E96" s="304" t="s">
        <v>83</v>
      </c>
      <c r="F96" s="304"/>
      <c r="G96" s="304"/>
      <c r="H96" s="304"/>
      <c r="I96" s="304"/>
      <c r="J96" s="104"/>
      <c r="K96" s="304" t="s">
        <v>84</v>
      </c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269">
        <f>' 1 - SO 01 Zakrytí koryta...'!J30</f>
        <v>0</v>
      </c>
      <c r="AH96" s="270"/>
      <c r="AI96" s="270"/>
      <c r="AJ96" s="270"/>
      <c r="AK96" s="270"/>
      <c r="AL96" s="270"/>
      <c r="AM96" s="270"/>
      <c r="AN96" s="269">
        <f t="shared" si="0"/>
        <v>0</v>
      </c>
      <c r="AO96" s="270"/>
      <c r="AP96" s="270"/>
      <c r="AQ96" s="105" t="s">
        <v>90</v>
      </c>
      <c r="AR96" s="60"/>
      <c r="AS96" s="106">
        <v>0</v>
      </c>
      <c r="AT96" s="107">
        <f t="shared" si="1"/>
        <v>0</v>
      </c>
      <c r="AU96" s="108">
        <f>' 1 - SO 01 Zakrytí koryta...'!P130</f>
        <v>0</v>
      </c>
      <c r="AV96" s="107">
        <f>' 1 - SO 01 Zakrytí koryta...'!J33</f>
        <v>0</v>
      </c>
      <c r="AW96" s="107">
        <f>' 1 - SO 01 Zakrytí koryta...'!J34</f>
        <v>0</v>
      </c>
      <c r="AX96" s="107">
        <f>' 1 - SO 01 Zakrytí koryta...'!J35</f>
        <v>0</v>
      </c>
      <c r="AY96" s="107">
        <f>' 1 - SO 01 Zakrytí koryta...'!J36</f>
        <v>0</v>
      </c>
      <c r="AZ96" s="107">
        <f>' 1 - SO 01 Zakrytí koryta...'!F33</f>
        <v>0</v>
      </c>
      <c r="BA96" s="107">
        <f>' 1 - SO 01 Zakrytí koryta...'!F34</f>
        <v>0</v>
      </c>
      <c r="BB96" s="107">
        <f>' 1 - SO 01 Zakrytí koryta...'!F35</f>
        <v>0</v>
      </c>
      <c r="BC96" s="107">
        <f>' 1 - SO 01 Zakrytí koryta...'!F36</f>
        <v>0</v>
      </c>
      <c r="BD96" s="109">
        <f>' 1 - SO 01 Zakrytí koryta...'!F37</f>
        <v>0</v>
      </c>
      <c r="BT96" s="110" t="s">
        <v>88</v>
      </c>
      <c r="BU96" s="110" t="s">
        <v>91</v>
      </c>
      <c r="BV96" s="110" t="s">
        <v>81</v>
      </c>
      <c r="BW96" s="110" t="s">
        <v>87</v>
      </c>
      <c r="BX96" s="110" t="s">
        <v>5</v>
      </c>
      <c r="CL96" s="110" t="s">
        <v>19</v>
      </c>
      <c r="CM96" s="110" t="s">
        <v>88</v>
      </c>
    </row>
    <row r="97" spans="1:90" s="4" customFormat="1" ht="16.5" customHeight="1">
      <c r="A97" s="103" t="s">
        <v>89</v>
      </c>
      <c r="B97" s="58"/>
      <c r="C97" s="104"/>
      <c r="D97" s="104"/>
      <c r="E97" s="304" t="s">
        <v>92</v>
      </c>
      <c r="F97" s="304"/>
      <c r="G97" s="304"/>
      <c r="H97" s="304"/>
      <c r="I97" s="304"/>
      <c r="J97" s="104"/>
      <c r="K97" s="304" t="s">
        <v>93</v>
      </c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269">
        <f>'1.1 - SO 01.1 Mýcení porostů'!J32</f>
        <v>0</v>
      </c>
      <c r="AH97" s="270"/>
      <c r="AI97" s="270"/>
      <c r="AJ97" s="270"/>
      <c r="AK97" s="270"/>
      <c r="AL97" s="270"/>
      <c r="AM97" s="270"/>
      <c r="AN97" s="269">
        <f t="shared" si="0"/>
        <v>0</v>
      </c>
      <c r="AO97" s="270"/>
      <c r="AP97" s="270"/>
      <c r="AQ97" s="105" t="s">
        <v>90</v>
      </c>
      <c r="AR97" s="60"/>
      <c r="AS97" s="106">
        <v>0</v>
      </c>
      <c r="AT97" s="107">
        <f t="shared" si="1"/>
        <v>0</v>
      </c>
      <c r="AU97" s="108">
        <f>'1.1 - SO 01.1 Mýcení porostů'!P122</f>
        <v>0</v>
      </c>
      <c r="AV97" s="107">
        <f>'1.1 - SO 01.1 Mýcení porostů'!J35</f>
        <v>0</v>
      </c>
      <c r="AW97" s="107">
        <f>'1.1 - SO 01.1 Mýcení porostů'!J36</f>
        <v>0</v>
      </c>
      <c r="AX97" s="107">
        <f>'1.1 - SO 01.1 Mýcení porostů'!J37</f>
        <v>0</v>
      </c>
      <c r="AY97" s="107">
        <f>'1.1 - SO 01.1 Mýcení porostů'!J38</f>
        <v>0</v>
      </c>
      <c r="AZ97" s="107">
        <f>'1.1 - SO 01.1 Mýcení porostů'!F35</f>
        <v>0</v>
      </c>
      <c r="BA97" s="107">
        <f>'1.1 - SO 01.1 Mýcení porostů'!F36</f>
        <v>0</v>
      </c>
      <c r="BB97" s="107">
        <f>'1.1 - SO 01.1 Mýcení porostů'!F37</f>
        <v>0</v>
      </c>
      <c r="BC97" s="107">
        <f>'1.1 - SO 01.1 Mýcení porostů'!F38</f>
        <v>0</v>
      </c>
      <c r="BD97" s="109">
        <f>'1.1 - SO 01.1 Mýcení porostů'!F39</f>
        <v>0</v>
      </c>
      <c r="BT97" s="110" t="s">
        <v>88</v>
      </c>
      <c r="BV97" s="110" t="s">
        <v>81</v>
      </c>
      <c r="BW97" s="110" t="s">
        <v>94</v>
      </c>
      <c r="BX97" s="110" t="s">
        <v>87</v>
      </c>
      <c r="CL97" s="110" t="s">
        <v>19</v>
      </c>
    </row>
    <row r="98" spans="1:90" s="4" customFormat="1" ht="16.5" customHeight="1">
      <c r="A98" s="103" t="s">
        <v>89</v>
      </c>
      <c r="B98" s="58"/>
      <c r="C98" s="104"/>
      <c r="D98" s="104"/>
      <c r="E98" s="304" t="s">
        <v>95</v>
      </c>
      <c r="F98" s="304"/>
      <c r="G98" s="304"/>
      <c r="H98" s="304"/>
      <c r="I98" s="304"/>
      <c r="J98" s="104"/>
      <c r="K98" s="304" t="s">
        <v>96</v>
      </c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269">
        <f>'1.2 - SO 01.2 Náhradní vý...'!J32</f>
        <v>0</v>
      </c>
      <c r="AH98" s="270"/>
      <c r="AI98" s="270"/>
      <c r="AJ98" s="270"/>
      <c r="AK98" s="270"/>
      <c r="AL98" s="270"/>
      <c r="AM98" s="270"/>
      <c r="AN98" s="269">
        <f t="shared" si="0"/>
        <v>0</v>
      </c>
      <c r="AO98" s="270"/>
      <c r="AP98" s="270"/>
      <c r="AQ98" s="105" t="s">
        <v>90</v>
      </c>
      <c r="AR98" s="60"/>
      <c r="AS98" s="106">
        <v>0</v>
      </c>
      <c r="AT98" s="107">
        <f t="shared" si="1"/>
        <v>0</v>
      </c>
      <c r="AU98" s="108">
        <f>'1.2 - SO 01.2 Náhradní vý...'!P123</f>
        <v>0</v>
      </c>
      <c r="AV98" s="107">
        <f>'1.2 - SO 01.2 Náhradní vý...'!J35</f>
        <v>0</v>
      </c>
      <c r="AW98" s="107">
        <f>'1.2 - SO 01.2 Náhradní vý...'!J36</f>
        <v>0</v>
      </c>
      <c r="AX98" s="107">
        <f>'1.2 - SO 01.2 Náhradní vý...'!J37</f>
        <v>0</v>
      </c>
      <c r="AY98" s="107">
        <f>'1.2 - SO 01.2 Náhradní vý...'!J38</f>
        <v>0</v>
      </c>
      <c r="AZ98" s="107">
        <f>'1.2 - SO 01.2 Náhradní vý...'!F35</f>
        <v>0</v>
      </c>
      <c r="BA98" s="107">
        <f>'1.2 - SO 01.2 Náhradní vý...'!F36</f>
        <v>0</v>
      </c>
      <c r="BB98" s="107">
        <f>'1.2 - SO 01.2 Náhradní vý...'!F37</f>
        <v>0</v>
      </c>
      <c r="BC98" s="107">
        <f>'1.2 - SO 01.2 Náhradní vý...'!F38</f>
        <v>0</v>
      </c>
      <c r="BD98" s="109">
        <f>'1.2 - SO 01.2 Náhradní vý...'!F39</f>
        <v>0</v>
      </c>
      <c r="BT98" s="110" t="s">
        <v>88</v>
      </c>
      <c r="BV98" s="110" t="s">
        <v>81</v>
      </c>
      <c r="BW98" s="110" t="s">
        <v>97</v>
      </c>
      <c r="BX98" s="110" t="s">
        <v>87</v>
      </c>
      <c r="CL98" s="110" t="s">
        <v>19</v>
      </c>
    </row>
    <row r="99" spans="1:90" s="4" customFormat="1" ht="16.5" customHeight="1">
      <c r="A99" s="103" t="s">
        <v>89</v>
      </c>
      <c r="B99" s="58"/>
      <c r="C99" s="104"/>
      <c r="D99" s="104"/>
      <c r="E99" s="304" t="s">
        <v>98</v>
      </c>
      <c r="F99" s="304"/>
      <c r="G99" s="304"/>
      <c r="H99" s="304"/>
      <c r="I99" s="304"/>
      <c r="J99" s="104"/>
      <c r="K99" s="304" t="s">
        <v>99</v>
      </c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269">
        <f>'1.3 - SO 01.3 Výměna oplo...'!J32</f>
        <v>0</v>
      </c>
      <c r="AH99" s="270"/>
      <c r="AI99" s="270"/>
      <c r="AJ99" s="270"/>
      <c r="AK99" s="270"/>
      <c r="AL99" s="270"/>
      <c r="AM99" s="270"/>
      <c r="AN99" s="269">
        <f t="shared" si="0"/>
        <v>0</v>
      </c>
      <c r="AO99" s="270"/>
      <c r="AP99" s="270"/>
      <c r="AQ99" s="105" t="s">
        <v>90</v>
      </c>
      <c r="AR99" s="60"/>
      <c r="AS99" s="106">
        <v>0</v>
      </c>
      <c r="AT99" s="107">
        <f t="shared" si="1"/>
        <v>0</v>
      </c>
      <c r="AU99" s="108">
        <f>'1.3 - SO 01.3 Výměna oplo...'!P126</f>
        <v>0</v>
      </c>
      <c r="AV99" s="107">
        <f>'1.3 - SO 01.3 Výměna oplo...'!J35</f>
        <v>0</v>
      </c>
      <c r="AW99" s="107">
        <f>'1.3 - SO 01.3 Výměna oplo...'!J36</f>
        <v>0</v>
      </c>
      <c r="AX99" s="107">
        <f>'1.3 - SO 01.3 Výměna oplo...'!J37</f>
        <v>0</v>
      </c>
      <c r="AY99" s="107">
        <f>'1.3 - SO 01.3 Výměna oplo...'!J38</f>
        <v>0</v>
      </c>
      <c r="AZ99" s="107">
        <f>'1.3 - SO 01.3 Výměna oplo...'!F35</f>
        <v>0</v>
      </c>
      <c r="BA99" s="107">
        <f>'1.3 - SO 01.3 Výměna oplo...'!F36</f>
        <v>0</v>
      </c>
      <c r="BB99" s="107">
        <f>'1.3 - SO 01.3 Výměna oplo...'!F37</f>
        <v>0</v>
      </c>
      <c r="BC99" s="107">
        <f>'1.3 - SO 01.3 Výměna oplo...'!F38</f>
        <v>0</v>
      </c>
      <c r="BD99" s="109">
        <f>'1.3 - SO 01.3 Výměna oplo...'!F39</f>
        <v>0</v>
      </c>
      <c r="BT99" s="110" t="s">
        <v>88</v>
      </c>
      <c r="BV99" s="110" t="s">
        <v>81</v>
      </c>
      <c r="BW99" s="110" t="s">
        <v>100</v>
      </c>
      <c r="BX99" s="110" t="s">
        <v>87</v>
      </c>
      <c r="CL99" s="110" t="s">
        <v>19</v>
      </c>
    </row>
    <row r="100" spans="1:90" s="4" customFormat="1" ht="25.5" customHeight="1">
      <c r="A100" s="103" t="s">
        <v>89</v>
      </c>
      <c r="B100" s="58"/>
      <c r="C100" s="104"/>
      <c r="D100" s="104"/>
      <c r="E100" s="304" t="s">
        <v>101</v>
      </c>
      <c r="F100" s="304"/>
      <c r="G100" s="304"/>
      <c r="H100" s="304"/>
      <c r="I100" s="304"/>
      <c r="J100" s="104"/>
      <c r="K100" s="304" t="s">
        <v>102</v>
      </c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269">
        <f>'1.4 - SO 01.4 Úprava napo...'!J32</f>
        <v>0</v>
      </c>
      <c r="AH100" s="270"/>
      <c r="AI100" s="270"/>
      <c r="AJ100" s="270"/>
      <c r="AK100" s="270"/>
      <c r="AL100" s="270"/>
      <c r="AM100" s="270"/>
      <c r="AN100" s="269">
        <f t="shared" si="0"/>
        <v>0</v>
      </c>
      <c r="AO100" s="270"/>
      <c r="AP100" s="270"/>
      <c r="AQ100" s="105" t="s">
        <v>90</v>
      </c>
      <c r="AR100" s="60"/>
      <c r="AS100" s="106">
        <v>0</v>
      </c>
      <c r="AT100" s="107">
        <f t="shared" si="1"/>
        <v>0</v>
      </c>
      <c r="AU100" s="108">
        <f>'1.4 - SO 01.4 Úprava napo...'!P124</f>
        <v>0</v>
      </c>
      <c r="AV100" s="107">
        <f>'1.4 - SO 01.4 Úprava napo...'!J35</f>
        <v>0</v>
      </c>
      <c r="AW100" s="107">
        <f>'1.4 - SO 01.4 Úprava napo...'!J36</f>
        <v>0</v>
      </c>
      <c r="AX100" s="107">
        <f>'1.4 - SO 01.4 Úprava napo...'!J37</f>
        <v>0</v>
      </c>
      <c r="AY100" s="107">
        <f>'1.4 - SO 01.4 Úprava napo...'!J38</f>
        <v>0</v>
      </c>
      <c r="AZ100" s="107">
        <f>'1.4 - SO 01.4 Úprava napo...'!F35</f>
        <v>0</v>
      </c>
      <c r="BA100" s="107">
        <f>'1.4 - SO 01.4 Úprava napo...'!F36</f>
        <v>0</v>
      </c>
      <c r="BB100" s="107">
        <f>'1.4 - SO 01.4 Úprava napo...'!F37</f>
        <v>0</v>
      </c>
      <c r="BC100" s="107">
        <f>'1.4 - SO 01.4 Úprava napo...'!F38</f>
        <v>0</v>
      </c>
      <c r="BD100" s="109">
        <f>'1.4 - SO 01.4 Úprava napo...'!F39</f>
        <v>0</v>
      </c>
      <c r="BT100" s="110" t="s">
        <v>88</v>
      </c>
      <c r="BV100" s="110" t="s">
        <v>81</v>
      </c>
      <c r="BW100" s="110" t="s">
        <v>103</v>
      </c>
      <c r="BX100" s="110" t="s">
        <v>87</v>
      </c>
      <c r="CL100" s="110" t="s">
        <v>19</v>
      </c>
    </row>
    <row r="101" spans="1:90" s="4" customFormat="1" ht="25.5" customHeight="1">
      <c r="A101" s="103" t="s">
        <v>89</v>
      </c>
      <c r="B101" s="58"/>
      <c r="C101" s="104"/>
      <c r="D101" s="104"/>
      <c r="E101" s="304" t="s">
        <v>104</v>
      </c>
      <c r="F101" s="304"/>
      <c r="G101" s="304"/>
      <c r="H101" s="304"/>
      <c r="I101" s="304"/>
      <c r="J101" s="104"/>
      <c r="K101" s="304" t="s">
        <v>105</v>
      </c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269">
        <f>'1.5 - SO 01.5 Přepojení s...'!J32</f>
        <v>0</v>
      </c>
      <c r="AH101" s="270"/>
      <c r="AI101" s="270"/>
      <c r="AJ101" s="270"/>
      <c r="AK101" s="270"/>
      <c r="AL101" s="270"/>
      <c r="AM101" s="270"/>
      <c r="AN101" s="269">
        <f t="shared" si="0"/>
        <v>0</v>
      </c>
      <c r="AO101" s="270"/>
      <c r="AP101" s="270"/>
      <c r="AQ101" s="105" t="s">
        <v>90</v>
      </c>
      <c r="AR101" s="60"/>
      <c r="AS101" s="106">
        <v>0</v>
      </c>
      <c r="AT101" s="107">
        <f t="shared" si="1"/>
        <v>0</v>
      </c>
      <c r="AU101" s="108">
        <f>'1.5 - SO 01.5 Přepojení s...'!P125</f>
        <v>0</v>
      </c>
      <c r="AV101" s="107">
        <f>'1.5 - SO 01.5 Přepojení s...'!J35</f>
        <v>0</v>
      </c>
      <c r="AW101" s="107">
        <f>'1.5 - SO 01.5 Přepojení s...'!J36</f>
        <v>0</v>
      </c>
      <c r="AX101" s="107">
        <f>'1.5 - SO 01.5 Přepojení s...'!J37</f>
        <v>0</v>
      </c>
      <c r="AY101" s="107">
        <f>'1.5 - SO 01.5 Přepojení s...'!J38</f>
        <v>0</v>
      </c>
      <c r="AZ101" s="107">
        <f>'1.5 - SO 01.5 Přepojení s...'!F35</f>
        <v>0</v>
      </c>
      <c r="BA101" s="107">
        <f>'1.5 - SO 01.5 Přepojení s...'!F36</f>
        <v>0</v>
      </c>
      <c r="BB101" s="107">
        <f>'1.5 - SO 01.5 Přepojení s...'!F37</f>
        <v>0</v>
      </c>
      <c r="BC101" s="107">
        <f>'1.5 - SO 01.5 Přepojení s...'!F38</f>
        <v>0</v>
      </c>
      <c r="BD101" s="109">
        <f>'1.5 - SO 01.5 Přepojení s...'!F39</f>
        <v>0</v>
      </c>
      <c r="BT101" s="110" t="s">
        <v>88</v>
      </c>
      <c r="BV101" s="110" t="s">
        <v>81</v>
      </c>
      <c r="BW101" s="110" t="s">
        <v>106</v>
      </c>
      <c r="BX101" s="110" t="s">
        <v>87</v>
      </c>
      <c r="CL101" s="110" t="s">
        <v>19</v>
      </c>
    </row>
    <row r="102" spans="2:91" s="7" customFormat="1" ht="16.5" customHeight="1">
      <c r="B102" s="93"/>
      <c r="C102" s="94"/>
      <c r="D102" s="300" t="s">
        <v>88</v>
      </c>
      <c r="E102" s="300"/>
      <c r="F102" s="300"/>
      <c r="G102" s="300"/>
      <c r="H102" s="300"/>
      <c r="I102" s="95"/>
      <c r="J102" s="300" t="s">
        <v>107</v>
      </c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273">
        <f>ROUND(AG103+AG104+AG105,2)</f>
        <v>0</v>
      </c>
      <c r="AH102" s="261"/>
      <c r="AI102" s="261"/>
      <c r="AJ102" s="261"/>
      <c r="AK102" s="261"/>
      <c r="AL102" s="261"/>
      <c r="AM102" s="261"/>
      <c r="AN102" s="260">
        <f t="shared" si="0"/>
        <v>0</v>
      </c>
      <c r="AO102" s="261"/>
      <c r="AP102" s="261"/>
      <c r="AQ102" s="96" t="s">
        <v>85</v>
      </c>
      <c r="AR102" s="97"/>
      <c r="AS102" s="98">
        <f>ROUND(AS103+AS104+AS105,2)</f>
        <v>0</v>
      </c>
      <c r="AT102" s="99">
        <f t="shared" si="1"/>
        <v>0</v>
      </c>
      <c r="AU102" s="100">
        <f>ROUND(AU103+AU104+AU105,5)</f>
        <v>0</v>
      </c>
      <c r="AV102" s="99">
        <f>ROUND(AZ102*L29,2)</f>
        <v>0</v>
      </c>
      <c r="AW102" s="99">
        <f>ROUND(BA102*L30,2)</f>
        <v>0</v>
      </c>
      <c r="AX102" s="99">
        <f>ROUND(BB102*L29,2)</f>
        <v>0</v>
      </c>
      <c r="AY102" s="99">
        <f>ROUND(BC102*L30,2)</f>
        <v>0</v>
      </c>
      <c r="AZ102" s="99">
        <f>ROUND(AZ103+AZ104+AZ105,2)</f>
        <v>0</v>
      </c>
      <c r="BA102" s="99">
        <f>ROUND(BA103+BA104+BA105,2)</f>
        <v>0</v>
      </c>
      <c r="BB102" s="99">
        <f>ROUND(BB103+BB104+BB105,2)</f>
        <v>0</v>
      </c>
      <c r="BC102" s="99">
        <f>ROUND(BC103+BC104+BC105,2)</f>
        <v>0</v>
      </c>
      <c r="BD102" s="101">
        <f>ROUND(BD103+BD104+BD105,2)</f>
        <v>0</v>
      </c>
      <c r="BS102" s="102" t="s">
        <v>78</v>
      </c>
      <c r="BT102" s="102" t="s">
        <v>86</v>
      </c>
      <c r="BV102" s="102" t="s">
        <v>81</v>
      </c>
      <c r="BW102" s="102" t="s">
        <v>108</v>
      </c>
      <c r="BX102" s="102" t="s">
        <v>5</v>
      </c>
      <c r="CL102" s="102" t="s">
        <v>19</v>
      </c>
      <c r="CM102" s="102" t="s">
        <v>88</v>
      </c>
    </row>
    <row r="103" spans="1:91" s="4" customFormat="1" ht="16.5" customHeight="1">
      <c r="A103" s="103" t="s">
        <v>89</v>
      </c>
      <c r="B103" s="58"/>
      <c r="C103" s="104"/>
      <c r="D103" s="104"/>
      <c r="E103" s="304" t="s">
        <v>88</v>
      </c>
      <c r="F103" s="304"/>
      <c r="G103" s="304"/>
      <c r="H103" s="304"/>
      <c r="I103" s="304"/>
      <c r="J103" s="104"/>
      <c r="K103" s="304" t="s">
        <v>107</v>
      </c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304"/>
      <c r="AG103" s="269">
        <f>'2 - SO 02 Otevřené koryto'!J30</f>
        <v>0</v>
      </c>
      <c r="AH103" s="270"/>
      <c r="AI103" s="270"/>
      <c r="AJ103" s="270"/>
      <c r="AK103" s="270"/>
      <c r="AL103" s="270"/>
      <c r="AM103" s="270"/>
      <c r="AN103" s="269">
        <f t="shared" si="0"/>
        <v>0</v>
      </c>
      <c r="AO103" s="270"/>
      <c r="AP103" s="270"/>
      <c r="AQ103" s="105" t="s">
        <v>90</v>
      </c>
      <c r="AR103" s="60"/>
      <c r="AS103" s="106">
        <v>0</v>
      </c>
      <c r="AT103" s="107">
        <f t="shared" si="1"/>
        <v>0</v>
      </c>
      <c r="AU103" s="108">
        <f>'2 - SO 02 Otevřené koryto'!P120</f>
        <v>0</v>
      </c>
      <c r="AV103" s="107">
        <f>'2 - SO 02 Otevřené koryto'!J33</f>
        <v>0</v>
      </c>
      <c r="AW103" s="107">
        <f>'2 - SO 02 Otevřené koryto'!J34</f>
        <v>0</v>
      </c>
      <c r="AX103" s="107">
        <f>'2 - SO 02 Otevřené koryto'!J35</f>
        <v>0</v>
      </c>
      <c r="AY103" s="107">
        <f>'2 - SO 02 Otevřené koryto'!J36</f>
        <v>0</v>
      </c>
      <c r="AZ103" s="107">
        <f>'2 - SO 02 Otevřené koryto'!F33</f>
        <v>0</v>
      </c>
      <c r="BA103" s="107">
        <f>'2 - SO 02 Otevřené koryto'!F34</f>
        <v>0</v>
      </c>
      <c r="BB103" s="107">
        <f>'2 - SO 02 Otevřené koryto'!F35</f>
        <v>0</v>
      </c>
      <c r="BC103" s="107">
        <f>'2 - SO 02 Otevřené koryto'!F36</f>
        <v>0</v>
      </c>
      <c r="BD103" s="109">
        <f>'2 - SO 02 Otevřené koryto'!F37</f>
        <v>0</v>
      </c>
      <c r="BT103" s="110" t="s">
        <v>88</v>
      </c>
      <c r="BU103" s="110" t="s">
        <v>91</v>
      </c>
      <c r="BV103" s="110" t="s">
        <v>81</v>
      </c>
      <c r="BW103" s="110" t="s">
        <v>108</v>
      </c>
      <c r="BX103" s="110" t="s">
        <v>5</v>
      </c>
      <c r="CL103" s="110" t="s">
        <v>19</v>
      </c>
      <c r="CM103" s="110" t="s">
        <v>88</v>
      </c>
    </row>
    <row r="104" spans="1:90" s="4" customFormat="1" ht="16.5" customHeight="1">
      <c r="A104" s="103" t="s">
        <v>89</v>
      </c>
      <c r="B104" s="58"/>
      <c r="C104" s="104"/>
      <c r="D104" s="104"/>
      <c r="E104" s="304" t="s">
        <v>109</v>
      </c>
      <c r="F104" s="304"/>
      <c r="G104" s="304"/>
      <c r="H104" s="304"/>
      <c r="I104" s="304"/>
      <c r="J104" s="104"/>
      <c r="K104" s="304" t="s">
        <v>110</v>
      </c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  <c r="AF104" s="304"/>
      <c r="AG104" s="269">
        <f>'2.1. - SO 02.1 Mýcení por...'!J32</f>
        <v>0</v>
      </c>
      <c r="AH104" s="270"/>
      <c r="AI104" s="270"/>
      <c r="AJ104" s="270"/>
      <c r="AK104" s="270"/>
      <c r="AL104" s="270"/>
      <c r="AM104" s="270"/>
      <c r="AN104" s="269">
        <f t="shared" si="0"/>
        <v>0</v>
      </c>
      <c r="AO104" s="270"/>
      <c r="AP104" s="270"/>
      <c r="AQ104" s="105" t="s">
        <v>90</v>
      </c>
      <c r="AR104" s="60"/>
      <c r="AS104" s="106">
        <v>0</v>
      </c>
      <c r="AT104" s="107">
        <f t="shared" si="1"/>
        <v>0</v>
      </c>
      <c r="AU104" s="108">
        <f>'2.1. - SO 02.1 Mýcení por...'!P122</f>
        <v>0</v>
      </c>
      <c r="AV104" s="107">
        <f>'2.1. - SO 02.1 Mýcení por...'!J35</f>
        <v>0</v>
      </c>
      <c r="AW104" s="107">
        <f>'2.1. - SO 02.1 Mýcení por...'!J36</f>
        <v>0</v>
      </c>
      <c r="AX104" s="107">
        <f>'2.1. - SO 02.1 Mýcení por...'!J37</f>
        <v>0</v>
      </c>
      <c r="AY104" s="107">
        <f>'2.1. - SO 02.1 Mýcení por...'!J38</f>
        <v>0</v>
      </c>
      <c r="AZ104" s="107">
        <f>'2.1. - SO 02.1 Mýcení por...'!F35</f>
        <v>0</v>
      </c>
      <c r="BA104" s="107">
        <f>'2.1. - SO 02.1 Mýcení por...'!F36</f>
        <v>0</v>
      </c>
      <c r="BB104" s="107">
        <f>'2.1. - SO 02.1 Mýcení por...'!F37</f>
        <v>0</v>
      </c>
      <c r="BC104" s="107">
        <f>'2.1. - SO 02.1 Mýcení por...'!F38</f>
        <v>0</v>
      </c>
      <c r="BD104" s="109">
        <f>'2.1. - SO 02.1 Mýcení por...'!F39</f>
        <v>0</v>
      </c>
      <c r="BT104" s="110" t="s">
        <v>88</v>
      </c>
      <c r="BV104" s="110" t="s">
        <v>81</v>
      </c>
      <c r="BW104" s="110" t="s">
        <v>111</v>
      </c>
      <c r="BX104" s="110" t="s">
        <v>108</v>
      </c>
      <c r="CL104" s="110" t="s">
        <v>19</v>
      </c>
    </row>
    <row r="105" spans="2:90" s="4" customFormat="1" ht="16.5" customHeight="1">
      <c r="B105" s="58"/>
      <c r="C105" s="104"/>
      <c r="D105" s="104"/>
      <c r="E105" s="304" t="s">
        <v>112</v>
      </c>
      <c r="F105" s="304"/>
      <c r="G105" s="304"/>
      <c r="H105" s="304"/>
      <c r="I105" s="304"/>
      <c r="J105" s="104"/>
      <c r="K105" s="304" t="s">
        <v>113</v>
      </c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271">
        <f>ROUND(SUM(AG106:AG106),2)</f>
        <v>0</v>
      </c>
      <c r="AH105" s="270"/>
      <c r="AI105" s="270"/>
      <c r="AJ105" s="270"/>
      <c r="AK105" s="270"/>
      <c r="AL105" s="270"/>
      <c r="AM105" s="270"/>
      <c r="AN105" s="269">
        <f t="shared" si="0"/>
        <v>0</v>
      </c>
      <c r="AO105" s="270"/>
      <c r="AP105" s="270"/>
      <c r="AQ105" s="105" t="s">
        <v>90</v>
      </c>
      <c r="AR105" s="60"/>
      <c r="AS105" s="106">
        <f>ROUND(SUM(AS106:AS106),2)</f>
        <v>0</v>
      </c>
      <c r="AT105" s="107">
        <f t="shared" si="1"/>
        <v>0</v>
      </c>
      <c r="AU105" s="108">
        <f>ROUND(SUM(AU106:AU106),5)</f>
        <v>0</v>
      </c>
      <c r="AV105" s="107">
        <f>ROUND(AZ105*L29,2)</f>
        <v>0</v>
      </c>
      <c r="AW105" s="107">
        <f>ROUND(BA105*L30,2)</f>
        <v>0</v>
      </c>
      <c r="AX105" s="107">
        <f>ROUND(BB105*L29,2)</f>
        <v>0</v>
      </c>
      <c r="AY105" s="107">
        <f>ROUND(BC105*L30,2)</f>
        <v>0</v>
      </c>
      <c r="AZ105" s="107">
        <f>ROUND(SUM(AZ106:AZ106),2)</f>
        <v>0</v>
      </c>
      <c r="BA105" s="107">
        <f>ROUND(SUM(BA106:BA106),2)</f>
        <v>0</v>
      </c>
      <c r="BB105" s="107">
        <f>ROUND(SUM(BB106:BB106),2)</f>
        <v>0</v>
      </c>
      <c r="BC105" s="107">
        <f>ROUND(SUM(BC106:BC106),2)</f>
        <v>0</v>
      </c>
      <c r="BD105" s="109">
        <f>ROUND(SUM(BD106:BD106),2)</f>
        <v>0</v>
      </c>
      <c r="BS105" s="110" t="s">
        <v>78</v>
      </c>
      <c r="BT105" s="110" t="s">
        <v>88</v>
      </c>
      <c r="BV105" s="110" t="s">
        <v>81</v>
      </c>
      <c r="BW105" s="110" t="s">
        <v>114</v>
      </c>
      <c r="BX105" s="110" t="s">
        <v>108</v>
      </c>
      <c r="CL105" s="110" t="s">
        <v>19</v>
      </c>
    </row>
    <row r="106" spans="1:90" s="4" customFormat="1" ht="16.5" customHeight="1">
      <c r="A106" s="103" t="s">
        <v>89</v>
      </c>
      <c r="B106" s="58"/>
      <c r="C106" s="104"/>
      <c r="D106" s="104"/>
      <c r="E106" s="104"/>
      <c r="F106" s="304" t="s">
        <v>112</v>
      </c>
      <c r="G106" s="304"/>
      <c r="H106" s="304"/>
      <c r="I106" s="304"/>
      <c r="J106" s="304"/>
      <c r="K106" s="104"/>
      <c r="L106" s="304" t="s">
        <v>113</v>
      </c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269">
        <f>'2.2. - SO 02.2 Náhradní v...'!J32</f>
        <v>0</v>
      </c>
      <c r="AH106" s="270"/>
      <c r="AI106" s="270"/>
      <c r="AJ106" s="270"/>
      <c r="AK106" s="270"/>
      <c r="AL106" s="270"/>
      <c r="AM106" s="270"/>
      <c r="AN106" s="269">
        <f t="shared" si="0"/>
        <v>0</v>
      </c>
      <c r="AO106" s="270"/>
      <c r="AP106" s="270"/>
      <c r="AQ106" s="105" t="s">
        <v>90</v>
      </c>
      <c r="AR106" s="60"/>
      <c r="AS106" s="106">
        <v>0</v>
      </c>
      <c r="AT106" s="107">
        <f t="shared" si="1"/>
        <v>0</v>
      </c>
      <c r="AU106" s="108">
        <f>'2.2. - SO 02.2 Náhradní v...'!P123</f>
        <v>0</v>
      </c>
      <c r="AV106" s="107">
        <f>'2.2. - SO 02.2 Náhradní v...'!J35</f>
        <v>0</v>
      </c>
      <c r="AW106" s="107">
        <f>'2.2. - SO 02.2 Náhradní v...'!J36</f>
        <v>0</v>
      </c>
      <c r="AX106" s="107">
        <f>'2.2. - SO 02.2 Náhradní v...'!J37</f>
        <v>0</v>
      </c>
      <c r="AY106" s="107">
        <f>'2.2. - SO 02.2 Náhradní v...'!J38</f>
        <v>0</v>
      </c>
      <c r="AZ106" s="107">
        <f>'2.2. - SO 02.2 Náhradní v...'!F35</f>
        <v>0</v>
      </c>
      <c r="BA106" s="107">
        <f>'2.2. - SO 02.2 Náhradní v...'!F36</f>
        <v>0</v>
      </c>
      <c r="BB106" s="107">
        <f>'2.2. - SO 02.2 Náhradní v...'!F37</f>
        <v>0</v>
      </c>
      <c r="BC106" s="107">
        <f>'2.2. - SO 02.2 Náhradní v...'!F38</f>
        <v>0</v>
      </c>
      <c r="BD106" s="109">
        <f>'2.2. - SO 02.2 Náhradní v...'!F39</f>
        <v>0</v>
      </c>
      <c r="BT106" s="110" t="s">
        <v>115</v>
      </c>
      <c r="BU106" s="110" t="s">
        <v>91</v>
      </c>
      <c r="BV106" s="110" t="s">
        <v>81</v>
      </c>
      <c r="BW106" s="110" t="s">
        <v>114</v>
      </c>
      <c r="BX106" s="110" t="s">
        <v>108</v>
      </c>
      <c r="CL106" s="110" t="s">
        <v>19</v>
      </c>
    </row>
    <row r="107" spans="1:91" s="7" customFormat="1" ht="16.5" customHeight="1">
      <c r="A107" s="103" t="s">
        <v>89</v>
      </c>
      <c r="B107" s="93"/>
      <c r="C107" s="94"/>
      <c r="D107" s="300" t="s">
        <v>115</v>
      </c>
      <c r="E107" s="300"/>
      <c r="F107" s="300"/>
      <c r="G107" s="300"/>
      <c r="H107" s="300"/>
      <c r="I107" s="95"/>
      <c r="J107" s="300" t="s">
        <v>116</v>
      </c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0"/>
      <c r="AC107" s="300"/>
      <c r="AD107" s="300"/>
      <c r="AE107" s="300"/>
      <c r="AF107" s="300"/>
      <c r="AG107" s="260">
        <f>'3 - VON Vedlejší a ostatn...'!J30</f>
        <v>0</v>
      </c>
      <c r="AH107" s="261"/>
      <c r="AI107" s="261"/>
      <c r="AJ107" s="261"/>
      <c r="AK107" s="261"/>
      <c r="AL107" s="261"/>
      <c r="AM107" s="261"/>
      <c r="AN107" s="260">
        <f t="shared" si="0"/>
        <v>0</v>
      </c>
      <c r="AO107" s="261"/>
      <c r="AP107" s="261"/>
      <c r="AQ107" s="96" t="s">
        <v>85</v>
      </c>
      <c r="AR107" s="97"/>
      <c r="AS107" s="111">
        <v>0</v>
      </c>
      <c r="AT107" s="112">
        <f t="shared" si="1"/>
        <v>0</v>
      </c>
      <c r="AU107" s="113">
        <f>'3 - VON Vedlejší a ostatn...'!P123</f>
        <v>0</v>
      </c>
      <c r="AV107" s="112">
        <f>'3 - VON Vedlejší a ostatn...'!J33</f>
        <v>0</v>
      </c>
      <c r="AW107" s="112">
        <f>'3 - VON Vedlejší a ostatn...'!J34</f>
        <v>0</v>
      </c>
      <c r="AX107" s="112">
        <f>'3 - VON Vedlejší a ostatn...'!J35</f>
        <v>0</v>
      </c>
      <c r="AY107" s="112">
        <f>'3 - VON Vedlejší a ostatn...'!J36</f>
        <v>0</v>
      </c>
      <c r="AZ107" s="112">
        <f>'3 - VON Vedlejší a ostatn...'!F33</f>
        <v>0</v>
      </c>
      <c r="BA107" s="112">
        <f>'3 - VON Vedlejší a ostatn...'!F34</f>
        <v>0</v>
      </c>
      <c r="BB107" s="112">
        <f>'3 - VON Vedlejší a ostatn...'!F35</f>
        <v>0</v>
      </c>
      <c r="BC107" s="112">
        <f>'3 - VON Vedlejší a ostatn...'!F36</f>
        <v>0</v>
      </c>
      <c r="BD107" s="114">
        <f>'3 - VON Vedlejší a ostatn...'!F37</f>
        <v>0</v>
      </c>
      <c r="BT107" s="102" t="s">
        <v>86</v>
      </c>
      <c r="BV107" s="102" t="s">
        <v>81</v>
      </c>
      <c r="BW107" s="102" t="s">
        <v>117</v>
      </c>
      <c r="BX107" s="102" t="s">
        <v>5</v>
      </c>
      <c r="CL107" s="102" t="s">
        <v>19</v>
      </c>
      <c r="CM107" s="102" t="s">
        <v>88</v>
      </c>
    </row>
    <row r="108" spans="1:57" s="2" customFormat="1" ht="30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9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39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</sheetData>
  <sheetProtection algorithmName="SHA-512" hashValue="Y2+n4Kfp/znbf8ytuTjkRjiQf6h4hL0uwmOhE992w+ASaVzdNg8AXQlV3IwSUEHZlmz55G/xoT1Jx6I5d83ydw==" saltValue="fIl8XsVBfaRaTwKrJl6hTQ==" spinCount="100000" sheet="1" objects="1" scenarios="1"/>
  <mergeCells count="90">
    <mergeCell ref="E101:I101"/>
    <mergeCell ref="E99:I99"/>
    <mergeCell ref="E97:I97"/>
    <mergeCell ref="E96:I96"/>
    <mergeCell ref="E100:I100"/>
    <mergeCell ref="E98:I98"/>
    <mergeCell ref="E103:I103"/>
    <mergeCell ref="E104:I104"/>
    <mergeCell ref="I92:AF92"/>
    <mergeCell ref="J102:AF102"/>
    <mergeCell ref="J95:AF95"/>
    <mergeCell ref="K100:AF100"/>
    <mergeCell ref="K97:AF97"/>
    <mergeCell ref="K98:AF98"/>
    <mergeCell ref="K99:AF99"/>
    <mergeCell ref="K96:AF96"/>
    <mergeCell ref="K101:AF101"/>
    <mergeCell ref="K103:AF103"/>
    <mergeCell ref="K104:AF104"/>
    <mergeCell ref="C92:G92"/>
    <mergeCell ref="D95:H95"/>
    <mergeCell ref="D102:H102"/>
    <mergeCell ref="D107:H107"/>
    <mergeCell ref="J107:AF107"/>
    <mergeCell ref="AG94:AM94"/>
    <mergeCell ref="AG104:AM104"/>
    <mergeCell ref="L85:AO85"/>
    <mergeCell ref="E105:I105"/>
    <mergeCell ref="K105:AF105"/>
    <mergeCell ref="F106:J106"/>
    <mergeCell ref="L106:AF106"/>
    <mergeCell ref="AN104:AP104"/>
    <mergeCell ref="AN99:AP99"/>
    <mergeCell ref="AN95:AP95"/>
    <mergeCell ref="AN101:AP101"/>
    <mergeCell ref="AN100:AP100"/>
    <mergeCell ref="AN96:AP96"/>
    <mergeCell ref="AN97:AP97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G102:AM102"/>
    <mergeCell ref="AG99:AM99"/>
    <mergeCell ref="AG103:AM103"/>
    <mergeCell ref="AG100:AM100"/>
    <mergeCell ref="AG98:AM98"/>
    <mergeCell ref="AG97:AM97"/>
    <mergeCell ref="AG96:AM96"/>
    <mergeCell ref="AG95:AM95"/>
    <mergeCell ref="AG92:AM92"/>
    <mergeCell ref="AM87:AN87"/>
    <mergeCell ref="AM89:AP89"/>
    <mergeCell ref="AM90:AP90"/>
    <mergeCell ref="AN103:AP103"/>
    <mergeCell ref="AN92:AP92"/>
    <mergeCell ref="AN107:AP107"/>
    <mergeCell ref="AG107:AM107"/>
    <mergeCell ref="AN94:AP94"/>
    <mergeCell ref="AS89:AT91"/>
    <mergeCell ref="AN105:AP105"/>
    <mergeCell ref="AG105:AM105"/>
    <mergeCell ref="AN106:AP106"/>
    <mergeCell ref="AG106:AM106"/>
    <mergeCell ref="AN102:AP102"/>
    <mergeCell ref="AN98:AP98"/>
  </mergeCells>
  <hyperlinks>
    <hyperlink ref="A96" location="' 1 - SO 01 Zakrytí koryta...'!C2" display="/"/>
    <hyperlink ref="A97" location="'1.1 - SO 01.1 Mýcení porostů'!C2" display="/"/>
    <hyperlink ref="A98" location="'1.2 - SO 01.2 Náhradní vý...'!C2" display="/"/>
    <hyperlink ref="A99" location="'1.3 - SO 01.3 Výměna oplo...'!C2" display="/"/>
    <hyperlink ref="A100" location="'1.4 - SO 01.4 Úprava napo...'!C2" display="/"/>
    <hyperlink ref="A101" location="'1.5 - SO 01.5 Přepojení s...'!C2" display="/"/>
    <hyperlink ref="A103" location="'2 - SO 02 Otevřené koryto'!C2" display="/"/>
    <hyperlink ref="A104" location="'2.1. - SO 02.1 Mýcení por...'!C2" display="/"/>
    <hyperlink ref="A106" location="'2.2. - SO 02.2 Náhradní v...'!C2" display="/"/>
    <hyperlink ref="A107" location="'3 - VON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workbookViewId="0" topLeftCell="A118">
      <selection activeCell="H135" sqref="H13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114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2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2:12" s="1" customFormat="1" ht="12" customHeight="1">
      <c r="B8" s="20"/>
      <c r="D8" s="119" t="s">
        <v>119</v>
      </c>
      <c r="L8" s="20"/>
    </row>
    <row r="9" spans="1:31" s="2" customFormat="1" ht="16.5" customHeight="1">
      <c r="A9" s="34"/>
      <c r="B9" s="39"/>
      <c r="C9" s="34"/>
      <c r="D9" s="34"/>
      <c r="E9" s="309" t="s">
        <v>725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539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1" t="s">
        <v>817</v>
      </c>
      <c r="F11" s="312"/>
      <c r="G11" s="312"/>
      <c r="H11" s="312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19</v>
      </c>
      <c r="G13" s="34"/>
      <c r="H13" s="34"/>
      <c r="I13" s="119" t="s">
        <v>20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22</v>
      </c>
      <c r="E14" s="34"/>
      <c r="F14" s="110" t="s">
        <v>23</v>
      </c>
      <c r="G14" s="34"/>
      <c r="H14" s="34"/>
      <c r="I14" s="119" t="s">
        <v>24</v>
      </c>
      <c r="J14" s="120" t="str">
        <f>'Rekapitulace stavby'!AN8</f>
        <v>4. 11. 2020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26</v>
      </c>
      <c r="E16" s="34"/>
      <c r="F16" s="34"/>
      <c r="G16" s="34"/>
      <c r="H16" s="34"/>
      <c r="I16" s="119" t="s">
        <v>27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28</v>
      </c>
      <c r="F17" s="34"/>
      <c r="G17" s="34"/>
      <c r="H17" s="34"/>
      <c r="I17" s="119" t="s">
        <v>29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27</v>
      </c>
      <c r="J19" s="30" t="str">
        <f>'Rekapitulace stavby'!AN13</f>
        <v xml:space="preserve">Vyplň údaj 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29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27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29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35</v>
      </c>
      <c r="E25" s="34"/>
      <c r="F25" s="34"/>
      <c r="G25" s="34"/>
      <c r="H25" s="34"/>
      <c r="I25" s="119" t="s">
        <v>27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19" t="s">
        <v>29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37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51" customHeight="1">
      <c r="A29" s="121"/>
      <c r="B29" s="122"/>
      <c r="C29" s="121"/>
      <c r="D29" s="121"/>
      <c r="E29" s="315" t="s">
        <v>121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39</v>
      </c>
      <c r="E32" s="34"/>
      <c r="F32" s="34"/>
      <c r="G32" s="34"/>
      <c r="H32" s="34"/>
      <c r="I32" s="34"/>
      <c r="J32" s="126">
        <f>ROUND(J123,2)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41</v>
      </c>
      <c r="G34" s="34"/>
      <c r="H34" s="34"/>
      <c r="I34" s="127" t="s">
        <v>40</v>
      </c>
      <c r="J34" s="127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43</v>
      </c>
      <c r="E35" s="119" t="s">
        <v>44</v>
      </c>
      <c r="F35" s="129">
        <f>ROUND((SUM(BE123:BE138)),2)</f>
        <v>0</v>
      </c>
      <c r="G35" s="34"/>
      <c r="H35" s="34"/>
      <c r="I35" s="130">
        <v>0.21</v>
      </c>
      <c r="J35" s="129">
        <f>ROUND(((SUM(BE123:BE138))*I35),2)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45</v>
      </c>
      <c r="F36" s="129">
        <f>ROUND((SUM(BF123:BF138)),2)</f>
        <v>0</v>
      </c>
      <c r="G36" s="34"/>
      <c r="H36" s="34"/>
      <c r="I36" s="130">
        <v>0.15</v>
      </c>
      <c r="J36" s="129">
        <f>ROUND(((SUM(BF123:BF138))*I36),2)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46</v>
      </c>
      <c r="F37" s="129">
        <f>ROUND((SUM(BG123:BG138)),2)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47</v>
      </c>
      <c r="F38" s="129">
        <f>ROUND((SUM(BH123:BH138)),2)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48</v>
      </c>
      <c r="F39" s="129">
        <f>ROUND((SUM(BI123:BI138)),2)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49</v>
      </c>
      <c r="E41" s="133"/>
      <c r="F41" s="133"/>
      <c r="G41" s="134" t="s">
        <v>50</v>
      </c>
      <c r="H41" s="135" t="s">
        <v>51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7" t="s">
        <v>725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539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02" t="str">
        <f>E11</f>
        <v>2.2. - SO 02.2 Náhradní výsadba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22</v>
      </c>
      <c r="D91" s="36"/>
      <c r="E91" s="36"/>
      <c r="F91" s="27" t="str">
        <f>F14</f>
        <v xml:space="preserve"> Náchod</v>
      </c>
      <c r="G91" s="36"/>
      <c r="H91" s="36"/>
      <c r="I91" s="29" t="s">
        <v>24</v>
      </c>
      <c r="J91" s="66" t="str">
        <f>IF(J14="","",J14)</f>
        <v>4. 11. 2020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3.15" customHeight="1">
      <c r="A93" s="34"/>
      <c r="B93" s="35"/>
      <c r="C93" s="29" t="s">
        <v>26</v>
      </c>
      <c r="D93" s="36"/>
      <c r="E93" s="36"/>
      <c r="F93" s="27" t="str">
        <f>E17</f>
        <v>Povodí Labe,státní podnik,Víta Nejedlého 951/8,HK3</v>
      </c>
      <c r="G93" s="36"/>
      <c r="H93" s="36"/>
      <c r="I93" s="29" t="s">
        <v>32</v>
      </c>
      <c r="J93" s="32" t="str">
        <f>E23</f>
        <v>Multiaqua s.r.o.,Veverkova 1343, HK 2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35</v>
      </c>
      <c r="J94" s="32" t="str">
        <f>E26</f>
        <v>Ing. Pavel Romášek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123</v>
      </c>
      <c r="D96" s="150"/>
      <c r="E96" s="150"/>
      <c r="F96" s="150"/>
      <c r="G96" s="150"/>
      <c r="H96" s="150"/>
      <c r="I96" s="150"/>
      <c r="J96" s="151" t="s">
        <v>124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125</v>
      </c>
      <c r="D98" s="36"/>
      <c r="E98" s="36"/>
      <c r="F98" s="36"/>
      <c r="G98" s="36"/>
      <c r="H98" s="36"/>
      <c r="I98" s="36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126</v>
      </c>
    </row>
    <row r="99" spans="2:12" s="9" customFormat="1" ht="24.95" customHeight="1">
      <c r="B99" s="153"/>
      <c r="C99" s="154"/>
      <c r="D99" s="155" t="s">
        <v>127</v>
      </c>
      <c r="E99" s="156"/>
      <c r="F99" s="156"/>
      <c r="G99" s="156"/>
      <c r="H99" s="156"/>
      <c r="I99" s="156"/>
      <c r="J99" s="157">
        <f>J124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128</v>
      </c>
      <c r="E100" s="161"/>
      <c r="F100" s="161"/>
      <c r="G100" s="161"/>
      <c r="H100" s="161"/>
      <c r="I100" s="161"/>
      <c r="J100" s="162">
        <f>J125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136</v>
      </c>
      <c r="E101" s="161"/>
      <c r="F101" s="161"/>
      <c r="G101" s="161"/>
      <c r="H101" s="161"/>
      <c r="I101" s="161"/>
      <c r="J101" s="162">
        <f>J137</f>
        <v>0</v>
      </c>
      <c r="K101" s="104"/>
      <c r="L101" s="163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141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8.5" customHeight="1">
      <c r="A111" s="34"/>
      <c r="B111" s="35"/>
      <c r="C111" s="36"/>
      <c r="D111" s="36"/>
      <c r="E111" s="307" t="str">
        <f>E7</f>
        <v>IDVT 10168128, Staré Město n.M., rekonstrukce koryta, ř. km 0,360 - 0,620</v>
      </c>
      <c r="F111" s="308"/>
      <c r="G111" s="308"/>
      <c r="H111" s="308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2:12" s="1" customFormat="1" ht="12" customHeight="1">
      <c r="B112" s="21"/>
      <c r="C112" s="29" t="s">
        <v>119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4"/>
      <c r="B113" s="35"/>
      <c r="C113" s="36"/>
      <c r="D113" s="36"/>
      <c r="E113" s="307" t="s">
        <v>725</v>
      </c>
      <c r="F113" s="306"/>
      <c r="G113" s="306"/>
      <c r="H113" s="30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539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02" t="str">
        <f>E11</f>
        <v>2.2. - SO 02.2 Náhradní výsadba</v>
      </c>
      <c r="F115" s="306"/>
      <c r="G115" s="306"/>
      <c r="H115" s="30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22</v>
      </c>
      <c r="D117" s="36"/>
      <c r="E117" s="36"/>
      <c r="F117" s="27" t="str">
        <f>F14</f>
        <v xml:space="preserve"> Náchod</v>
      </c>
      <c r="G117" s="36"/>
      <c r="H117" s="36"/>
      <c r="I117" s="29" t="s">
        <v>24</v>
      </c>
      <c r="J117" s="66" t="str">
        <f>IF(J14="","",J14)</f>
        <v>4. 11. 2020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43.15" customHeight="1">
      <c r="A119" s="34"/>
      <c r="B119" s="35"/>
      <c r="C119" s="29" t="s">
        <v>26</v>
      </c>
      <c r="D119" s="36"/>
      <c r="E119" s="36"/>
      <c r="F119" s="27" t="str">
        <f>E17</f>
        <v>Povodí Labe,státní podnik,Víta Nejedlého 951/8,HK3</v>
      </c>
      <c r="G119" s="36"/>
      <c r="H119" s="36"/>
      <c r="I119" s="29" t="s">
        <v>32</v>
      </c>
      <c r="J119" s="32" t="str">
        <f>E23</f>
        <v>Multiaqua s.r.o.,Veverkova 1343, HK 2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30</v>
      </c>
      <c r="D120" s="36"/>
      <c r="E120" s="36"/>
      <c r="F120" s="27" t="str">
        <f>IF(E20="","",E20)</f>
        <v>Vyplň údaj</v>
      </c>
      <c r="G120" s="36"/>
      <c r="H120" s="36"/>
      <c r="I120" s="29" t="s">
        <v>35</v>
      </c>
      <c r="J120" s="32" t="str">
        <f>E26</f>
        <v>Ing. Pavel Romášek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142</v>
      </c>
      <c r="D122" s="167" t="s">
        <v>64</v>
      </c>
      <c r="E122" s="167" t="s">
        <v>60</v>
      </c>
      <c r="F122" s="167" t="s">
        <v>61</v>
      </c>
      <c r="G122" s="167" t="s">
        <v>143</v>
      </c>
      <c r="H122" s="167" t="s">
        <v>144</v>
      </c>
      <c r="I122" s="167" t="s">
        <v>145</v>
      </c>
      <c r="J122" s="167" t="s">
        <v>124</v>
      </c>
      <c r="K122" s="168" t="s">
        <v>146</v>
      </c>
      <c r="L122" s="169"/>
      <c r="M122" s="75" t="s">
        <v>1</v>
      </c>
      <c r="N122" s="76" t="s">
        <v>43</v>
      </c>
      <c r="O122" s="76" t="s">
        <v>147</v>
      </c>
      <c r="P122" s="76" t="s">
        <v>148</v>
      </c>
      <c r="Q122" s="76" t="s">
        <v>149</v>
      </c>
      <c r="R122" s="76" t="s">
        <v>150</v>
      </c>
      <c r="S122" s="76" t="s">
        <v>151</v>
      </c>
      <c r="T122" s="77" t="s">
        <v>152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153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0.41062</v>
      </c>
      <c r="S123" s="79"/>
      <c r="T123" s="173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78</v>
      </c>
      <c r="AU123" s="17" t="s">
        <v>126</v>
      </c>
      <c r="BK123" s="174">
        <f>BK124</f>
        <v>0</v>
      </c>
    </row>
    <row r="124" spans="2:63" s="12" customFormat="1" ht="25.9" customHeight="1">
      <c r="B124" s="175"/>
      <c r="C124" s="176"/>
      <c r="D124" s="177" t="s">
        <v>78</v>
      </c>
      <c r="E124" s="178" t="s">
        <v>154</v>
      </c>
      <c r="F124" s="178" t="s">
        <v>155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P125+P137</f>
        <v>0</v>
      </c>
      <c r="Q124" s="183"/>
      <c r="R124" s="184">
        <f>R125+R137</f>
        <v>0.41062</v>
      </c>
      <c r="S124" s="183"/>
      <c r="T124" s="185">
        <f>T125+T137</f>
        <v>0</v>
      </c>
      <c r="AR124" s="186" t="s">
        <v>86</v>
      </c>
      <c r="AT124" s="187" t="s">
        <v>78</v>
      </c>
      <c r="AU124" s="187" t="s">
        <v>79</v>
      </c>
      <c r="AY124" s="186" t="s">
        <v>156</v>
      </c>
      <c r="BK124" s="188">
        <f>BK125+BK137</f>
        <v>0</v>
      </c>
    </row>
    <row r="125" spans="2:63" s="12" customFormat="1" ht="22.9" customHeight="1">
      <c r="B125" s="175"/>
      <c r="C125" s="176"/>
      <c r="D125" s="177" t="s">
        <v>78</v>
      </c>
      <c r="E125" s="189" t="s">
        <v>86</v>
      </c>
      <c r="F125" s="189" t="s">
        <v>157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SUM(P126:P136)</f>
        <v>0</v>
      </c>
      <c r="Q125" s="183"/>
      <c r="R125" s="184">
        <f>SUM(R126:R136)</f>
        <v>0.41062</v>
      </c>
      <c r="S125" s="183"/>
      <c r="T125" s="185">
        <f>SUM(T126:T136)</f>
        <v>0</v>
      </c>
      <c r="AR125" s="186" t="s">
        <v>86</v>
      </c>
      <c r="AT125" s="187" t="s">
        <v>78</v>
      </c>
      <c r="AU125" s="187" t="s">
        <v>86</v>
      </c>
      <c r="AY125" s="186" t="s">
        <v>156</v>
      </c>
      <c r="BK125" s="188">
        <f>SUM(BK126:BK136)</f>
        <v>0</v>
      </c>
    </row>
    <row r="126" spans="1:65" s="2" customFormat="1" ht="26.45" customHeight="1">
      <c r="A126" s="34"/>
      <c r="B126" s="35"/>
      <c r="C126" s="191" t="s">
        <v>86</v>
      </c>
      <c r="D126" s="191" t="s">
        <v>158</v>
      </c>
      <c r="E126" s="192" t="s">
        <v>590</v>
      </c>
      <c r="F126" s="193" t="s">
        <v>591</v>
      </c>
      <c r="G126" s="194" t="s">
        <v>263</v>
      </c>
      <c r="H126" s="195">
        <v>14</v>
      </c>
      <c r="I126" s="196"/>
      <c r="J126" s="197">
        <f>ROUND(I126*H126,2)</f>
        <v>0</v>
      </c>
      <c r="K126" s="193" t="s">
        <v>162</v>
      </c>
      <c r="L126" s="39"/>
      <c r="M126" s="198" t="s">
        <v>1</v>
      </c>
      <c r="N126" s="199" t="s">
        <v>44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163</v>
      </c>
      <c r="AT126" s="202" t="s">
        <v>158</v>
      </c>
      <c r="AU126" s="202" t="s">
        <v>88</v>
      </c>
      <c r="AY126" s="17" t="s">
        <v>156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86</v>
      </c>
      <c r="BK126" s="203">
        <f>ROUND(I126*H126,2)</f>
        <v>0</v>
      </c>
      <c r="BL126" s="17" t="s">
        <v>163</v>
      </c>
      <c r="BM126" s="202" t="s">
        <v>818</v>
      </c>
    </row>
    <row r="127" spans="2:51" s="13" customFormat="1" ht="12">
      <c r="B127" s="204"/>
      <c r="C127" s="205"/>
      <c r="D127" s="206" t="s">
        <v>165</v>
      </c>
      <c r="E127" s="207" t="s">
        <v>1</v>
      </c>
      <c r="F127" s="208" t="s">
        <v>819</v>
      </c>
      <c r="G127" s="205"/>
      <c r="H127" s="209">
        <v>14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165</v>
      </c>
      <c r="AU127" s="215" t="s">
        <v>88</v>
      </c>
      <c r="AV127" s="13" t="s">
        <v>88</v>
      </c>
      <c r="AW127" s="13" t="s">
        <v>34</v>
      </c>
      <c r="AX127" s="13" t="s">
        <v>86</v>
      </c>
      <c r="AY127" s="215" t="s">
        <v>156</v>
      </c>
    </row>
    <row r="128" spans="1:65" s="2" customFormat="1" ht="26.45" customHeight="1">
      <c r="A128" s="34"/>
      <c r="B128" s="35"/>
      <c r="C128" s="191" t="s">
        <v>88</v>
      </c>
      <c r="D128" s="191" t="s">
        <v>158</v>
      </c>
      <c r="E128" s="192" t="s">
        <v>615</v>
      </c>
      <c r="F128" s="193" t="s">
        <v>616</v>
      </c>
      <c r="G128" s="194" t="s">
        <v>263</v>
      </c>
      <c r="H128" s="195">
        <v>14</v>
      </c>
      <c r="I128" s="196"/>
      <c r="J128" s="197">
        <f>ROUND(I128*H128,2)</f>
        <v>0</v>
      </c>
      <c r="K128" s="193" t="s">
        <v>162</v>
      </c>
      <c r="L128" s="39"/>
      <c r="M128" s="198" t="s">
        <v>1</v>
      </c>
      <c r="N128" s="199" t="s">
        <v>44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163</v>
      </c>
      <c r="AT128" s="202" t="s">
        <v>158</v>
      </c>
      <c r="AU128" s="202" t="s">
        <v>88</v>
      </c>
      <c r="AY128" s="17" t="s">
        <v>156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86</v>
      </c>
      <c r="BK128" s="203">
        <f>ROUND(I128*H128,2)</f>
        <v>0</v>
      </c>
      <c r="BL128" s="17" t="s">
        <v>163</v>
      </c>
      <c r="BM128" s="202" t="s">
        <v>820</v>
      </c>
    </row>
    <row r="129" spans="2:51" s="13" customFormat="1" ht="22.5">
      <c r="B129" s="204"/>
      <c r="C129" s="205"/>
      <c r="D129" s="206" t="s">
        <v>165</v>
      </c>
      <c r="E129" s="207" t="s">
        <v>1</v>
      </c>
      <c r="F129" s="208" t="s">
        <v>821</v>
      </c>
      <c r="G129" s="205"/>
      <c r="H129" s="209">
        <v>14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165</v>
      </c>
      <c r="AU129" s="215" t="s">
        <v>88</v>
      </c>
      <c r="AV129" s="13" t="s">
        <v>88</v>
      </c>
      <c r="AW129" s="13" t="s">
        <v>34</v>
      </c>
      <c r="AX129" s="13" t="s">
        <v>86</v>
      </c>
      <c r="AY129" s="215" t="s">
        <v>156</v>
      </c>
    </row>
    <row r="130" spans="1:65" s="2" customFormat="1" ht="26.45" customHeight="1">
      <c r="A130" s="34"/>
      <c r="B130" s="35"/>
      <c r="C130" s="227" t="s">
        <v>115</v>
      </c>
      <c r="D130" s="227" t="s">
        <v>250</v>
      </c>
      <c r="E130" s="228" t="s">
        <v>822</v>
      </c>
      <c r="F130" s="229" t="s">
        <v>823</v>
      </c>
      <c r="G130" s="230" t="s">
        <v>263</v>
      </c>
      <c r="H130" s="231">
        <v>14</v>
      </c>
      <c r="I130" s="232"/>
      <c r="J130" s="233">
        <f>ROUND(I130*H130,2)</f>
        <v>0</v>
      </c>
      <c r="K130" s="229" t="s">
        <v>1</v>
      </c>
      <c r="L130" s="234"/>
      <c r="M130" s="235" t="s">
        <v>1</v>
      </c>
      <c r="N130" s="236" t="s">
        <v>44</v>
      </c>
      <c r="O130" s="71"/>
      <c r="P130" s="200">
        <f>O130*H130</f>
        <v>0</v>
      </c>
      <c r="Q130" s="200">
        <v>0.008</v>
      </c>
      <c r="R130" s="200">
        <f>Q130*H130</f>
        <v>0.112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192</v>
      </c>
      <c r="AT130" s="202" t="s">
        <v>250</v>
      </c>
      <c r="AU130" s="202" t="s">
        <v>88</v>
      </c>
      <c r="AY130" s="17" t="s">
        <v>156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86</v>
      </c>
      <c r="BK130" s="203">
        <f>ROUND(I130*H130,2)</f>
        <v>0</v>
      </c>
      <c r="BL130" s="17" t="s">
        <v>163</v>
      </c>
      <c r="BM130" s="202" t="s">
        <v>824</v>
      </c>
    </row>
    <row r="131" spans="1:65" s="2" customFormat="1" ht="26.45" customHeight="1">
      <c r="A131" s="34"/>
      <c r="B131" s="35"/>
      <c r="C131" s="191" t="s">
        <v>163</v>
      </c>
      <c r="D131" s="191" t="s">
        <v>158</v>
      </c>
      <c r="E131" s="192" t="s">
        <v>825</v>
      </c>
      <c r="F131" s="193" t="s">
        <v>826</v>
      </c>
      <c r="G131" s="194" t="s">
        <v>263</v>
      </c>
      <c r="H131" s="195">
        <v>14</v>
      </c>
      <c r="I131" s="196"/>
      <c r="J131" s="197">
        <f>ROUND(I131*H131,2)</f>
        <v>0</v>
      </c>
      <c r="K131" s="193" t="s">
        <v>162</v>
      </c>
      <c r="L131" s="39"/>
      <c r="M131" s="198" t="s">
        <v>1</v>
      </c>
      <c r="N131" s="199" t="s">
        <v>44</v>
      </c>
      <c r="O131" s="71"/>
      <c r="P131" s="200">
        <f>O131*H131</f>
        <v>0</v>
      </c>
      <c r="Q131" s="200">
        <v>6E-05</v>
      </c>
      <c r="R131" s="200">
        <f>Q131*H131</f>
        <v>0.00084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163</v>
      </c>
      <c r="AT131" s="202" t="s">
        <v>158</v>
      </c>
      <c r="AU131" s="202" t="s">
        <v>88</v>
      </c>
      <c r="AY131" s="17" t="s">
        <v>156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86</v>
      </c>
      <c r="BK131" s="203">
        <f>ROUND(I131*H131,2)</f>
        <v>0</v>
      </c>
      <c r="BL131" s="17" t="s">
        <v>163</v>
      </c>
      <c r="BM131" s="202" t="s">
        <v>827</v>
      </c>
    </row>
    <row r="132" spans="2:51" s="13" customFormat="1" ht="12">
      <c r="B132" s="204"/>
      <c r="C132" s="205"/>
      <c r="D132" s="206" t="s">
        <v>165</v>
      </c>
      <c r="E132" s="207" t="s">
        <v>1</v>
      </c>
      <c r="F132" s="208" t="s">
        <v>828</v>
      </c>
      <c r="G132" s="205"/>
      <c r="H132" s="209">
        <v>14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165</v>
      </c>
      <c r="AU132" s="215" t="s">
        <v>88</v>
      </c>
      <c r="AV132" s="13" t="s">
        <v>88</v>
      </c>
      <c r="AW132" s="13" t="s">
        <v>34</v>
      </c>
      <c r="AX132" s="13" t="s">
        <v>86</v>
      </c>
      <c r="AY132" s="215" t="s">
        <v>156</v>
      </c>
    </row>
    <row r="133" spans="1:65" s="2" customFormat="1" ht="14.45" customHeight="1">
      <c r="A133" s="34"/>
      <c r="B133" s="35"/>
      <c r="C133" s="227" t="s">
        <v>180</v>
      </c>
      <c r="D133" s="227" t="s">
        <v>250</v>
      </c>
      <c r="E133" s="228" t="s">
        <v>633</v>
      </c>
      <c r="F133" s="229" t="s">
        <v>634</v>
      </c>
      <c r="G133" s="230" t="s">
        <v>263</v>
      </c>
      <c r="H133" s="231">
        <v>42</v>
      </c>
      <c r="I133" s="232"/>
      <c r="J133" s="233">
        <f>ROUND(I133*H133,2)</f>
        <v>0</v>
      </c>
      <c r="K133" s="229" t="s">
        <v>162</v>
      </c>
      <c r="L133" s="234"/>
      <c r="M133" s="235" t="s">
        <v>1</v>
      </c>
      <c r="N133" s="236" t="s">
        <v>44</v>
      </c>
      <c r="O133" s="71"/>
      <c r="P133" s="200">
        <f>O133*H133</f>
        <v>0</v>
      </c>
      <c r="Q133" s="200">
        <v>0.00709</v>
      </c>
      <c r="R133" s="200">
        <f>Q133*H133</f>
        <v>0.29778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192</v>
      </c>
      <c r="AT133" s="202" t="s">
        <v>250</v>
      </c>
      <c r="AU133" s="202" t="s">
        <v>88</v>
      </c>
      <c r="AY133" s="17" t="s">
        <v>156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86</v>
      </c>
      <c r="BK133" s="203">
        <f>ROUND(I133*H133,2)</f>
        <v>0</v>
      </c>
      <c r="BL133" s="17" t="s">
        <v>163</v>
      </c>
      <c r="BM133" s="202" t="s">
        <v>829</v>
      </c>
    </row>
    <row r="134" spans="2:51" s="13" customFormat="1" ht="12">
      <c r="B134" s="204"/>
      <c r="C134" s="205"/>
      <c r="D134" s="206" t="s">
        <v>165</v>
      </c>
      <c r="E134" s="207" t="s">
        <v>1</v>
      </c>
      <c r="F134" s="208" t="s">
        <v>830</v>
      </c>
      <c r="G134" s="205"/>
      <c r="H134" s="209">
        <v>42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165</v>
      </c>
      <c r="AU134" s="215" t="s">
        <v>88</v>
      </c>
      <c r="AV134" s="13" t="s">
        <v>88</v>
      </c>
      <c r="AW134" s="13" t="s">
        <v>34</v>
      </c>
      <c r="AX134" s="13" t="s">
        <v>86</v>
      </c>
      <c r="AY134" s="215" t="s">
        <v>156</v>
      </c>
    </row>
    <row r="135" spans="1:65" s="2" customFormat="1" ht="14.45" customHeight="1">
      <c r="A135" s="34"/>
      <c r="B135" s="35"/>
      <c r="C135" s="191" t="s">
        <v>567</v>
      </c>
      <c r="D135" s="191" t="s">
        <v>158</v>
      </c>
      <c r="E135" s="192" t="s">
        <v>831</v>
      </c>
      <c r="F135" s="193" t="s">
        <v>832</v>
      </c>
      <c r="G135" s="194" t="s">
        <v>195</v>
      </c>
      <c r="H135" s="195">
        <v>0.56</v>
      </c>
      <c r="I135" s="196"/>
      <c r="J135" s="197">
        <f>ROUND(I135*H135,2)</f>
        <v>0</v>
      </c>
      <c r="K135" s="193" t="s">
        <v>162</v>
      </c>
      <c r="L135" s="39"/>
      <c r="M135" s="198" t="s">
        <v>1</v>
      </c>
      <c r="N135" s="199" t="s">
        <v>44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163</v>
      </c>
      <c r="AT135" s="202" t="s">
        <v>158</v>
      </c>
      <c r="AU135" s="202" t="s">
        <v>88</v>
      </c>
      <c r="AY135" s="17" t="s">
        <v>156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86</v>
      </c>
      <c r="BK135" s="203">
        <f>ROUND(I135*H135,2)</f>
        <v>0</v>
      </c>
      <c r="BL135" s="17" t="s">
        <v>163</v>
      </c>
      <c r="BM135" s="202" t="s">
        <v>833</v>
      </c>
    </row>
    <row r="136" spans="2:51" s="13" customFormat="1" ht="12">
      <c r="B136" s="204"/>
      <c r="C136" s="205"/>
      <c r="D136" s="206" t="s">
        <v>165</v>
      </c>
      <c r="E136" s="207" t="s">
        <v>1</v>
      </c>
      <c r="F136" s="208" t="s">
        <v>834</v>
      </c>
      <c r="G136" s="205"/>
      <c r="H136" s="209">
        <v>0.56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165</v>
      </c>
      <c r="AU136" s="215" t="s">
        <v>88</v>
      </c>
      <c r="AV136" s="13" t="s">
        <v>88</v>
      </c>
      <c r="AW136" s="13" t="s">
        <v>34</v>
      </c>
      <c r="AX136" s="13" t="s">
        <v>86</v>
      </c>
      <c r="AY136" s="215" t="s">
        <v>156</v>
      </c>
    </row>
    <row r="137" spans="2:63" s="12" customFormat="1" ht="22.9" customHeight="1">
      <c r="B137" s="175"/>
      <c r="C137" s="176"/>
      <c r="D137" s="177" t="s">
        <v>78</v>
      </c>
      <c r="E137" s="189" t="s">
        <v>467</v>
      </c>
      <c r="F137" s="189" t="s">
        <v>468</v>
      </c>
      <c r="G137" s="176"/>
      <c r="H137" s="176"/>
      <c r="I137" s="179"/>
      <c r="J137" s="190">
        <f>BK137</f>
        <v>0</v>
      </c>
      <c r="K137" s="176"/>
      <c r="L137" s="181"/>
      <c r="M137" s="182"/>
      <c r="N137" s="183"/>
      <c r="O137" s="183"/>
      <c r="P137" s="184">
        <f>P138</f>
        <v>0</v>
      </c>
      <c r="Q137" s="183"/>
      <c r="R137" s="184">
        <f>R138</f>
        <v>0</v>
      </c>
      <c r="S137" s="183"/>
      <c r="T137" s="185">
        <f>T138</f>
        <v>0</v>
      </c>
      <c r="AR137" s="186" t="s">
        <v>86</v>
      </c>
      <c r="AT137" s="187" t="s">
        <v>78</v>
      </c>
      <c r="AU137" s="187" t="s">
        <v>86</v>
      </c>
      <c r="AY137" s="186" t="s">
        <v>156</v>
      </c>
      <c r="BK137" s="188">
        <f>BK138</f>
        <v>0</v>
      </c>
    </row>
    <row r="138" spans="1:65" s="2" customFormat="1" ht="26.45" customHeight="1">
      <c r="A138" s="34"/>
      <c r="B138" s="35"/>
      <c r="C138" s="191" t="s">
        <v>186</v>
      </c>
      <c r="D138" s="191" t="s">
        <v>158</v>
      </c>
      <c r="E138" s="192" t="s">
        <v>835</v>
      </c>
      <c r="F138" s="193" t="s">
        <v>836</v>
      </c>
      <c r="G138" s="194" t="s">
        <v>296</v>
      </c>
      <c r="H138" s="195">
        <v>0.411</v>
      </c>
      <c r="I138" s="196"/>
      <c r="J138" s="197">
        <f>ROUND(I138*H138,2)</f>
        <v>0</v>
      </c>
      <c r="K138" s="193" t="s">
        <v>162</v>
      </c>
      <c r="L138" s="39"/>
      <c r="M138" s="254" t="s">
        <v>1</v>
      </c>
      <c r="N138" s="255" t="s">
        <v>44</v>
      </c>
      <c r="O138" s="256"/>
      <c r="P138" s="257">
        <f>O138*H138</f>
        <v>0</v>
      </c>
      <c r="Q138" s="257">
        <v>0</v>
      </c>
      <c r="R138" s="257">
        <f>Q138*H138</f>
        <v>0</v>
      </c>
      <c r="S138" s="257">
        <v>0</v>
      </c>
      <c r="T138" s="25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163</v>
      </c>
      <c r="AT138" s="202" t="s">
        <v>158</v>
      </c>
      <c r="AU138" s="202" t="s">
        <v>88</v>
      </c>
      <c r="AY138" s="17" t="s">
        <v>156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86</v>
      </c>
      <c r="BK138" s="203">
        <f>ROUND(I138*H138,2)</f>
        <v>0</v>
      </c>
      <c r="BL138" s="17" t="s">
        <v>163</v>
      </c>
      <c r="BM138" s="202" t="s">
        <v>837</v>
      </c>
    </row>
    <row r="139" spans="1:31" s="2" customFormat="1" ht="6.95" customHeight="1">
      <c r="A139" s="34"/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39"/>
      <c r="M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</sheetData>
  <sheetProtection algorithmName="SHA-512" hashValue="V+fPodWbJL2YqQvG0zl7ITVU2IoHXxln0SzxfyOhfVYi3EFlW2idmh3KoC2lPQBFEOuLTQ/BCg4kObEZRXT1mQ==" saltValue="qV5ks0VQ0dChO/Tqwll2cU9v8GDqOK6u972NnywCnDqr8c+MdZhnt7ojkHBa/qNSuZ+xbZzUWKWNjUCQzXu3Gw==" spinCount="100000" sheet="1" objects="1" scenarios="1" formatColumns="0" formatRows="0" autoFilter="0"/>
  <autoFilter ref="C122:K138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2"/>
  <sheetViews>
    <sheetView showGridLines="0" workbookViewId="0" topLeftCell="A164">
      <selection activeCell="J194" sqref="J19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117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2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1:31" s="2" customFormat="1" ht="12" customHeight="1">
      <c r="A8" s="34"/>
      <c r="B8" s="39"/>
      <c r="C8" s="34"/>
      <c r="D8" s="119" t="s">
        <v>119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1" t="s">
        <v>838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19</v>
      </c>
      <c r="G11" s="34"/>
      <c r="H11" s="34"/>
      <c r="I11" s="119" t="s">
        <v>20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22</v>
      </c>
      <c r="E12" s="34"/>
      <c r="F12" s="110" t="s">
        <v>23</v>
      </c>
      <c r="G12" s="34"/>
      <c r="H12" s="34"/>
      <c r="I12" s="119" t="s">
        <v>24</v>
      </c>
      <c r="J12" s="120" t="str">
        <f>'Rekapitulace stavby'!AN8</f>
        <v>4. 11. 2020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26</v>
      </c>
      <c r="E14" s="34"/>
      <c r="F14" s="34"/>
      <c r="G14" s="34"/>
      <c r="H14" s="34"/>
      <c r="I14" s="119" t="s">
        <v>27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28</v>
      </c>
      <c r="F15" s="34"/>
      <c r="G15" s="34"/>
      <c r="H15" s="34"/>
      <c r="I15" s="119" t="s">
        <v>29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30</v>
      </c>
      <c r="E17" s="34"/>
      <c r="F17" s="34"/>
      <c r="G17" s="34"/>
      <c r="H17" s="34"/>
      <c r="I17" s="119" t="s">
        <v>27</v>
      </c>
      <c r="J17" s="30" t="str">
        <f>'Rekapitulace stavby'!AN13</f>
        <v xml:space="preserve">Vyplň údaj 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3" t="str">
        <f>'Rekapitulace stavby'!E14</f>
        <v>Vyplň údaj</v>
      </c>
      <c r="F18" s="314"/>
      <c r="G18" s="314"/>
      <c r="H18" s="314"/>
      <c r="I18" s="119" t="s">
        <v>29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32</v>
      </c>
      <c r="E20" s="34"/>
      <c r="F20" s="34"/>
      <c r="G20" s="34"/>
      <c r="H20" s="34"/>
      <c r="I20" s="119" t="s">
        <v>27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33</v>
      </c>
      <c r="F21" s="34"/>
      <c r="G21" s="34"/>
      <c r="H21" s="34"/>
      <c r="I21" s="119" t="s">
        <v>29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35</v>
      </c>
      <c r="E23" s="34"/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36</v>
      </c>
      <c r="F24" s="34"/>
      <c r="G24" s="34"/>
      <c r="H24" s="34"/>
      <c r="I24" s="119" t="s">
        <v>29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37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51" customHeight="1">
      <c r="A27" s="121"/>
      <c r="B27" s="122"/>
      <c r="C27" s="121"/>
      <c r="D27" s="121"/>
      <c r="E27" s="315" t="s">
        <v>121</v>
      </c>
      <c r="F27" s="315"/>
      <c r="G27" s="315"/>
      <c r="H27" s="31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39</v>
      </c>
      <c r="E30" s="34"/>
      <c r="F30" s="34"/>
      <c r="G30" s="34"/>
      <c r="H30" s="34"/>
      <c r="I30" s="34"/>
      <c r="J30" s="126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41</v>
      </c>
      <c r="G32" s="34"/>
      <c r="H32" s="34"/>
      <c r="I32" s="127" t="s">
        <v>40</v>
      </c>
      <c r="J32" s="127" t="s">
        <v>42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43</v>
      </c>
      <c r="E33" s="119" t="s">
        <v>44</v>
      </c>
      <c r="F33" s="129">
        <f>ROUND((SUM(BE123:BE201)),2)</f>
        <v>0</v>
      </c>
      <c r="G33" s="34"/>
      <c r="H33" s="34"/>
      <c r="I33" s="130">
        <v>0.21</v>
      </c>
      <c r="J33" s="129">
        <f>ROUND(((SUM(BE123:BE201))*I33),2)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45</v>
      </c>
      <c r="F34" s="129">
        <f>ROUND((SUM(BF123:BF201)),2)</f>
        <v>0</v>
      </c>
      <c r="G34" s="34"/>
      <c r="H34" s="34"/>
      <c r="I34" s="130">
        <v>0.15</v>
      </c>
      <c r="J34" s="129">
        <f>ROUND(((SUM(BF123:BF201))*I34),2)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46</v>
      </c>
      <c r="F35" s="129">
        <f>ROUND((SUM(BG123:BG201)),2)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47</v>
      </c>
      <c r="F36" s="129">
        <f>ROUND((SUM(BH123:BH201)),2)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ROUND((SUM(BI123:BI201)),2)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49</v>
      </c>
      <c r="E39" s="133"/>
      <c r="F39" s="133"/>
      <c r="G39" s="134" t="s">
        <v>50</v>
      </c>
      <c r="H39" s="135" t="s">
        <v>51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02" t="str">
        <f>E9</f>
        <v>3 - VON Vedlejší a ostatní náklady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22</v>
      </c>
      <c r="D89" s="36"/>
      <c r="E89" s="36"/>
      <c r="F89" s="27" t="str">
        <f>F12</f>
        <v xml:space="preserve"> Náchod</v>
      </c>
      <c r="G89" s="36"/>
      <c r="H89" s="36"/>
      <c r="I89" s="29" t="s">
        <v>24</v>
      </c>
      <c r="J89" s="66" t="str">
        <f>IF(J12="","",J12)</f>
        <v>4. 11. 2020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3.15" customHeight="1">
      <c r="A91" s="34"/>
      <c r="B91" s="35"/>
      <c r="C91" s="29" t="s">
        <v>26</v>
      </c>
      <c r="D91" s="36"/>
      <c r="E91" s="36"/>
      <c r="F91" s="27" t="str">
        <f>E15</f>
        <v>Povodí Labe,státní podnik,Víta Nejedlého 951/8,HK3</v>
      </c>
      <c r="G91" s="36"/>
      <c r="H91" s="36"/>
      <c r="I91" s="29" t="s">
        <v>32</v>
      </c>
      <c r="J91" s="32" t="str">
        <f>E21</f>
        <v>Multiaqua s.r.o.,Veverkova 1343, HK 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>Ing. Pavel Romášek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123</v>
      </c>
      <c r="D94" s="150"/>
      <c r="E94" s="150"/>
      <c r="F94" s="150"/>
      <c r="G94" s="150"/>
      <c r="H94" s="150"/>
      <c r="I94" s="150"/>
      <c r="J94" s="151" t="s">
        <v>124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125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126</v>
      </c>
    </row>
    <row r="97" spans="2:12" s="9" customFormat="1" ht="24.95" customHeight="1">
      <c r="B97" s="153"/>
      <c r="C97" s="154"/>
      <c r="D97" s="155" t="s">
        <v>127</v>
      </c>
      <c r="E97" s="156"/>
      <c r="F97" s="156"/>
      <c r="G97" s="156"/>
      <c r="H97" s="156"/>
      <c r="I97" s="156"/>
      <c r="J97" s="157">
        <f>J124</f>
        <v>0</v>
      </c>
      <c r="K97" s="154"/>
      <c r="L97" s="158"/>
    </row>
    <row r="98" spans="2:12" s="10" customFormat="1" ht="19.9" customHeight="1">
      <c r="B98" s="159"/>
      <c r="C98" s="104"/>
      <c r="D98" s="160" t="s">
        <v>134</v>
      </c>
      <c r="E98" s="161"/>
      <c r="F98" s="161"/>
      <c r="G98" s="161"/>
      <c r="H98" s="161"/>
      <c r="I98" s="161"/>
      <c r="J98" s="162">
        <f>J125</f>
        <v>0</v>
      </c>
      <c r="K98" s="104"/>
      <c r="L98" s="163"/>
    </row>
    <row r="99" spans="2:12" s="9" customFormat="1" ht="24.95" customHeight="1">
      <c r="B99" s="153"/>
      <c r="C99" s="154"/>
      <c r="D99" s="155" t="s">
        <v>839</v>
      </c>
      <c r="E99" s="156"/>
      <c r="F99" s="156"/>
      <c r="G99" s="156"/>
      <c r="H99" s="156"/>
      <c r="I99" s="156"/>
      <c r="J99" s="157">
        <f>J132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840</v>
      </c>
      <c r="E100" s="161"/>
      <c r="F100" s="161"/>
      <c r="G100" s="161"/>
      <c r="H100" s="161"/>
      <c r="I100" s="161"/>
      <c r="J100" s="162">
        <f>J133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841</v>
      </c>
      <c r="E101" s="161"/>
      <c r="F101" s="161"/>
      <c r="G101" s="161"/>
      <c r="H101" s="161"/>
      <c r="I101" s="161"/>
      <c r="J101" s="162">
        <f>J152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842</v>
      </c>
      <c r="E102" s="161"/>
      <c r="F102" s="161"/>
      <c r="G102" s="161"/>
      <c r="H102" s="161"/>
      <c r="I102" s="161"/>
      <c r="J102" s="162">
        <f>J164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843</v>
      </c>
      <c r="E103" s="161"/>
      <c r="F103" s="161"/>
      <c r="G103" s="161"/>
      <c r="H103" s="161"/>
      <c r="I103" s="161"/>
      <c r="J103" s="162">
        <f>J181</f>
        <v>0</v>
      </c>
      <c r="K103" s="104"/>
      <c r="L103" s="163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141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8.5" customHeight="1">
      <c r="A113" s="34"/>
      <c r="B113" s="35"/>
      <c r="C113" s="36"/>
      <c r="D113" s="36"/>
      <c r="E113" s="307" t="str">
        <f>E7</f>
        <v>IDVT 10168128, Staré Město n.M., rekonstrukce koryta, ř. km 0,360 - 0,620</v>
      </c>
      <c r="F113" s="308"/>
      <c r="G113" s="308"/>
      <c r="H113" s="308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119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02" t="str">
        <f>E9</f>
        <v>3 - VON Vedlejší a ostatní náklady</v>
      </c>
      <c r="F115" s="306"/>
      <c r="G115" s="306"/>
      <c r="H115" s="30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22</v>
      </c>
      <c r="D117" s="36"/>
      <c r="E117" s="36"/>
      <c r="F117" s="27" t="str">
        <f>F12</f>
        <v xml:space="preserve"> Náchod</v>
      </c>
      <c r="G117" s="36"/>
      <c r="H117" s="36"/>
      <c r="I117" s="29" t="s">
        <v>24</v>
      </c>
      <c r="J117" s="66" t="str">
        <f>IF(J12="","",J12)</f>
        <v>4. 11. 2020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43.15" customHeight="1">
      <c r="A119" s="34"/>
      <c r="B119" s="35"/>
      <c r="C119" s="29" t="s">
        <v>26</v>
      </c>
      <c r="D119" s="36"/>
      <c r="E119" s="36"/>
      <c r="F119" s="27" t="str">
        <f>E15</f>
        <v>Povodí Labe,státní podnik,Víta Nejedlého 951/8,HK3</v>
      </c>
      <c r="G119" s="36"/>
      <c r="H119" s="36"/>
      <c r="I119" s="29" t="s">
        <v>32</v>
      </c>
      <c r="J119" s="32" t="str">
        <f>E21</f>
        <v>Multiaqua s.r.o.,Veverkova 1343, HK 2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30</v>
      </c>
      <c r="D120" s="36"/>
      <c r="E120" s="36"/>
      <c r="F120" s="27" t="str">
        <f>IF(E18="","",E18)</f>
        <v>Vyplň údaj</v>
      </c>
      <c r="G120" s="36"/>
      <c r="H120" s="36"/>
      <c r="I120" s="29" t="s">
        <v>35</v>
      </c>
      <c r="J120" s="32" t="str">
        <f>E24</f>
        <v>Ing. Pavel Romášek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142</v>
      </c>
      <c r="D122" s="167" t="s">
        <v>64</v>
      </c>
      <c r="E122" s="167" t="s">
        <v>60</v>
      </c>
      <c r="F122" s="167" t="s">
        <v>61</v>
      </c>
      <c r="G122" s="167" t="s">
        <v>143</v>
      </c>
      <c r="H122" s="167" t="s">
        <v>144</v>
      </c>
      <c r="I122" s="167" t="s">
        <v>145</v>
      </c>
      <c r="J122" s="167" t="s">
        <v>124</v>
      </c>
      <c r="K122" s="168" t="s">
        <v>146</v>
      </c>
      <c r="L122" s="169"/>
      <c r="M122" s="75" t="s">
        <v>1</v>
      </c>
      <c r="N122" s="76" t="s">
        <v>43</v>
      </c>
      <c r="O122" s="76" t="s">
        <v>147</v>
      </c>
      <c r="P122" s="76" t="s">
        <v>148</v>
      </c>
      <c r="Q122" s="76" t="s">
        <v>149</v>
      </c>
      <c r="R122" s="76" t="s">
        <v>150</v>
      </c>
      <c r="S122" s="76" t="s">
        <v>151</v>
      </c>
      <c r="T122" s="77" t="s">
        <v>152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153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P124+P132</f>
        <v>0</v>
      </c>
      <c r="Q123" s="79"/>
      <c r="R123" s="172">
        <f>R124+R132</f>
        <v>0</v>
      </c>
      <c r="S123" s="79"/>
      <c r="T123" s="173">
        <f>T124+T132</f>
        <v>400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78</v>
      </c>
      <c r="AU123" s="17" t="s">
        <v>126</v>
      </c>
      <c r="BK123" s="174">
        <f>BK124+BK132</f>
        <v>0</v>
      </c>
    </row>
    <row r="124" spans="2:63" s="12" customFormat="1" ht="25.9" customHeight="1">
      <c r="B124" s="175"/>
      <c r="C124" s="176"/>
      <c r="D124" s="177" t="s">
        <v>78</v>
      </c>
      <c r="E124" s="178" t="s">
        <v>154</v>
      </c>
      <c r="F124" s="178" t="s">
        <v>155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</f>
        <v>0</v>
      </c>
      <c r="Q124" s="183"/>
      <c r="R124" s="184">
        <f>R125</f>
        <v>0</v>
      </c>
      <c r="S124" s="183"/>
      <c r="T124" s="185">
        <f>T125</f>
        <v>400</v>
      </c>
      <c r="AR124" s="186" t="s">
        <v>86</v>
      </c>
      <c r="AT124" s="187" t="s">
        <v>78</v>
      </c>
      <c r="AU124" s="187" t="s">
        <v>79</v>
      </c>
      <c r="AY124" s="186" t="s">
        <v>156</v>
      </c>
      <c r="BK124" s="188">
        <f>BK125</f>
        <v>0</v>
      </c>
    </row>
    <row r="125" spans="2:63" s="12" customFormat="1" ht="22.9" customHeight="1">
      <c r="B125" s="175"/>
      <c r="C125" s="176"/>
      <c r="D125" s="177" t="s">
        <v>78</v>
      </c>
      <c r="E125" s="189" t="s">
        <v>198</v>
      </c>
      <c r="F125" s="189" t="s">
        <v>424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SUM(P126:P131)</f>
        <v>0</v>
      </c>
      <c r="Q125" s="183"/>
      <c r="R125" s="184">
        <f>SUM(R126:R131)</f>
        <v>0</v>
      </c>
      <c r="S125" s="183"/>
      <c r="T125" s="185">
        <f>SUM(T126:T131)</f>
        <v>400</v>
      </c>
      <c r="AR125" s="186" t="s">
        <v>86</v>
      </c>
      <c r="AT125" s="187" t="s">
        <v>78</v>
      </c>
      <c r="AU125" s="187" t="s">
        <v>86</v>
      </c>
      <c r="AY125" s="186" t="s">
        <v>156</v>
      </c>
      <c r="BK125" s="188">
        <f>SUM(BK126:BK131)</f>
        <v>0</v>
      </c>
    </row>
    <row r="126" spans="1:65" s="2" customFormat="1" ht="26.45" customHeight="1">
      <c r="A126" s="34"/>
      <c r="B126" s="35"/>
      <c r="C126" s="191" t="s">
        <v>86</v>
      </c>
      <c r="D126" s="191" t="s">
        <v>158</v>
      </c>
      <c r="E126" s="192" t="s">
        <v>844</v>
      </c>
      <c r="F126" s="193" t="s">
        <v>845</v>
      </c>
      <c r="G126" s="194" t="s">
        <v>161</v>
      </c>
      <c r="H126" s="195">
        <v>20000</v>
      </c>
      <c r="I126" s="196"/>
      <c r="J126" s="197">
        <f>ROUND(I126*H126,2)</f>
        <v>0</v>
      </c>
      <c r="K126" s="193" t="s">
        <v>162</v>
      </c>
      <c r="L126" s="39"/>
      <c r="M126" s="198" t="s">
        <v>1</v>
      </c>
      <c r="N126" s="199" t="s">
        <v>44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0.02</v>
      </c>
      <c r="T126" s="201">
        <f>S126*H126</f>
        <v>400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163</v>
      </c>
      <c r="AT126" s="202" t="s">
        <v>158</v>
      </c>
      <c r="AU126" s="202" t="s">
        <v>88</v>
      </c>
      <c r="AY126" s="17" t="s">
        <v>156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86</v>
      </c>
      <c r="BK126" s="203">
        <f>ROUND(I126*H126,2)</f>
        <v>0</v>
      </c>
      <c r="BL126" s="17" t="s">
        <v>163</v>
      </c>
      <c r="BM126" s="202" t="s">
        <v>846</v>
      </c>
    </row>
    <row r="127" spans="2:51" s="13" customFormat="1" ht="12">
      <c r="B127" s="204"/>
      <c r="C127" s="205"/>
      <c r="D127" s="206" t="s">
        <v>165</v>
      </c>
      <c r="E127" s="207" t="s">
        <v>1</v>
      </c>
      <c r="F127" s="208" t="s">
        <v>847</v>
      </c>
      <c r="G127" s="205"/>
      <c r="H127" s="209">
        <v>20000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165</v>
      </c>
      <c r="AU127" s="215" t="s">
        <v>88</v>
      </c>
      <c r="AV127" s="13" t="s">
        <v>88</v>
      </c>
      <c r="AW127" s="13" t="s">
        <v>34</v>
      </c>
      <c r="AX127" s="13" t="s">
        <v>86</v>
      </c>
      <c r="AY127" s="215" t="s">
        <v>156</v>
      </c>
    </row>
    <row r="128" spans="1:65" s="2" customFormat="1" ht="14.45" customHeight="1">
      <c r="A128" s="34"/>
      <c r="B128" s="35"/>
      <c r="C128" s="191" t="s">
        <v>228</v>
      </c>
      <c r="D128" s="191" t="s">
        <v>158</v>
      </c>
      <c r="E128" s="192" t="s">
        <v>848</v>
      </c>
      <c r="F128" s="193" t="s">
        <v>849</v>
      </c>
      <c r="G128" s="194" t="s">
        <v>581</v>
      </c>
      <c r="H128" s="195">
        <v>1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44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163</v>
      </c>
      <c r="AT128" s="202" t="s">
        <v>158</v>
      </c>
      <c r="AU128" s="202" t="s">
        <v>88</v>
      </c>
      <c r="AY128" s="17" t="s">
        <v>156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86</v>
      </c>
      <c r="BK128" s="203">
        <f>ROUND(I128*H128,2)</f>
        <v>0</v>
      </c>
      <c r="BL128" s="17" t="s">
        <v>163</v>
      </c>
      <c r="BM128" s="202" t="s">
        <v>850</v>
      </c>
    </row>
    <row r="129" spans="2:51" s="15" customFormat="1" ht="12">
      <c r="B129" s="241"/>
      <c r="C129" s="242"/>
      <c r="D129" s="206" t="s">
        <v>165</v>
      </c>
      <c r="E129" s="243" t="s">
        <v>1</v>
      </c>
      <c r="F129" s="244" t="s">
        <v>851</v>
      </c>
      <c r="G129" s="242"/>
      <c r="H129" s="243" t="s">
        <v>1</v>
      </c>
      <c r="I129" s="245"/>
      <c r="J129" s="242"/>
      <c r="K129" s="242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165</v>
      </c>
      <c r="AU129" s="250" t="s">
        <v>88</v>
      </c>
      <c r="AV129" s="15" t="s">
        <v>86</v>
      </c>
      <c r="AW129" s="15" t="s">
        <v>34</v>
      </c>
      <c r="AX129" s="15" t="s">
        <v>79</v>
      </c>
      <c r="AY129" s="250" t="s">
        <v>156</v>
      </c>
    </row>
    <row r="130" spans="2:51" s="15" customFormat="1" ht="12">
      <c r="B130" s="241"/>
      <c r="C130" s="242"/>
      <c r="D130" s="206" t="s">
        <v>165</v>
      </c>
      <c r="E130" s="243" t="s">
        <v>1</v>
      </c>
      <c r="F130" s="244" t="s">
        <v>852</v>
      </c>
      <c r="G130" s="242"/>
      <c r="H130" s="243" t="s">
        <v>1</v>
      </c>
      <c r="I130" s="245"/>
      <c r="J130" s="242"/>
      <c r="K130" s="242"/>
      <c r="L130" s="246"/>
      <c r="M130" s="247"/>
      <c r="N130" s="248"/>
      <c r="O130" s="248"/>
      <c r="P130" s="248"/>
      <c r="Q130" s="248"/>
      <c r="R130" s="248"/>
      <c r="S130" s="248"/>
      <c r="T130" s="249"/>
      <c r="AT130" s="250" t="s">
        <v>165</v>
      </c>
      <c r="AU130" s="250" t="s">
        <v>88</v>
      </c>
      <c r="AV130" s="15" t="s">
        <v>86</v>
      </c>
      <c r="AW130" s="15" t="s">
        <v>34</v>
      </c>
      <c r="AX130" s="15" t="s">
        <v>79</v>
      </c>
      <c r="AY130" s="250" t="s">
        <v>156</v>
      </c>
    </row>
    <row r="131" spans="2:51" s="13" customFormat="1" ht="12">
      <c r="B131" s="204"/>
      <c r="C131" s="205"/>
      <c r="D131" s="206" t="s">
        <v>165</v>
      </c>
      <c r="E131" s="207" t="s">
        <v>1</v>
      </c>
      <c r="F131" s="208" t="s">
        <v>86</v>
      </c>
      <c r="G131" s="205"/>
      <c r="H131" s="209">
        <v>1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165</v>
      </c>
      <c r="AU131" s="215" t="s">
        <v>88</v>
      </c>
      <c r="AV131" s="13" t="s">
        <v>88</v>
      </c>
      <c r="AW131" s="13" t="s">
        <v>34</v>
      </c>
      <c r="AX131" s="13" t="s">
        <v>86</v>
      </c>
      <c r="AY131" s="215" t="s">
        <v>156</v>
      </c>
    </row>
    <row r="132" spans="2:63" s="12" customFormat="1" ht="25.9" customHeight="1">
      <c r="B132" s="175"/>
      <c r="C132" s="176"/>
      <c r="D132" s="177" t="s">
        <v>78</v>
      </c>
      <c r="E132" s="178" t="s">
        <v>853</v>
      </c>
      <c r="F132" s="178" t="s">
        <v>854</v>
      </c>
      <c r="G132" s="176"/>
      <c r="H132" s="176"/>
      <c r="I132" s="179"/>
      <c r="J132" s="180">
        <f>BK132</f>
        <v>0</v>
      </c>
      <c r="K132" s="176"/>
      <c r="L132" s="181"/>
      <c r="M132" s="182"/>
      <c r="N132" s="183"/>
      <c r="O132" s="183"/>
      <c r="P132" s="184">
        <f>P133+P152+P164+P181</f>
        <v>0</v>
      </c>
      <c r="Q132" s="183"/>
      <c r="R132" s="184">
        <f>R133+R152+R164+R181</f>
        <v>0</v>
      </c>
      <c r="S132" s="183"/>
      <c r="T132" s="185">
        <f>T133+T152+T164+T181</f>
        <v>0</v>
      </c>
      <c r="AR132" s="186" t="s">
        <v>180</v>
      </c>
      <c r="AT132" s="187" t="s">
        <v>78</v>
      </c>
      <c r="AU132" s="187" t="s">
        <v>79</v>
      </c>
      <c r="AY132" s="186" t="s">
        <v>156</v>
      </c>
      <c r="BK132" s="188">
        <f>BK133+BK152+BK164+BK181</f>
        <v>0</v>
      </c>
    </row>
    <row r="133" spans="2:63" s="12" customFormat="1" ht="22.9" customHeight="1">
      <c r="B133" s="175"/>
      <c r="C133" s="176"/>
      <c r="D133" s="177" t="s">
        <v>78</v>
      </c>
      <c r="E133" s="189" t="s">
        <v>855</v>
      </c>
      <c r="F133" s="189" t="s">
        <v>856</v>
      </c>
      <c r="G133" s="176"/>
      <c r="H133" s="176"/>
      <c r="I133" s="179"/>
      <c r="J133" s="190">
        <f>BK133</f>
        <v>0</v>
      </c>
      <c r="K133" s="176"/>
      <c r="L133" s="181"/>
      <c r="M133" s="182"/>
      <c r="N133" s="183"/>
      <c r="O133" s="183"/>
      <c r="P133" s="184">
        <f>SUM(P134:P151)</f>
        <v>0</v>
      </c>
      <c r="Q133" s="183"/>
      <c r="R133" s="184">
        <f>SUM(R134:R151)</f>
        <v>0</v>
      </c>
      <c r="S133" s="183"/>
      <c r="T133" s="185">
        <f>SUM(T134:T151)</f>
        <v>0</v>
      </c>
      <c r="AR133" s="186" t="s">
        <v>180</v>
      </c>
      <c r="AT133" s="187" t="s">
        <v>78</v>
      </c>
      <c r="AU133" s="187" t="s">
        <v>86</v>
      </c>
      <c r="AY133" s="186" t="s">
        <v>156</v>
      </c>
      <c r="BK133" s="188">
        <f>SUM(BK134:BK151)</f>
        <v>0</v>
      </c>
    </row>
    <row r="134" spans="1:65" s="2" customFormat="1" ht="26.45" customHeight="1">
      <c r="A134" s="34"/>
      <c r="B134" s="35"/>
      <c r="C134" s="191" t="s">
        <v>88</v>
      </c>
      <c r="D134" s="191" t="s">
        <v>158</v>
      </c>
      <c r="E134" s="192" t="s">
        <v>857</v>
      </c>
      <c r="F134" s="193" t="s">
        <v>858</v>
      </c>
      <c r="G134" s="194" t="s">
        <v>859</v>
      </c>
      <c r="H134" s="195">
        <v>1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44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860</v>
      </c>
      <c r="AT134" s="202" t="s">
        <v>158</v>
      </c>
      <c r="AU134" s="202" t="s">
        <v>88</v>
      </c>
      <c r="AY134" s="17" t="s">
        <v>156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86</v>
      </c>
      <c r="BK134" s="203">
        <f>ROUND(I134*H134,2)</f>
        <v>0</v>
      </c>
      <c r="BL134" s="17" t="s">
        <v>860</v>
      </c>
      <c r="BM134" s="202" t="s">
        <v>861</v>
      </c>
    </row>
    <row r="135" spans="2:51" s="15" customFormat="1" ht="22.5">
      <c r="B135" s="241"/>
      <c r="C135" s="242"/>
      <c r="D135" s="206" t="s">
        <v>165</v>
      </c>
      <c r="E135" s="243" t="s">
        <v>1</v>
      </c>
      <c r="F135" s="244" t="s">
        <v>862</v>
      </c>
      <c r="G135" s="242"/>
      <c r="H135" s="243" t="s">
        <v>1</v>
      </c>
      <c r="I135" s="245"/>
      <c r="J135" s="242"/>
      <c r="K135" s="242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165</v>
      </c>
      <c r="AU135" s="250" t="s">
        <v>88</v>
      </c>
      <c r="AV135" s="15" t="s">
        <v>86</v>
      </c>
      <c r="AW135" s="15" t="s">
        <v>34</v>
      </c>
      <c r="AX135" s="15" t="s">
        <v>79</v>
      </c>
      <c r="AY135" s="250" t="s">
        <v>156</v>
      </c>
    </row>
    <row r="136" spans="2:51" s="15" customFormat="1" ht="12">
      <c r="B136" s="241"/>
      <c r="C136" s="242"/>
      <c r="D136" s="206" t="s">
        <v>165</v>
      </c>
      <c r="E136" s="243" t="s">
        <v>1</v>
      </c>
      <c r="F136" s="244" t="s">
        <v>863</v>
      </c>
      <c r="G136" s="242"/>
      <c r="H136" s="243" t="s">
        <v>1</v>
      </c>
      <c r="I136" s="245"/>
      <c r="J136" s="242"/>
      <c r="K136" s="242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165</v>
      </c>
      <c r="AU136" s="250" t="s">
        <v>88</v>
      </c>
      <c r="AV136" s="15" t="s">
        <v>86</v>
      </c>
      <c r="AW136" s="15" t="s">
        <v>34</v>
      </c>
      <c r="AX136" s="15" t="s">
        <v>79</v>
      </c>
      <c r="AY136" s="250" t="s">
        <v>156</v>
      </c>
    </row>
    <row r="137" spans="2:51" s="15" customFormat="1" ht="22.5">
      <c r="B137" s="241"/>
      <c r="C137" s="242"/>
      <c r="D137" s="206" t="s">
        <v>165</v>
      </c>
      <c r="E137" s="243" t="s">
        <v>1</v>
      </c>
      <c r="F137" s="244" t="s">
        <v>864</v>
      </c>
      <c r="G137" s="242"/>
      <c r="H137" s="243" t="s">
        <v>1</v>
      </c>
      <c r="I137" s="245"/>
      <c r="J137" s="242"/>
      <c r="K137" s="242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165</v>
      </c>
      <c r="AU137" s="250" t="s">
        <v>88</v>
      </c>
      <c r="AV137" s="15" t="s">
        <v>86</v>
      </c>
      <c r="AW137" s="15" t="s">
        <v>34</v>
      </c>
      <c r="AX137" s="15" t="s">
        <v>79</v>
      </c>
      <c r="AY137" s="250" t="s">
        <v>156</v>
      </c>
    </row>
    <row r="138" spans="2:51" s="15" customFormat="1" ht="12">
      <c r="B138" s="241"/>
      <c r="C138" s="242"/>
      <c r="D138" s="206" t="s">
        <v>165</v>
      </c>
      <c r="E138" s="243" t="s">
        <v>1</v>
      </c>
      <c r="F138" s="244" t="s">
        <v>865</v>
      </c>
      <c r="G138" s="242"/>
      <c r="H138" s="243" t="s">
        <v>1</v>
      </c>
      <c r="I138" s="245"/>
      <c r="J138" s="242"/>
      <c r="K138" s="242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165</v>
      </c>
      <c r="AU138" s="250" t="s">
        <v>88</v>
      </c>
      <c r="AV138" s="15" t="s">
        <v>86</v>
      </c>
      <c r="AW138" s="15" t="s">
        <v>34</v>
      </c>
      <c r="AX138" s="15" t="s">
        <v>79</v>
      </c>
      <c r="AY138" s="250" t="s">
        <v>156</v>
      </c>
    </row>
    <row r="139" spans="2:51" s="15" customFormat="1" ht="22.5">
      <c r="B139" s="241"/>
      <c r="C139" s="242"/>
      <c r="D139" s="206" t="s">
        <v>165</v>
      </c>
      <c r="E139" s="243" t="s">
        <v>1</v>
      </c>
      <c r="F139" s="244" t="s">
        <v>866</v>
      </c>
      <c r="G139" s="242"/>
      <c r="H139" s="243" t="s">
        <v>1</v>
      </c>
      <c r="I139" s="245"/>
      <c r="J139" s="242"/>
      <c r="K139" s="242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165</v>
      </c>
      <c r="AU139" s="250" t="s">
        <v>88</v>
      </c>
      <c r="AV139" s="15" t="s">
        <v>86</v>
      </c>
      <c r="AW139" s="15" t="s">
        <v>34</v>
      </c>
      <c r="AX139" s="15" t="s">
        <v>79</v>
      </c>
      <c r="AY139" s="250" t="s">
        <v>156</v>
      </c>
    </row>
    <row r="140" spans="2:51" s="15" customFormat="1" ht="22.5">
      <c r="B140" s="241"/>
      <c r="C140" s="242"/>
      <c r="D140" s="206" t="s">
        <v>165</v>
      </c>
      <c r="E140" s="243" t="s">
        <v>1</v>
      </c>
      <c r="F140" s="244" t="s">
        <v>867</v>
      </c>
      <c r="G140" s="242"/>
      <c r="H140" s="243" t="s">
        <v>1</v>
      </c>
      <c r="I140" s="245"/>
      <c r="J140" s="242"/>
      <c r="K140" s="242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165</v>
      </c>
      <c r="AU140" s="250" t="s">
        <v>88</v>
      </c>
      <c r="AV140" s="15" t="s">
        <v>86</v>
      </c>
      <c r="AW140" s="15" t="s">
        <v>34</v>
      </c>
      <c r="AX140" s="15" t="s">
        <v>79</v>
      </c>
      <c r="AY140" s="250" t="s">
        <v>156</v>
      </c>
    </row>
    <row r="141" spans="2:51" s="15" customFormat="1" ht="33.75">
      <c r="B141" s="241"/>
      <c r="C141" s="242"/>
      <c r="D141" s="206" t="s">
        <v>165</v>
      </c>
      <c r="E141" s="243" t="s">
        <v>1</v>
      </c>
      <c r="F141" s="244" t="s">
        <v>868</v>
      </c>
      <c r="G141" s="242"/>
      <c r="H141" s="243" t="s">
        <v>1</v>
      </c>
      <c r="I141" s="245"/>
      <c r="J141" s="242"/>
      <c r="K141" s="242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165</v>
      </c>
      <c r="AU141" s="250" t="s">
        <v>88</v>
      </c>
      <c r="AV141" s="15" t="s">
        <v>86</v>
      </c>
      <c r="AW141" s="15" t="s">
        <v>34</v>
      </c>
      <c r="AX141" s="15" t="s">
        <v>79</v>
      </c>
      <c r="AY141" s="250" t="s">
        <v>156</v>
      </c>
    </row>
    <row r="142" spans="2:51" s="15" customFormat="1" ht="12">
      <c r="B142" s="241"/>
      <c r="C142" s="242"/>
      <c r="D142" s="206" t="s">
        <v>165</v>
      </c>
      <c r="E142" s="243" t="s">
        <v>1</v>
      </c>
      <c r="F142" s="244" t="s">
        <v>869</v>
      </c>
      <c r="G142" s="242"/>
      <c r="H142" s="243" t="s">
        <v>1</v>
      </c>
      <c r="I142" s="245"/>
      <c r="J142" s="242"/>
      <c r="K142" s="242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165</v>
      </c>
      <c r="AU142" s="250" t="s">
        <v>88</v>
      </c>
      <c r="AV142" s="15" t="s">
        <v>86</v>
      </c>
      <c r="AW142" s="15" t="s">
        <v>34</v>
      </c>
      <c r="AX142" s="15" t="s">
        <v>79</v>
      </c>
      <c r="AY142" s="250" t="s">
        <v>156</v>
      </c>
    </row>
    <row r="143" spans="2:51" s="15" customFormat="1" ht="33.75">
      <c r="B143" s="241"/>
      <c r="C143" s="242"/>
      <c r="D143" s="206" t="s">
        <v>165</v>
      </c>
      <c r="E143" s="243" t="s">
        <v>1</v>
      </c>
      <c r="F143" s="244" t="s">
        <v>870</v>
      </c>
      <c r="G143" s="242"/>
      <c r="H143" s="243" t="s">
        <v>1</v>
      </c>
      <c r="I143" s="245"/>
      <c r="J143" s="242"/>
      <c r="K143" s="242"/>
      <c r="L143" s="246"/>
      <c r="M143" s="247"/>
      <c r="N143" s="248"/>
      <c r="O143" s="248"/>
      <c r="P143" s="248"/>
      <c r="Q143" s="248"/>
      <c r="R143" s="248"/>
      <c r="S143" s="248"/>
      <c r="T143" s="249"/>
      <c r="AT143" s="250" t="s">
        <v>165</v>
      </c>
      <c r="AU143" s="250" t="s">
        <v>88</v>
      </c>
      <c r="AV143" s="15" t="s">
        <v>86</v>
      </c>
      <c r="AW143" s="15" t="s">
        <v>34</v>
      </c>
      <c r="AX143" s="15" t="s">
        <v>79</v>
      </c>
      <c r="AY143" s="250" t="s">
        <v>156</v>
      </c>
    </row>
    <row r="144" spans="2:51" s="15" customFormat="1" ht="22.5">
      <c r="B144" s="241"/>
      <c r="C144" s="242"/>
      <c r="D144" s="206" t="s">
        <v>165</v>
      </c>
      <c r="E144" s="243" t="s">
        <v>1</v>
      </c>
      <c r="F144" s="244" t="s">
        <v>871</v>
      </c>
      <c r="G144" s="242"/>
      <c r="H144" s="243" t="s">
        <v>1</v>
      </c>
      <c r="I144" s="245"/>
      <c r="J144" s="242"/>
      <c r="K144" s="242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165</v>
      </c>
      <c r="AU144" s="250" t="s">
        <v>88</v>
      </c>
      <c r="AV144" s="15" t="s">
        <v>86</v>
      </c>
      <c r="AW144" s="15" t="s">
        <v>34</v>
      </c>
      <c r="AX144" s="15" t="s">
        <v>79</v>
      </c>
      <c r="AY144" s="250" t="s">
        <v>156</v>
      </c>
    </row>
    <row r="145" spans="2:51" s="15" customFormat="1" ht="22.5">
      <c r="B145" s="241"/>
      <c r="C145" s="242"/>
      <c r="D145" s="206" t="s">
        <v>165</v>
      </c>
      <c r="E145" s="243" t="s">
        <v>1</v>
      </c>
      <c r="F145" s="244" t="s">
        <v>872</v>
      </c>
      <c r="G145" s="242"/>
      <c r="H145" s="243" t="s">
        <v>1</v>
      </c>
      <c r="I145" s="245"/>
      <c r="J145" s="242"/>
      <c r="K145" s="242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165</v>
      </c>
      <c r="AU145" s="250" t="s">
        <v>88</v>
      </c>
      <c r="AV145" s="15" t="s">
        <v>86</v>
      </c>
      <c r="AW145" s="15" t="s">
        <v>34</v>
      </c>
      <c r="AX145" s="15" t="s">
        <v>79</v>
      </c>
      <c r="AY145" s="250" t="s">
        <v>156</v>
      </c>
    </row>
    <row r="146" spans="2:51" s="15" customFormat="1" ht="33.75">
      <c r="B146" s="241"/>
      <c r="C146" s="242"/>
      <c r="D146" s="206" t="s">
        <v>165</v>
      </c>
      <c r="E146" s="243" t="s">
        <v>1</v>
      </c>
      <c r="F146" s="244" t="s">
        <v>873</v>
      </c>
      <c r="G146" s="242"/>
      <c r="H146" s="243" t="s">
        <v>1</v>
      </c>
      <c r="I146" s="245"/>
      <c r="J146" s="242"/>
      <c r="K146" s="242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165</v>
      </c>
      <c r="AU146" s="250" t="s">
        <v>88</v>
      </c>
      <c r="AV146" s="15" t="s">
        <v>86</v>
      </c>
      <c r="AW146" s="15" t="s">
        <v>34</v>
      </c>
      <c r="AX146" s="15" t="s">
        <v>79</v>
      </c>
      <c r="AY146" s="250" t="s">
        <v>156</v>
      </c>
    </row>
    <row r="147" spans="2:51" s="13" customFormat="1" ht="12">
      <c r="B147" s="204"/>
      <c r="C147" s="205"/>
      <c r="D147" s="206" t="s">
        <v>165</v>
      </c>
      <c r="E147" s="207" t="s">
        <v>1</v>
      </c>
      <c r="F147" s="208" t="s">
        <v>86</v>
      </c>
      <c r="G147" s="205"/>
      <c r="H147" s="209">
        <v>1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165</v>
      </c>
      <c r="AU147" s="215" t="s">
        <v>88</v>
      </c>
      <c r="AV147" s="13" t="s">
        <v>88</v>
      </c>
      <c r="AW147" s="13" t="s">
        <v>34</v>
      </c>
      <c r="AX147" s="13" t="s">
        <v>86</v>
      </c>
      <c r="AY147" s="215" t="s">
        <v>156</v>
      </c>
    </row>
    <row r="148" spans="1:65" s="2" customFormat="1" ht="26.45" customHeight="1">
      <c r="A148" s="34"/>
      <c r="B148" s="35"/>
      <c r="C148" s="191" t="s">
        <v>115</v>
      </c>
      <c r="D148" s="191" t="s">
        <v>158</v>
      </c>
      <c r="E148" s="192" t="s">
        <v>874</v>
      </c>
      <c r="F148" s="193" t="s">
        <v>875</v>
      </c>
      <c r="G148" s="194" t="s">
        <v>859</v>
      </c>
      <c r="H148" s="195">
        <v>1</v>
      </c>
      <c r="I148" s="196"/>
      <c r="J148" s="197">
        <f>ROUND(I148*H148,2)</f>
        <v>0</v>
      </c>
      <c r="K148" s="193" t="s">
        <v>1</v>
      </c>
      <c r="L148" s="39"/>
      <c r="M148" s="198" t="s">
        <v>1</v>
      </c>
      <c r="N148" s="199" t="s">
        <v>44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860</v>
      </c>
      <c r="AT148" s="202" t="s">
        <v>158</v>
      </c>
      <c r="AU148" s="202" t="s">
        <v>88</v>
      </c>
      <c r="AY148" s="17" t="s">
        <v>156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86</v>
      </c>
      <c r="BK148" s="203">
        <f>ROUND(I148*H148,2)</f>
        <v>0</v>
      </c>
      <c r="BL148" s="17" t="s">
        <v>860</v>
      </c>
      <c r="BM148" s="202" t="s">
        <v>876</v>
      </c>
    </row>
    <row r="149" spans="2:51" s="15" customFormat="1" ht="12">
      <c r="B149" s="241"/>
      <c r="C149" s="242"/>
      <c r="D149" s="206" t="s">
        <v>165</v>
      </c>
      <c r="E149" s="243" t="s">
        <v>1</v>
      </c>
      <c r="F149" s="244" t="s">
        <v>877</v>
      </c>
      <c r="G149" s="242"/>
      <c r="H149" s="243" t="s">
        <v>1</v>
      </c>
      <c r="I149" s="245"/>
      <c r="J149" s="242"/>
      <c r="K149" s="242"/>
      <c r="L149" s="246"/>
      <c r="M149" s="247"/>
      <c r="N149" s="248"/>
      <c r="O149" s="248"/>
      <c r="P149" s="248"/>
      <c r="Q149" s="248"/>
      <c r="R149" s="248"/>
      <c r="S149" s="248"/>
      <c r="T149" s="249"/>
      <c r="AT149" s="250" t="s">
        <v>165</v>
      </c>
      <c r="AU149" s="250" t="s">
        <v>88</v>
      </c>
      <c r="AV149" s="15" t="s">
        <v>86</v>
      </c>
      <c r="AW149" s="15" t="s">
        <v>34</v>
      </c>
      <c r="AX149" s="15" t="s">
        <v>79</v>
      </c>
      <c r="AY149" s="250" t="s">
        <v>156</v>
      </c>
    </row>
    <row r="150" spans="2:51" s="15" customFormat="1" ht="12">
      <c r="B150" s="241"/>
      <c r="C150" s="242"/>
      <c r="D150" s="206" t="s">
        <v>165</v>
      </c>
      <c r="E150" s="243" t="s">
        <v>1</v>
      </c>
      <c r="F150" s="244" t="s">
        <v>878</v>
      </c>
      <c r="G150" s="242"/>
      <c r="H150" s="243" t="s">
        <v>1</v>
      </c>
      <c r="I150" s="245"/>
      <c r="J150" s="242"/>
      <c r="K150" s="242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165</v>
      </c>
      <c r="AU150" s="250" t="s">
        <v>88</v>
      </c>
      <c r="AV150" s="15" t="s">
        <v>86</v>
      </c>
      <c r="AW150" s="15" t="s">
        <v>34</v>
      </c>
      <c r="AX150" s="15" t="s">
        <v>79</v>
      </c>
      <c r="AY150" s="250" t="s">
        <v>156</v>
      </c>
    </row>
    <row r="151" spans="2:51" s="13" customFormat="1" ht="12">
      <c r="B151" s="204"/>
      <c r="C151" s="205"/>
      <c r="D151" s="206" t="s">
        <v>165</v>
      </c>
      <c r="E151" s="207" t="s">
        <v>1</v>
      </c>
      <c r="F151" s="208" t="s">
        <v>86</v>
      </c>
      <c r="G151" s="205"/>
      <c r="H151" s="209">
        <v>1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165</v>
      </c>
      <c r="AU151" s="215" t="s">
        <v>88</v>
      </c>
      <c r="AV151" s="13" t="s">
        <v>88</v>
      </c>
      <c r="AW151" s="13" t="s">
        <v>34</v>
      </c>
      <c r="AX151" s="13" t="s">
        <v>86</v>
      </c>
      <c r="AY151" s="215" t="s">
        <v>156</v>
      </c>
    </row>
    <row r="152" spans="2:63" s="12" customFormat="1" ht="22.9" customHeight="1">
      <c r="B152" s="175"/>
      <c r="C152" s="176"/>
      <c r="D152" s="177" t="s">
        <v>78</v>
      </c>
      <c r="E152" s="189" t="s">
        <v>879</v>
      </c>
      <c r="F152" s="189" t="s">
        <v>880</v>
      </c>
      <c r="G152" s="176"/>
      <c r="H152" s="176"/>
      <c r="I152" s="179"/>
      <c r="J152" s="190">
        <f>BK152</f>
        <v>0</v>
      </c>
      <c r="K152" s="176"/>
      <c r="L152" s="181"/>
      <c r="M152" s="182"/>
      <c r="N152" s="183"/>
      <c r="O152" s="183"/>
      <c r="P152" s="184">
        <f>SUM(P153:P163)</f>
        <v>0</v>
      </c>
      <c r="Q152" s="183"/>
      <c r="R152" s="184">
        <f>SUM(R153:R163)</f>
        <v>0</v>
      </c>
      <c r="S152" s="183"/>
      <c r="T152" s="185">
        <f>SUM(T153:T163)</f>
        <v>0</v>
      </c>
      <c r="AR152" s="186" t="s">
        <v>180</v>
      </c>
      <c r="AT152" s="187" t="s">
        <v>78</v>
      </c>
      <c r="AU152" s="187" t="s">
        <v>86</v>
      </c>
      <c r="AY152" s="186" t="s">
        <v>156</v>
      </c>
      <c r="BK152" s="188">
        <f>SUM(BK153:BK163)</f>
        <v>0</v>
      </c>
    </row>
    <row r="153" spans="1:65" s="2" customFormat="1" ht="14.45" customHeight="1">
      <c r="A153" s="34"/>
      <c r="B153" s="35"/>
      <c r="C153" s="191" t="s">
        <v>163</v>
      </c>
      <c r="D153" s="191" t="s">
        <v>158</v>
      </c>
      <c r="E153" s="192" t="s">
        <v>881</v>
      </c>
      <c r="F153" s="193" t="s">
        <v>882</v>
      </c>
      <c r="G153" s="194" t="s">
        <v>263</v>
      </c>
      <c r="H153" s="195">
        <v>1</v>
      </c>
      <c r="I153" s="196"/>
      <c r="J153" s="197">
        <f>ROUND(I153*H153,2)</f>
        <v>0</v>
      </c>
      <c r="K153" s="193" t="s">
        <v>1</v>
      </c>
      <c r="L153" s="39"/>
      <c r="M153" s="198" t="s">
        <v>1</v>
      </c>
      <c r="N153" s="199" t="s">
        <v>44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860</v>
      </c>
      <c r="AT153" s="202" t="s">
        <v>158</v>
      </c>
      <c r="AU153" s="202" t="s">
        <v>88</v>
      </c>
      <c r="AY153" s="17" t="s">
        <v>156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86</v>
      </c>
      <c r="BK153" s="203">
        <f>ROUND(I153*H153,2)</f>
        <v>0</v>
      </c>
      <c r="BL153" s="17" t="s">
        <v>860</v>
      </c>
      <c r="BM153" s="202" t="s">
        <v>883</v>
      </c>
    </row>
    <row r="154" spans="2:51" s="15" customFormat="1" ht="22.5">
      <c r="B154" s="241"/>
      <c r="C154" s="242"/>
      <c r="D154" s="206" t="s">
        <v>165</v>
      </c>
      <c r="E154" s="243" t="s">
        <v>1</v>
      </c>
      <c r="F154" s="244" t="s">
        <v>884</v>
      </c>
      <c r="G154" s="242"/>
      <c r="H154" s="243" t="s">
        <v>1</v>
      </c>
      <c r="I154" s="245"/>
      <c r="J154" s="242"/>
      <c r="K154" s="242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165</v>
      </c>
      <c r="AU154" s="250" t="s">
        <v>88</v>
      </c>
      <c r="AV154" s="15" t="s">
        <v>86</v>
      </c>
      <c r="AW154" s="15" t="s">
        <v>34</v>
      </c>
      <c r="AX154" s="15" t="s">
        <v>79</v>
      </c>
      <c r="AY154" s="250" t="s">
        <v>156</v>
      </c>
    </row>
    <row r="155" spans="2:51" s="15" customFormat="1" ht="22.5">
      <c r="B155" s="241"/>
      <c r="C155" s="242"/>
      <c r="D155" s="206" t="s">
        <v>165</v>
      </c>
      <c r="E155" s="243" t="s">
        <v>1</v>
      </c>
      <c r="F155" s="244" t="s">
        <v>885</v>
      </c>
      <c r="G155" s="242"/>
      <c r="H155" s="243" t="s">
        <v>1</v>
      </c>
      <c r="I155" s="245"/>
      <c r="J155" s="242"/>
      <c r="K155" s="242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165</v>
      </c>
      <c r="AU155" s="250" t="s">
        <v>88</v>
      </c>
      <c r="AV155" s="15" t="s">
        <v>86</v>
      </c>
      <c r="AW155" s="15" t="s">
        <v>34</v>
      </c>
      <c r="AX155" s="15" t="s">
        <v>79</v>
      </c>
      <c r="AY155" s="250" t="s">
        <v>156</v>
      </c>
    </row>
    <row r="156" spans="2:51" s="13" customFormat="1" ht="12">
      <c r="B156" s="204"/>
      <c r="C156" s="205"/>
      <c r="D156" s="206" t="s">
        <v>165</v>
      </c>
      <c r="E156" s="207" t="s">
        <v>1</v>
      </c>
      <c r="F156" s="208" t="s">
        <v>86</v>
      </c>
      <c r="G156" s="205"/>
      <c r="H156" s="209">
        <v>1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165</v>
      </c>
      <c r="AU156" s="215" t="s">
        <v>88</v>
      </c>
      <c r="AV156" s="13" t="s">
        <v>88</v>
      </c>
      <c r="AW156" s="13" t="s">
        <v>34</v>
      </c>
      <c r="AX156" s="13" t="s">
        <v>86</v>
      </c>
      <c r="AY156" s="215" t="s">
        <v>156</v>
      </c>
    </row>
    <row r="157" spans="1:65" s="2" customFormat="1" ht="40.9" customHeight="1">
      <c r="A157" s="34"/>
      <c r="B157" s="35"/>
      <c r="C157" s="191" t="s">
        <v>180</v>
      </c>
      <c r="D157" s="191" t="s">
        <v>158</v>
      </c>
      <c r="E157" s="192" t="s">
        <v>886</v>
      </c>
      <c r="F157" s="193" t="s">
        <v>887</v>
      </c>
      <c r="G157" s="194" t="s">
        <v>263</v>
      </c>
      <c r="H157" s="195">
        <v>1</v>
      </c>
      <c r="I157" s="196"/>
      <c r="J157" s="197">
        <f>ROUND(I157*H157,2)</f>
        <v>0</v>
      </c>
      <c r="K157" s="193" t="s">
        <v>1</v>
      </c>
      <c r="L157" s="39"/>
      <c r="M157" s="198" t="s">
        <v>1</v>
      </c>
      <c r="N157" s="199" t="s">
        <v>44</v>
      </c>
      <c r="O157" s="7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860</v>
      </c>
      <c r="AT157" s="202" t="s">
        <v>158</v>
      </c>
      <c r="AU157" s="202" t="s">
        <v>88</v>
      </c>
      <c r="AY157" s="17" t="s">
        <v>156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86</v>
      </c>
      <c r="BK157" s="203">
        <f>ROUND(I157*H157,2)</f>
        <v>0</v>
      </c>
      <c r="BL157" s="17" t="s">
        <v>860</v>
      </c>
      <c r="BM157" s="202" t="s">
        <v>888</v>
      </c>
    </row>
    <row r="158" spans="2:51" s="15" customFormat="1" ht="22.5">
      <c r="B158" s="241"/>
      <c r="C158" s="242"/>
      <c r="D158" s="206" t="s">
        <v>165</v>
      </c>
      <c r="E158" s="243" t="s">
        <v>1</v>
      </c>
      <c r="F158" s="244" t="s">
        <v>889</v>
      </c>
      <c r="G158" s="242"/>
      <c r="H158" s="243" t="s">
        <v>1</v>
      </c>
      <c r="I158" s="245"/>
      <c r="J158" s="242"/>
      <c r="K158" s="242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165</v>
      </c>
      <c r="AU158" s="250" t="s">
        <v>88</v>
      </c>
      <c r="AV158" s="15" t="s">
        <v>86</v>
      </c>
      <c r="AW158" s="15" t="s">
        <v>34</v>
      </c>
      <c r="AX158" s="15" t="s">
        <v>79</v>
      </c>
      <c r="AY158" s="250" t="s">
        <v>156</v>
      </c>
    </row>
    <row r="159" spans="2:51" s="15" customFormat="1" ht="22.5">
      <c r="B159" s="241"/>
      <c r="C159" s="242"/>
      <c r="D159" s="206" t="s">
        <v>165</v>
      </c>
      <c r="E159" s="243" t="s">
        <v>1</v>
      </c>
      <c r="F159" s="244" t="s">
        <v>890</v>
      </c>
      <c r="G159" s="242"/>
      <c r="H159" s="243" t="s">
        <v>1</v>
      </c>
      <c r="I159" s="245"/>
      <c r="J159" s="242"/>
      <c r="K159" s="242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165</v>
      </c>
      <c r="AU159" s="250" t="s">
        <v>88</v>
      </c>
      <c r="AV159" s="15" t="s">
        <v>86</v>
      </c>
      <c r="AW159" s="15" t="s">
        <v>34</v>
      </c>
      <c r="AX159" s="15" t="s">
        <v>79</v>
      </c>
      <c r="AY159" s="250" t="s">
        <v>156</v>
      </c>
    </row>
    <row r="160" spans="2:51" s="13" customFormat="1" ht="12">
      <c r="B160" s="204"/>
      <c r="C160" s="205"/>
      <c r="D160" s="206" t="s">
        <v>165</v>
      </c>
      <c r="E160" s="207" t="s">
        <v>1</v>
      </c>
      <c r="F160" s="208" t="s">
        <v>86</v>
      </c>
      <c r="G160" s="205"/>
      <c r="H160" s="209">
        <v>1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165</v>
      </c>
      <c r="AU160" s="215" t="s">
        <v>88</v>
      </c>
      <c r="AV160" s="13" t="s">
        <v>88</v>
      </c>
      <c r="AW160" s="13" t="s">
        <v>34</v>
      </c>
      <c r="AX160" s="13" t="s">
        <v>86</v>
      </c>
      <c r="AY160" s="215" t="s">
        <v>156</v>
      </c>
    </row>
    <row r="161" spans="1:65" s="2" customFormat="1" ht="26.45" customHeight="1">
      <c r="A161" s="34"/>
      <c r="B161" s="35"/>
      <c r="C161" s="191" t="s">
        <v>186</v>
      </c>
      <c r="D161" s="191" t="s">
        <v>158</v>
      </c>
      <c r="E161" s="192" t="s">
        <v>891</v>
      </c>
      <c r="F161" s="193" t="s">
        <v>892</v>
      </c>
      <c r="G161" s="194" t="s">
        <v>859</v>
      </c>
      <c r="H161" s="195">
        <v>1</v>
      </c>
      <c r="I161" s="196"/>
      <c r="J161" s="197">
        <f>ROUND(I161*H161,2)</f>
        <v>0</v>
      </c>
      <c r="K161" s="193" t="s">
        <v>1</v>
      </c>
      <c r="L161" s="39"/>
      <c r="M161" s="198" t="s">
        <v>1</v>
      </c>
      <c r="N161" s="199" t="s">
        <v>44</v>
      </c>
      <c r="O161" s="71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860</v>
      </c>
      <c r="AT161" s="202" t="s">
        <v>158</v>
      </c>
      <c r="AU161" s="202" t="s">
        <v>88</v>
      </c>
      <c r="AY161" s="17" t="s">
        <v>156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86</v>
      </c>
      <c r="BK161" s="203">
        <f>ROUND(I161*H161,2)</f>
        <v>0</v>
      </c>
      <c r="BL161" s="17" t="s">
        <v>860</v>
      </c>
      <c r="BM161" s="202" t="s">
        <v>893</v>
      </c>
    </row>
    <row r="162" spans="2:51" s="15" customFormat="1" ht="12">
      <c r="B162" s="241"/>
      <c r="C162" s="242"/>
      <c r="D162" s="206" t="s">
        <v>165</v>
      </c>
      <c r="E162" s="243" t="s">
        <v>1</v>
      </c>
      <c r="F162" s="244" t="s">
        <v>894</v>
      </c>
      <c r="G162" s="242"/>
      <c r="H162" s="243" t="s">
        <v>1</v>
      </c>
      <c r="I162" s="245"/>
      <c r="J162" s="242"/>
      <c r="K162" s="242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165</v>
      </c>
      <c r="AU162" s="250" t="s">
        <v>88</v>
      </c>
      <c r="AV162" s="15" t="s">
        <v>86</v>
      </c>
      <c r="AW162" s="15" t="s">
        <v>34</v>
      </c>
      <c r="AX162" s="15" t="s">
        <v>79</v>
      </c>
      <c r="AY162" s="250" t="s">
        <v>156</v>
      </c>
    </row>
    <row r="163" spans="2:51" s="13" customFormat="1" ht="12">
      <c r="B163" s="204"/>
      <c r="C163" s="205"/>
      <c r="D163" s="206" t="s">
        <v>165</v>
      </c>
      <c r="E163" s="207" t="s">
        <v>1</v>
      </c>
      <c r="F163" s="208" t="s">
        <v>86</v>
      </c>
      <c r="G163" s="205"/>
      <c r="H163" s="209">
        <v>1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165</v>
      </c>
      <c r="AU163" s="215" t="s">
        <v>88</v>
      </c>
      <c r="AV163" s="13" t="s">
        <v>88</v>
      </c>
      <c r="AW163" s="13" t="s">
        <v>34</v>
      </c>
      <c r="AX163" s="13" t="s">
        <v>86</v>
      </c>
      <c r="AY163" s="215" t="s">
        <v>156</v>
      </c>
    </row>
    <row r="164" spans="2:63" s="12" customFormat="1" ht="22.9" customHeight="1">
      <c r="B164" s="175"/>
      <c r="C164" s="176"/>
      <c r="D164" s="177" t="s">
        <v>78</v>
      </c>
      <c r="E164" s="189" t="s">
        <v>895</v>
      </c>
      <c r="F164" s="189" t="s">
        <v>896</v>
      </c>
      <c r="G164" s="176"/>
      <c r="H164" s="176"/>
      <c r="I164" s="179"/>
      <c r="J164" s="190">
        <f>BK164</f>
        <v>0</v>
      </c>
      <c r="K164" s="176"/>
      <c r="L164" s="181"/>
      <c r="M164" s="182"/>
      <c r="N164" s="183"/>
      <c r="O164" s="183"/>
      <c r="P164" s="184">
        <f>SUM(P165:P180)</f>
        <v>0</v>
      </c>
      <c r="Q164" s="183"/>
      <c r="R164" s="184">
        <f>SUM(R165:R180)</f>
        <v>0</v>
      </c>
      <c r="S164" s="183"/>
      <c r="T164" s="185">
        <f>SUM(T165:T180)</f>
        <v>0</v>
      </c>
      <c r="AR164" s="186" t="s">
        <v>180</v>
      </c>
      <c r="AT164" s="187" t="s">
        <v>78</v>
      </c>
      <c r="AU164" s="187" t="s">
        <v>86</v>
      </c>
      <c r="AY164" s="186" t="s">
        <v>156</v>
      </c>
      <c r="BK164" s="188">
        <f>SUM(BK165:BK180)</f>
        <v>0</v>
      </c>
    </row>
    <row r="165" spans="1:65" s="2" customFormat="1" ht="14.45" customHeight="1">
      <c r="A165" s="34"/>
      <c r="B165" s="35"/>
      <c r="C165" s="191" t="s">
        <v>567</v>
      </c>
      <c r="D165" s="191" t="s">
        <v>158</v>
      </c>
      <c r="E165" s="192" t="s">
        <v>897</v>
      </c>
      <c r="F165" s="193" t="s">
        <v>898</v>
      </c>
      <c r="G165" s="194" t="s">
        <v>263</v>
      </c>
      <c r="H165" s="195">
        <v>1</v>
      </c>
      <c r="I165" s="196"/>
      <c r="J165" s="197">
        <f>ROUND(I165*H165,2)</f>
        <v>0</v>
      </c>
      <c r="K165" s="193" t="s">
        <v>1</v>
      </c>
      <c r="L165" s="39"/>
      <c r="M165" s="198" t="s">
        <v>1</v>
      </c>
      <c r="N165" s="199" t="s">
        <v>44</v>
      </c>
      <c r="O165" s="71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860</v>
      </c>
      <c r="AT165" s="202" t="s">
        <v>158</v>
      </c>
      <c r="AU165" s="202" t="s">
        <v>88</v>
      </c>
      <c r="AY165" s="17" t="s">
        <v>156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7" t="s">
        <v>86</v>
      </c>
      <c r="BK165" s="203">
        <f>ROUND(I165*H165,2)</f>
        <v>0</v>
      </c>
      <c r="BL165" s="17" t="s">
        <v>860</v>
      </c>
      <c r="BM165" s="202" t="s">
        <v>899</v>
      </c>
    </row>
    <row r="166" spans="2:51" s="15" customFormat="1" ht="12">
      <c r="B166" s="241"/>
      <c r="C166" s="242"/>
      <c r="D166" s="206" t="s">
        <v>165</v>
      </c>
      <c r="E166" s="243" t="s">
        <v>1</v>
      </c>
      <c r="F166" s="244" t="s">
        <v>900</v>
      </c>
      <c r="G166" s="242"/>
      <c r="H166" s="243" t="s">
        <v>1</v>
      </c>
      <c r="I166" s="245"/>
      <c r="J166" s="242"/>
      <c r="K166" s="242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165</v>
      </c>
      <c r="AU166" s="250" t="s">
        <v>88</v>
      </c>
      <c r="AV166" s="15" t="s">
        <v>86</v>
      </c>
      <c r="AW166" s="15" t="s">
        <v>34</v>
      </c>
      <c r="AX166" s="15" t="s">
        <v>79</v>
      </c>
      <c r="AY166" s="250" t="s">
        <v>156</v>
      </c>
    </row>
    <row r="167" spans="2:51" s="13" customFormat="1" ht="12">
      <c r="B167" s="204"/>
      <c r="C167" s="205"/>
      <c r="D167" s="206" t="s">
        <v>165</v>
      </c>
      <c r="E167" s="207" t="s">
        <v>1</v>
      </c>
      <c r="F167" s="208" t="s">
        <v>86</v>
      </c>
      <c r="G167" s="205"/>
      <c r="H167" s="209">
        <v>1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165</v>
      </c>
      <c r="AU167" s="215" t="s">
        <v>88</v>
      </c>
      <c r="AV167" s="13" t="s">
        <v>88</v>
      </c>
      <c r="AW167" s="13" t="s">
        <v>34</v>
      </c>
      <c r="AX167" s="13" t="s">
        <v>86</v>
      </c>
      <c r="AY167" s="215" t="s">
        <v>156</v>
      </c>
    </row>
    <row r="168" spans="1:65" s="2" customFormat="1" ht="26.45" customHeight="1">
      <c r="A168" s="34"/>
      <c r="B168" s="35"/>
      <c r="C168" s="191" t="s">
        <v>192</v>
      </c>
      <c r="D168" s="191" t="s">
        <v>158</v>
      </c>
      <c r="E168" s="192" t="s">
        <v>901</v>
      </c>
      <c r="F168" s="193" t="s">
        <v>902</v>
      </c>
      <c r="G168" s="194" t="s">
        <v>859</v>
      </c>
      <c r="H168" s="195">
        <v>1</v>
      </c>
      <c r="I168" s="196"/>
      <c r="J168" s="197">
        <f>ROUND(I168*H168,2)</f>
        <v>0</v>
      </c>
      <c r="K168" s="193" t="s">
        <v>1</v>
      </c>
      <c r="L168" s="39"/>
      <c r="M168" s="198" t="s">
        <v>1</v>
      </c>
      <c r="N168" s="199" t="s">
        <v>44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860</v>
      </c>
      <c r="AT168" s="202" t="s">
        <v>158</v>
      </c>
      <c r="AU168" s="202" t="s">
        <v>88</v>
      </c>
      <c r="AY168" s="17" t="s">
        <v>156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86</v>
      </c>
      <c r="BK168" s="203">
        <f>ROUND(I168*H168,2)</f>
        <v>0</v>
      </c>
      <c r="BL168" s="17" t="s">
        <v>860</v>
      </c>
      <c r="BM168" s="202" t="s">
        <v>903</v>
      </c>
    </row>
    <row r="169" spans="2:51" s="15" customFormat="1" ht="12">
      <c r="B169" s="241"/>
      <c r="C169" s="242"/>
      <c r="D169" s="206" t="s">
        <v>165</v>
      </c>
      <c r="E169" s="243" t="s">
        <v>1</v>
      </c>
      <c r="F169" s="244" t="s">
        <v>945</v>
      </c>
      <c r="G169" s="242"/>
      <c r="H169" s="243" t="s">
        <v>1</v>
      </c>
      <c r="I169" s="245"/>
      <c r="J169" s="242"/>
      <c r="K169" s="242"/>
      <c r="L169" s="246"/>
      <c r="M169" s="247"/>
      <c r="N169" s="248"/>
      <c r="O169" s="248"/>
      <c r="P169" s="248"/>
      <c r="Q169" s="248"/>
      <c r="R169" s="248"/>
      <c r="S169" s="248"/>
      <c r="T169" s="249"/>
      <c r="AT169" s="250" t="s">
        <v>165</v>
      </c>
      <c r="AU169" s="250" t="s">
        <v>88</v>
      </c>
      <c r="AV169" s="15" t="s">
        <v>86</v>
      </c>
      <c r="AW169" s="15" t="s">
        <v>34</v>
      </c>
      <c r="AX169" s="15" t="s">
        <v>79</v>
      </c>
      <c r="AY169" s="250" t="s">
        <v>156</v>
      </c>
    </row>
    <row r="170" spans="2:51" s="15" customFormat="1" ht="12">
      <c r="B170" s="241"/>
      <c r="C170" s="242"/>
      <c r="D170" s="206" t="s">
        <v>165</v>
      </c>
      <c r="E170" s="243" t="s">
        <v>1</v>
      </c>
      <c r="F170" s="244" t="s">
        <v>946</v>
      </c>
      <c r="G170" s="242"/>
      <c r="H170" s="243" t="s">
        <v>1</v>
      </c>
      <c r="I170" s="245"/>
      <c r="J170" s="242"/>
      <c r="K170" s="242"/>
      <c r="L170" s="246"/>
      <c r="M170" s="247"/>
      <c r="N170" s="248"/>
      <c r="O170" s="248"/>
      <c r="P170" s="248"/>
      <c r="Q170" s="248"/>
      <c r="R170" s="248"/>
      <c r="S170" s="248"/>
      <c r="T170" s="249"/>
      <c r="AT170" s="250" t="s">
        <v>165</v>
      </c>
      <c r="AU170" s="250" t="s">
        <v>88</v>
      </c>
      <c r="AV170" s="15" t="s">
        <v>86</v>
      </c>
      <c r="AW170" s="15" t="s">
        <v>34</v>
      </c>
      <c r="AX170" s="15" t="s">
        <v>79</v>
      </c>
      <c r="AY170" s="250" t="s">
        <v>156</v>
      </c>
    </row>
    <row r="171" spans="2:51" s="15" customFormat="1" ht="12">
      <c r="B171" s="241"/>
      <c r="C171" s="242"/>
      <c r="D171" s="206" t="s">
        <v>165</v>
      </c>
      <c r="E171" s="243" t="s">
        <v>1</v>
      </c>
      <c r="F171" s="244" t="s">
        <v>947</v>
      </c>
      <c r="G171" s="242"/>
      <c r="H171" s="243" t="s">
        <v>1</v>
      </c>
      <c r="I171" s="245"/>
      <c r="J171" s="242"/>
      <c r="K171" s="242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165</v>
      </c>
      <c r="AU171" s="250" t="s">
        <v>88</v>
      </c>
      <c r="AV171" s="15" t="s">
        <v>86</v>
      </c>
      <c r="AW171" s="15" t="s">
        <v>34</v>
      </c>
      <c r="AX171" s="15" t="s">
        <v>79</v>
      </c>
      <c r="AY171" s="250" t="s">
        <v>156</v>
      </c>
    </row>
    <row r="172" spans="2:51" s="15" customFormat="1" ht="12">
      <c r="B172" s="241"/>
      <c r="C172" s="242"/>
      <c r="D172" s="206" t="s">
        <v>165</v>
      </c>
      <c r="E172" s="243"/>
      <c r="F172" s="244" t="s">
        <v>948</v>
      </c>
      <c r="G172" s="242"/>
      <c r="H172" s="243"/>
      <c r="I172" s="245"/>
      <c r="J172" s="242"/>
      <c r="K172" s="242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/>
      <c r="AU172" s="250"/>
      <c r="AY172" s="250"/>
    </row>
    <row r="173" spans="2:51" s="15" customFormat="1" ht="12">
      <c r="B173" s="241"/>
      <c r="C173" s="242"/>
      <c r="D173" s="206" t="s">
        <v>165</v>
      </c>
      <c r="E173" s="243"/>
      <c r="F173" s="244" t="s">
        <v>949</v>
      </c>
      <c r="G173" s="242"/>
      <c r="H173" s="243"/>
      <c r="I173" s="245"/>
      <c r="J173" s="242"/>
      <c r="K173" s="242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/>
      <c r="AU173" s="250"/>
      <c r="AY173" s="250"/>
    </row>
    <row r="174" spans="2:51" s="15" customFormat="1" ht="12">
      <c r="B174" s="241"/>
      <c r="C174" s="242"/>
      <c r="D174" s="206" t="s">
        <v>165</v>
      </c>
      <c r="E174" s="243" t="s">
        <v>1</v>
      </c>
      <c r="F174" s="244" t="s">
        <v>904</v>
      </c>
      <c r="G174" s="242"/>
      <c r="H174" s="243" t="s">
        <v>1</v>
      </c>
      <c r="I174" s="245"/>
      <c r="J174" s="242"/>
      <c r="K174" s="242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165</v>
      </c>
      <c r="AU174" s="250" t="s">
        <v>88</v>
      </c>
      <c r="AV174" s="15" t="s">
        <v>86</v>
      </c>
      <c r="AW174" s="15" t="s">
        <v>34</v>
      </c>
      <c r="AX174" s="15" t="s">
        <v>79</v>
      </c>
      <c r="AY174" s="250" t="s">
        <v>156</v>
      </c>
    </row>
    <row r="175" spans="2:51" s="15" customFormat="1" ht="12">
      <c r="B175" s="241"/>
      <c r="C175" s="242"/>
      <c r="D175" s="206" t="s">
        <v>165</v>
      </c>
      <c r="E175" s="243" t="s">
        <v>1</v>
      </c>
      <c r="F175" s="244" t="s">
        <v>905</v>
      </c>
      <c r="G175" s="242"/>
      <c r="H175" s="243" t="s">
        <v>1</v>
      </c>
      <c r="I175" s="245"/>
      <c r="J175" s="242"/>
      <c r="K175" s="242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165</v>
      </c>
      <c r="AU175" s="250" t="s">
        <v>88</v>
      </c>
      <c r="AV175" s="15" t="s">
        <v>86</v>
      </c>
      <c r="AW175" s="15" t="s">
        <v>34</v>
      </c>
      <c r="AX175" s="15" t="s">
        <v>79</v>
      </c>
      <c r="AY175" s="250" t="s">
        <v>156</v>
      </c>
    </row>
    <row r="176" spans="2:51" s="13" customFormat="1" ht="12">
      <c r="B176" s="204"/>
      <c r="C176" s="205"/>
      <c r="D176" s="206" t="s">
        <v>165</v>
      </c>
      <c r="E176" s="207" t="s">
        <v>1</v>
      </c>
      <c r="F176" s="208" t="s">
        <v>86</v>
      </c>
      <c r="G176" s="205"/>
      <c r="H176" s="209">
        <v>1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165</v>
      </c>
      <c r="AU176" s="215" t="s">
        <v>88</v>
      </c>
      <c r="AV176" s="13" t="s">
        <v>88</v>
      </c>
      <c r="AW176" s="13" t="s">
        <v>34</v>
      </c>
      <c r="AX176" s="13" t="s">
        <v>86</v>
      </c>
      <c r="AY176" s="215" t="s">
        <v>156</v>
      </c>
    </row>
    <row r="177" spans="1:65" s="2" customFormat="1" ht="26.45" customHeight="1">
      <c r="A177" s="34"/>
      <c r="B177" s="35"/>
      <c r="C177" s="191" t="s">
        <v>198</v>
      </c>
      <c r="D177" s="191" t="s">
        <v>158</v>
      </c>
      <c r="E177" s="192" t="s">
        <v>906</v>
      </c>
      <c r="F177" s="193" t="s">
        <v>907</v>
      </c>
      <c r="G177" s="194" t="s">
        <v>859</v>
      </c>
      <c r="H177" s="195">
        <v>1</v>
      </c>
      <c r="I177" s="196"/>
      <c r="J177" s="197">
        <f>ROUND(I177*H177,2)</f>
        <v>0</v>
      </c>
      <c r="K177" s="193" t="s">
        <v>1</v>
      </c>
      <c r="L177" s="39"/>
      <c r="M177" s="198" t="s">
        <v>1</v>
      </c>
      <c r="N177" s="199" t="s">
        <v>44</v>
      </c>
      <c r="O177" s="71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860</v>
      </c>
      <c r="AT177" s="202" t="s">
        <v>158</v>
      </c>
      <c r="AU177" s="202" t="s">
        <v>88</v>
      </c>
      <c r="AY177" s="17" t="s">
        <v>156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7" t="s">
        <v>86</v>
      </c>
      <c r="BK177" s="203">
        <f>ROUND(I177*H177,2)</f>
        <v>0</v>
      </c>
      <c r="BL177" s="17" t="s">
        <v>860</v>
      </c>
      <c r="BM177" s="202" t="s">
        <v>908</v>
      </c>
    </row>
    <row r="178" spans="2:51" s="15" customFormat="1" ht="22.5">
      <c r="B178" s="241"/>
      <c r="C178" s="242"/>
      <c r="D178" s="206" t="s">
        <v>165</v>
      </c>
      <c r="E178" s="243" t="s">
        <v>1</v>
      </c>
      <c r="F178" s="244" t="s">
        <v>909</v>
      </c>
      <c r="G178" s="242"/>
      <c r="H178" s="243" t="s">
        <v>1</v>
      </c>
      <c r="I178" s="245"/>
      <c r="J178" s="242"/>
      <c r="K178" s="242"/>
      <c r="L178" s="246"/>
      <c r="M178" s="247"/>
      <c r="N178" s="248"/>
      <c r="O178" s="248"/>
      <c r="P178" s="248"/>
      <c r="Q178" s="248"/>
      <c r="R178" s="248"/>
      <c r="S178" s="248"/>
      <c r="T178" s="249"/>
      <c r="AT178" s="250" t="s">
        <v>165</v>
      </c>
      <c r="AU178" s="250" t="s">
        <v>88</v>
      </c>
      <c r="AV178" s="15" t="s">
        <v>86</v>
      </c>
      <c r="AW178" s="15" t="s">
        <v>34</v>
      </c>
      <c r="AX178" s="15" t="s">
        <v>79</v>
      </c>
      <c r="AY178" s="250" t="s">
        <v>156</v>
      </c>
    </row>
    <row r="179" spans="2:51" s="15" customFormat="1" ht="12">
      <c r="B179" s="241"/>
      <c r="C179" s="242"/>
      <c r="D179" s="206" t="s">
        <v>165</v>
      </c>
      <c r="E179" s="243" t="s">
        <v>1</v>
      </c>
      <c r="F179" s="244" t="s">
        <v>910</v>
      </c>
      <c r="G179" s="242"/>
      <c r="H179" s="243" t="s">
        <v>1</v>
      </c>
      <c r="I179" s="245"/>
      <c r="J179" s="242"/>
      <c r="K179" s="242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165</v>
      </c>
      <c r="AU179" s="250" t="s">
        <v>88</v>
      </c>
      <c r="AV179" s="15" t="s">
        <v>86</v>
      </c>
      <c r="AW179" s="15" t="s">
        <v>34</v>
      </c>
      <c r="AX179" s="15" t="s">
        <v>79</v>
      </c>
      <c r="AY179" s="250" t="s">
        <v>156</v>
      </c>
    </row>
    <row r="180" spans="2:51" s="13" customFormat="1" ht="12">
      <c r="B180" s="204"/>
      <c r="C180" s="205"/>
      <c r="D180" s="206" t="s">
        <v>165</v>
      </c>
      <c r="E180" s="207" t="s">
        <v>1</v>
      </c>
      <c r="F180" s="208" t="s">
        <v>86</v>
      </c>
      <c r="G180" s="205"/>
      <c r="H180" s="209">
        <v>1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165</v>
      </c>
      <c r="AU180" s="215" t="s">
        <v>88</v>
      </c>
      <c r="AV180" s="13" t="s">
        <v>88</v>
      </c>
      <c r="AW180" s="13" t="s">
        <v>34</v>
      </c>
      <c r="AX180" s="13" t="s">
        <v>86</v>
      </c>
      <c r="AY180" s="215" t="s">
        <v>156</v>
      </c>
    </row>
    <row r="181" spans="2:63" s="12" customFormat="1" ht="22.9" customHeight="1">
      <c r="B181" s="175"/>
      <c r="C181" s="176"/>
      <c r="D181" s="177" t="s">
        <v>78</v>
      </c>
      <c r="E181" s="189" t="s">
        <v>911</v>
      </c>
      <c r="F181" s="189" t="s">
        <v>912</v>
      </c>
      <c r="G181" s="176"/>
      <c r="H181" s="176"/>
      <c r="I181" s="179"/>
      <c r="J181" s="190">
        <f>BK181</f>
        <v>0</v>
      </c>
      <c r="K181" s="176"/>
      <c r="L181" s="181"/>
      <c r="M181" s="182"/>
      <c r="N181" s="183"/>
      <c r="O181" s="183"/>
      <c r="P181" s="184">
        <f>SUM(P182:P201)</f>
        <v>0</v>
      </c>
      <c r="Q181" s="183"/>
      <c r="R181" s="184">
        <f>SUM(R182:R201)</f>
        <v>0</v>
      </c>
      <c r="S181" s="183"/>
      <c r="T181" s="185">
        <f>SUM(T182:T201)</f>
        <v>0</v>
      </c>
      <c r="AR181" s="186" t="s">
        <v>180</v>
      </c>
      <c r="AT181" s="187" t="s">
        <v>78</v>
      </c>
      <c r="AU181" s="187" t="s">
        <v>86</v>
      </c>
      <c r="AY181" s="186" t="s">
        <v>156</v>
      </c>
      <c r="BK181" s="188">
        <f>SUM(BK182:BK201)</f>
        <v>0</v>
      </c>
    </row>
    <row r="182" spans="1:65" s="2" customFormat="1" ht="14.45" customHeight="1">
      <c r="A182" s="34"/>
      <c r="B182" s="35"/>
      <c r="C182" s="191" t="s">
        <v>203</v>
      </c>
      <c r="D182" s="191" t="s">
        <v>158</v>
      </c>
      <c r="E182" s="192" t="s">
        <v>913</v>
      </c>
      <c r="F182" s="193" t="s">
        <v>914</v>
      </c>
      <c r="G182" s="194" t="s">
        <v>263</v>
      </c>
      <c r="H182" s="195">
        <v>1</v>
      </c>
      <c r="I182" s="196"/>
      <c r="J182" s="197">
        <f>ROUND(I182*H182,2)</f>
        <v>0</v>
      </c>
      <c r="K182" s="193" t="s">
        <v>1</v>
      </c>
      <c r="L182" s="39"/>
      <c r="M182" s="198" t="s">
        <v>1</v>
      </c>
      <c r="N182" s="199" t="s">
        <v>44</v>
      </c>
      <c r="O182" s="71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2" t="s">
        <v>860</v>
      </c>
      <c r="AT182" s="202" t="s">
        <v>158</v>
      </c>
      <c r="AU182" s="202" t="s">
        <v>88</v>
      </c>
      <c r="AY182" s="17" t="s">
        <v>156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86</v>
      </c>
      <c r="BK182" s="203">
        <f>ROUND(I182*H182,2)</f>
        <v>0</v>
      </c>
      <c r="BL182" s="17" t="s">
        <v>860</v>
      </c>
      <c r="BM182" s="202" t="s">
        <v>915</v>
      </c>
    </row>
    <row r="183" spans="1:65" s="2" customFormat="1" ht="14.45" customHeight="1">
      <c r="A183" s="34"/>
      <c r="B183" s="35"/>
      <c r="C183" s="191" t="s">
        <v>208</v>
      </c>
      <c r="D183" s="191" t="s">
        <v>158</v>
      </c>
      <c r="E183" s="192" t="s">
        <v>916</v>
      </c>
      <c r="F183" s="193" t="s">
        <v>917</v>
      </c>
      <c r="G183" s="194" t="s">
        <v>263</v>
      </c>
      <c r="H183" s="195">
        <v>1</v>
      </c>
      <c r="I183" s="196"/>
      <c r="J183" s="197">
        <f>ROUND(I183*H183,2)</f>
        <v>0</v>
      </c>
      <c r="K183" s="193" t="s">
        <v>1</v>
      </c>
      <c r="L183" s="39"/>
      <c r="M183" s="198" t="s">
        <v>1</v>
      </c>
      <c r="N183" s="199" t="s">
        <v>44</v>
      </c>
      <c r="O183" s="71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860</v>
      </c>
      <c r="AT183" s="202" t="s">
        <v>158</v>
      </c>
      <c r="AU183" s="202" t="s">
        <v>88</v>
      </c>
      <c r="AY183" s="17" t="s">
        <v>156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86</v>
      </c>
      <c r="BK183" s="203">
        <f>ROUND(I183*H183,2)</f>
        <v>0</v>
      </c>
      <c r="BL183" s="17" t="s">
        <v>860</v>
      </c>
      <c r="BM183" s="202" t="s">
        <v>918</v>
      </c>
    </row>
    <row r="184" spans="2:51" s="15" customFormat="1" ht="22.5">
      <c r="B184" s="241"/>
      <c r="C184" s="242"/>
      <c r="D184" s="206" t="s">
        <v>165</v>
      </c>
      <c r="E184" s="243" t="s">
        <v>1</v>
      </c>
      <c r="F184" s="244" t="s">
        <v>919</v>
      </c>
      <c r="G184" s="242"/>
      <c r="H184" s="243" t="s">
        <v>1</v>
      </c>
      <c r="I184" s="245"/>
      <c r="J184" s="242"/>
      <c r="K184" s="242"/>
      <c r="L184" s="246"/>
      <c r="M184" s="247"/>
      <c r="N184" s="248"/>
      <c r="O184" s="248"/>
      <c r="P184" s="248"/>
      <c r="Q184" s="248"/>
      <c r="R184" s="248"/>
      <c r="S184" s="248"/>
      <c r="T184" s="249"/>
      <c r="AT184" s="250" t="s">
        <v>165</v>
      </c>
      <c r="AU184" s="250" t="s">
        <v>88</v>
      </c>
      <c r="AV184" s="15" t="s">
        <v>86</v>
      </c>
      <c r="AW184" s="15" t="s">
        <v>34</v>
      </c>
      <c r="AX184" s="15" t="s">
        <v>79</v>
      </c>
      <c r="AY184" s="250" t="s">
        <v>156</v>
      </c>
    </row>
    <row r="185" spans="2:51" s="15" customFormat="1" ht="22.5">
      <c r="B185" s="241"/>
      <c r="C185" s="242"/>
      <c r="D185" s="206" t="s">
        <v>165</v>
      </c>
      <c r="E185" s="243" t="s">
        <v>1</v>
      </c>
      <c r="F185" s="244" t="s">
        <v>920</v>
      </c>
      <c r="G185" s="242"/>
      <c r="H185" s="243" t="s">
        <v>1</v>
      </c>
      <c r="I185" s="245"/>
      <c r="J185" s="242"/>
      <c r="K185" s="242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165</v>
      </c>
      <c r="AU185" s="250" t="s">
        <v>88</v>
      </c>
      <c r="AV185" s="15" t="s">
        <v>86</v>
      </c>
      <c r="AW185" s="15" t="s">
        <v>34</v>
      </c>
      <c r="AX185" s="15" t="s">
        <v>79</v>
      </c>
      <c r="AY185" s="250" t="s">
        <v>156</v>
      </c>
    </row>
    <row r="186" spans="2:51" s="15" customFormat="1" ht="22.5">
      <c r="B186" s="241"/>
      <c r="C186" s="242"/>
      <c r="D186" s="206" t="s">
        <v>165</v>
      </c>
      <c r="E186" s="243" t="s">
        <v>1</v>
      </c>
      <c r="F186" s="244" t="s">
        <v>921</v>
      </c>
      <c r="G186" s="242"/>
      <c r="H186" s="243" t="s">
        <v>1</v>
      </c>
      <c r="I186" s="245"/>
      <c r="J186" s="242"/>
      <c r="K186" s="242"/>
      <c r="L186" s="246"/>
      <c r="M186" s="247"/>
      <c r="N186" s="248"/>
      <c r="O186" s="248"/>
      <c r="P186" s="248"/>
      <c r="Q186" s="248"/>
      <c r="R186" s="248"/>
      <c r="S186" s="248"/>
      <c r="T186" s="249"/>
      <c r="AT186" s="250" t="s">
        <v>165</v>
      </c>
      <c r="AU186" s="250" t="s">
        <v>88</v>
      </c>
      <c r="AV186" s="15" t="s">
        <v>86</v>
      </c>
      <c r="AW186" s="15" t="s">
        <v>34</v>
      </c>
      <c r="AX186" s="15" t="s">
        <v>79</v>
      </c>
      <c r="AY186" s="250" t="s">
        <v>156</v>
      </c>
    </row>
    <row r="187" spans="2:51" s="15" customFormat="1" ht="12">
      <c r="B187" s="241"/>
      <c r="C187" s="242"/>
      <c r="D187" s="206" t="s">
        <v>165</v>
      </c>
      <c r="E187" s="243" t="s">
        <v>1</v>
      </c>
      <c r="F187" s="244" t="s">
        <v>922</v>
      </c>
      <c r="G187" s="242"/>
      <c r="H187" s="243" t="s">
        <v>1</v>
      </c>
      <c r="I187" s="245"/>
      <c r="J187" s="242"/>
      <c r="K187" s="242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165</v>
      </c>
      <c r="AU187" s="250" t="s">
        <v>88</v>
      </c>
      <c r="AV187" s="15" t="s">
        <v>86</v>
      </c>
      <c r="AW187" s="15" t="s">
        <v>34</v>
      </c>
      <c r="AX187" s="15" t="s">
        <v>79</v>
      </c>
      <c r="AY187" s="250" t="s">
        <v>156</v>
      </c>
    </row>
    <row r="188" spans="2:51" s="13" customFormat="1" ht="12">
      <c r="B188" s="204"/>
      <c r="C188" s="205"/>
      <c r="D188" s="206" t="s">
        <v>165</v>
      </c>
      <c r="E188" s="207" t="s">
        <v>1</v>
      </c>
      <c r="F188" s="208" t="s">
        <v>86</v>
      </c>
      <c r="G188" s="205"/>
      <c r="H188" s="209">
        <v>1</v>
      </c>
      <c r="I188" s="210"/>
      <c r="J188" s="205"/>
      <c r="K188" s="205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165</v>
      </c>
      <c r="AU188" s="215" t="s">
        <v>88</v>
      </c>
      <c r="AV188" s="13" t="s">
        <v>88</v>
      </c>
      <c r="AW188" s="13" t="s">
        <v>34</v>
      </c>
      <c r="AX188" s="13" t="s">
        <v>86</v>
      </c>
      <c r="AY188" s="215" t="s">
        <v>156</v>
      </c>
    </row>
    <row r="189" spans="1:65" s="2" customFormat="1" ht="14.45" customHeight="1">
      <c r="A189" s="34"/>
      <c r="B189" s="35"/>
      <c r="C189" s="191" t="s">
        <v>213</v>
      </c>
      <c r="D189" s="191" t="s">
        <v>158</v>
      </c>
      <c r="E189" s="192" t="s">
        <v>923</v>
      </c>
      <c r="F189" s="193" t="s">
        <v>924</v>
      </c>
      <c r="G189" s="194" t="s">
        <v>263</v>
      </c>
      <c r="H189" s="195">
        <v>1</v>
      </c>
      <c r="I189" s="196"/>
      <c r="J189" s="197">
        <f>ROUND(I189*H189,2)</f>
        <v>0</v>
      </c>
      <c r="K189" s="193" t="s">
        <v>1</v>
      </c>
      <c r="L189" s="39"/>
      <c r="M189" s="198" t="s">
        <v>1</v>
      </c>
      <c r="N189" s="199" t="s">
        <v>44</v>
      </c>
      <c r="O189" s="71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2" t="s">
        <v>860</v>
      </c>
      <c r="AT189" s="202" t="s">
        <v>158</v>
      </c>
      <c r="AU189" s="202" t="s">
        <v>88</v>
      </c>
      <c r="AY189" s="17" t="s">
        <v>156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86</v>
      </c>
      <c r="BK189" s="203">
        <f>ROUND(I189*H189,2)</f>
        <v>0</v>
      </c>
      <c r="BL189" s="17" t="s">
        <v>860</v>
      </c>
      <c r="BM189" s="202" t="s">
        <v>925</v>
      </c>
    </row>
    <row r="190" spans="2:51" s="15" customFormat="1" ht="12">
      <c r="B190" s="241"/>
      <c r="C190" s="242"/>
      <c r="D190" s="206" t="s">
        <v>165</v>
      </c>
      <c r="E190" s="243" t="s">
        <v>1</v>
      </c>
      <c r="F190" s="244" t="s">
        <v>926</v>
      </c>
      <c r="G190" s="242"/>
      <c r="H190" s="243" t="s">
        <v>1</v>
      </c>
      <c r="I190" s="245"/>
      <c r="J190" s="242"/>
      <c r="K190" s="242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165</v>
      </c>
      <c r="AU190" s="250" t="s">
        <v>88</v>
      </c>
      <c r="AV190" s="15" t="s">
        <v>86</v>
      </c>
      <c r="AW190" s="15" t="s">
        <v>34</v>
      </c>
      <c r="AX190" s="15" t="s">
        <v>79</v>
      </c>
      <c r="AY190" s="250" t="s">
        <v>156</v>
      </c>
    </row>
    <row r="191" spans="2:51" s="13" customFormat="1" ht="12">
      <c r="B191" s="204"/>
      <c r="C191" s="205"/>
      <c r="D191" s="206" t="s">
        <v>165</v>
      </c>
      <c r="E191" s="207" t="s">
        <v>1</v>
      </c>
      <c r="F191" s="208" t="s">
        <v>86</v>
      </c>
      <c r="G191" s="205"/>
      <c r="H191" s="209">
        <v>1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165</v>
      </c>
      <c r="AU191" s="215" t="s">
        <v>88</v>
      </c>
      <c r="AV191" s="13" t="s">
        <v>88</v>
      </c>
      <c r="AW191" s="13" t="s">
        <v>34</v>
      </c>
      <c r="AX191" s="13" t="s">
        <v>86</v>
      </c>
      <c r="AY191" s="215" t="s">
        <v>156</v>
      </c>
    </row>
    <row r="192" spans="1:65" s="2" customFormat="1" ht="26.45" customHeight="1">
      <c r="A192" s="34"/>
      <c r="B192" s="35"/>
      <c r="C192" s="191" t="s">
        <v>218</v>
      </c>
      <c r="D192" s="191" t="s">
        <v>158</v>
      </c>
      <c r="E192" s="192" t="s">
        <v>927</v>
      </c>
      <c r="F192" s="193" t="s">
        <v>928</v>
      </c>
      <c r="G192" s="194" t="s">
        <v>859</v>
      </c>
      <c r="H192" s="195">
        <v>1</v>
      </c>
      <c r="I192" s="196"/>
      <c r="J192" s="197">
        <f>ROUND(I192*H192,2)</f>
        <v>0</v>
      </c>
      <c r="K192" s="193" t="s">
        <v>1</v>
      </c>
      <c r="L192" s="39"/>
      <c r="M192" s="198" t="s">
        <v>1</v>
      </c>
      <c r="N192" s="199" t="s">
        <v>44</v>
      </c>
      <c r="O192" s="71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2" t="s">
        <v>860</v>
      </c>
      <c r="AT192" s="202" t="s">
        <v>158</v>
      </c>
      <c r="AU192" s="202" t="s">
        <v>88</v>
      </c>
      <c r="AY192" s="17" t="s">
        <v>156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7" t="s">
        <v>86</v>
      </c>
      <c r="BK192" s="203">
        <f>ROUND(I192*H192,2)</f>
        <v>0</v>
      </c>
      <c r="BL192" s="17" t="s">
        <v>860</v>
      </c>
      <c r="BM192" s="202" t="s">
        <v>929</v>
      </c>
    </row>
    <row r="193" spans="2:51" s="15" customFormat="1" ht="12">
      <c r="B193" s="241"/>
      <c r="C193" s="242"/>
      <c r="D193" s="206" t="s">
        <v>165</v>
      </c>
      <c r="E193" s="243" t="s">
        <v>1</v>
      </c>
      <c r="F193" s="244" t="s">
        <v>930</v>
      </c>
      <c r="G193" s="242"/>
      <c r="H193" s="243" t="s">
        <v>1</v>
      </c>
      <c r="I193" s="245"/>
      <c r="J193" s="242"/>
      <c r="K193" s="242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165</v>
      </c>
      <c r="AU193" s="250" t="s">
        <v>88</v>
      </c>
      <c r="AV193" s="15" t="s">
        <v>86</v>
      </c>
      <c r="AW193" s="15" t="s">
        <v>34</v>
      </c>
      <c r="AX193" s="15" t="s">
        <v>79</v>
      </c>
      <c r="AY193" s="250" t="s">
        <v>156</v>
      </c>
    </row>
    <row r="194" spans="2:51" s="15" customFormat="1" ht="12">
      <c r="B194" s="241"/>
      <c r="C194" s="242"/>
      <c r="D194" s="206" t="s">
        <v>165</v>
      </c>
      <c r="E194" s="243" t="s">
        <v>1</v>
      </c>
      <c r="F194" s="244" t="s">
        <v>931</v>
      </c>
      <c r="G194" s="242"/>
      <c r="H194" s="243" t="s">
        <v>1</v>
      </c>
      <c r="I194" s="245"/>
      <c r="J194" s="242"/>
      <c r="K194" s="242"/>
      <c r="L194" s="246"/>
      <c r="M194" s="247"/>
      <c r="N194" s="248"/>
      <c r="O194" s="248"/>
      <c r="P194" s="248"/>
      <c r="Q194" s="248"/>
      <c r="R194" s="248"/>
      <c r="S194" s="248"/>
      <c r="T194" s="249"/>
      <c r="AT194" s="250" t="s">
        <v>165</v>
      </c>
      <c r="AU194" s="250" t="s">
        <v>88</v>
      </c>
      <c r="AV194" s="15" t="s">
        <v>86</v>
      </c>
      <c r="AW194" s="15" t="s">
        <v>34</v>
      </c>
      <c r="AX194" s="15" t="s">
        <v>79</v>
      </c>
      <c r="AY194" s="250" t="s">
        <v>156</v>
      </c>
    </row>
    <row r="195" spans="2:51" s="15" customFormat="1" ht="12">
      <c r="B195" s="241"/>
      <c r="C195" s="242"/>
      <c r="D195" s="206" t="s">
        <v>165</v>
      </c>
      <c r="E195" s="243" t="s">
        <v>1</v>
      </c>
      <c r="F195" s="244" t="s">
        <v>932</v>
      </c>
      <c r="G195" s="242"/>
      <c r="H195" s="243" t="s">
        <v>1</v>
      </c>
      <c r="I195" s="245"/>
      <c r="J195" s="242"/>
      <c r="K195" s="242"/>
      <c r="L195" s="246"/>
      <c r="M195" s="247"/>
      <c r="N195" s="248"/>
      <c r="O195" s="248"/>
      <c r="P195" s="248"/>
      <c r="Q195" s="248"/>
      <c r="R195" s="248"/>
      <c r="S195" s="248"/>
      <c r="T195" s="249"/>
      <c r="AT195" s="250" t="s">
        <v>165</v>
      </c>
      <c r="AU195" s="250" t="s">
        <v>88</v>
      </c>
      <c r="AV195" s="15" t="s">
        <v>86</v>
      </c>
      <c r="AW195" s="15" t="s">
        <v>34</v>
      </c>
      <c r="AX195" s="15" t="s">
        <v>79</v>
      </c>
      <c r="AY195" s="250" t="s">
        <v>156</v>
      </c>
    </row>
    <row r="196" spans="2:51" s="13" customFormat="1" ht="12">
      <c r="B196" s="204"/>
      <c r="C196" s="205"/>
      <c r="D196" s="206" t="s">
        <v>165</v>
      </c>
      <c r="E196" s="207" t="s">
        <v>1</v>
      </c>
      <c r="F196" s="208" t="s">
        <v>86</v>
      </c>
      <c r="G196" s="205"/>
      <c r="H196" s="209">
        <v>1</v>
      </c>
      <c r="I196" s="210"/>
      <c r="J196" s="205"/>
      <c r="K196" s="205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165</v>
      </c>
      <c r="AU196" s="215" t="s">
        <v>88</v>
      </c>
      <c r="AV196" s="13" t="s">
        <v>88</v>
      </c>
      <c r="AW196" s="13" t="s">
        <v>34</v>
      </c>
      <c r="AX196" s="13" t="s">
        <v>86</v>
      </c>
      <c r="AY196" s="215" t="s">
        <v>156</v>
      </c>
    </row>
    <row r="197" spans="1:65" s="2" customFormat="1" ht="26.45" customHeight="1">
      <c r="A197" s="34"/>
      <c r="B197" s="35"/>
      <c r="C197" s="191" t="s">
        <v>223</v>
      </c>
      <c r="D197" s="191" t="s">
        <v>158</v>
      </c>
      <c r="E197" s="192" t="s">
        <v>933</v>
      </c>
      <c r="F197" s="193" t="s">
        <v>934</v>
      </c>
      <c r="G197" s="194" t="s">
        <v>859</v>
      </c>
      <c r="H197" s="195">
        <v>1</v>
      </c>
      <c r="I197" s="196"/>
      <c r="J197" s="197">
        <f>ROUND(I197*H197,2)</f>
        <v>0</v>
      </c>
      <c r="K197" s="193" t="s">
        <v>1</v>
      </c>
      <c r="L197" s="39"/>
      <c r="M197" s="198" t="s">
        <v>1</v>
      </c>
      <c r="N197" s="199" t="s">
        <v>44</v>
      </c>
      <c r="O197" s="71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2" t="s">
        <v>860</v>
      </c>
      <c r="AT197" s="202" t="s">
        <v>158</v>
      </c>
      <c r="AU197" s="202" t="s">
        <v>88</v>
      </c>
      <c r="AY197" s="17" t="s">
        <v>156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7" t="s">
        <v>86</v>
      </c>
      <c r="BK197" s="203">
        <f>ROUND(I197*H197,2)</f>
        <v>0</v>
      </c>
      <c r="BL197" s="17" t="s">
        <v>860</v>
      </c>
      <c r="BM197" s="202" t="s">
        <v>935</v>
      </c>
    </row>
    <row r="198" spans="2:51" s="15" customFormat="1" ht="12">
      <c r="B198" s="241"/>
      <c r="C198" s="242"/>
      <c r="D198" s="206" t="s">
        <v>165</v>
      </c>
      <c r="E198" s="243" t="s">
        <v>1</v>
      </c>
      <c r="F198" s="244" t="s">
        <v>936</v>
      </c>
      <c r="G198" s="242"/>
      <c r="H198" s="243" t="s">
        <v>1</v>
      </c>
      <c r="I198" s="245"/>
      <c r="J198" s="242"/>
      <c r="K198" s="242"/>
      <c r="L198" s="246"/>
      <c r="M198" s="247"/>
      <c r="N198" s="248"/>
      <c r="O198" s="248"/>
      <c r="P198" s="248"/>
      <c r="Q198" s="248"/>
      <c r="R198" s="248"/>
      <c r="S198" s="248"/>
      <c r="T198" s="249"/>
      <c r="AT198" s="250" t="s">
        <v>165</v>
      </c>
      <c r="AU198" s="250" t="s">
        <v>88</v>
      </c>
      <c r="AV198" s="15" t="s">
        <v>86</v>
      </c>
      <c r="AW198" s="15" t="s">
        <v>34</v>
      </c>
      <c r="AX198" s="15" t="s">
        <v>79</v>
      </c>
      <c r="AY198" s="250" t="s">
        <v>156</v>
      </c>
    </row>
    <row r="199" spans="2:51" s="15" customFormat="1" ht="12">
      <c r="B199" s="241"/>
      <c r="C199" s="242"/>
      <c r="D199" s="206" t="s">
        <v>165</v>
      </c>
      <c r="E199" s="243" t="s">
        <v>1</v>
      </c>
      <c r="F199" s="244" t="s">
        <v>937</v>
      </c>
      <c r="G199" s="242"/>
      <c r="H199" s="243" t="s">
        <v>1</v>
      </c>
      <c r="I199" s="245"/>
      <c r="J199" s="242"/>
      <c r="K199" s="242"/>
      <c r="L199" s="246"/>
      <c r="M199" s="247"/>
      <c r="N199" s="248"/>
      <c r="O199" s="248"/>
      <c r="P199" s="248"/>
      <c r="Q199" s="248"/>
      <c r="R199" s="248"/>
      <c r="S199" s="248"/>
      <c r="T199" s="249"/>
      <c r="AT199" s="250" t="s">
        <v>165</v>
      </c>
      <c r="AU199" s="250" t="s">
        <v>88</v>
      </c>
      <c r="AV199" s="15" t="s">
        <v>86</v>
      </c>
      <c r="AW199" s="15" t="s">
        <v>34</v>
      </c>
      <c r="AX199" s="15" t="s">
        <v>79</v>
      </c>
      <c r="AY199" s="250" t="s">
        <v>156</v>
      </c>
    </row>
    <row r="200" spans="2:51" s="13" customFormat="1" ht="12">
      <c r="B200" s="204"/>
      <c r="C200" s="205"/>
      <c r="D200" s="206" t="s">
        <v>165</v>
      </c>
      <c r="E200" s="207" t="s">
        <v>1</v>
      </c>
      <c r="F200" s="208" t="s">
        <v>86</v>
      </c>
      <c r="G200" s="205"/>
      <c r="H200" s="209">
        <v>1</v>
      </c>
      <c r="I200" s="210"/>
      <c r="J200" s="205"/>
      <c r="K200" s="205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165</v>
      </c>
      <c r="AU200" s="215" t="s">
        <v>88</v>
      </c>
      <c r="AV200" s="13" t="s">
        <v>88</v>
      </c>
      <c r="AW200" s="13" t="s">
        <v>34</v>
      </c>
      <c r="AX200" s="13" t="s">
        <v>86</v>
      </c>
      <c r="AY200" s="215" t="s">
        <v>156</v>
      </c>
    </row>
    <row r="201" spans="1:65" s="2" customFormat="1" ht="26.45" customHeight="1">
      <c r="A201" s="34"/>
      <c r="B201" s="35"/>
      <c r="C201" s="191" t="s">
        <v>8</v>
      </c>
      <c r="D201" s="191" t="s">
        <v>158</v>
      </c>
      <c r="E201" s="192" t="s">
        <v>938</v>
      </c>
      <c r="F201" s="193" t="s">
        <v>939</v>
      </c>
      <c r="G201" s="194" t="s">
        <v>859</v>
      </c>
      <c r="H201" s="195">
        <v>1</v>
      </c>
      <c r="I201" s="196"/>
      <c r="J201" s="197">
        <f>ROUND(I201*H201,2)</f>
        <v>0</v>
      </c>
      <c r="K201" s="193" t="s">
        <v>1</v>
      </c>
      <c r="L201" s="39"/>
      <c r="M201" s="254" t="s">
        <v>1</v>
      </c>
      <c r="N201" s="255" t="s">
        <v>44</v>
      </c>
      <c r="O201" s="256"/>
      <c r="P201" s="257">
        <f>O201*H201</f>
        <v>0</v>
      </c>
      <c r="Q201" s="257">
        <v>0</v>
      </c>
      <c r="R201" s="257">
        <f>Q201*H201</f>
        <v>0</v>
      </c>
      <c r="S201" s="257">
        <v>0</v>
      </c>
      <c r="T201" s="25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2" t="s">
        <v>860</v>
      </c>
      <c r="AT201" s="202" t="s">
        <v>158</v>
      </c>
      <c r="AU201" s="202" t="s">
        <v>88</v>
      </c>
      <c r="AY201" s="17" t="s">
        <v>156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7" t="s">
        <v>86</v>
      </c>
      <c r="BK201" s="203">
        <f>ROUND(I201*H201,2)</f>
        <v>0</v>
      </c>
      <c r="BL201" s="17" t="s">
        <v>860</v>
      </c>
      <c r="BM201" s="202" t="s">
        <v>940</v>
      </c>
    </row>
    <row r="202" spans="1:31" s="2" customFormat="1" ht="6.95" customHeight="1">
      <c r="A202" s="34"/>
      <c r="B202" s="54"/>
      <c r="C202" s="55"/>
      <c r="D202" s="55"/>
      <c r="E202" s="55"/>
      <c r="F202" s="55"/>
      <c r="G202" s="55"/>
      <c r="H202" s="55"/>
      <c r="I202" s="55"/>
      <c r="J202" s="55"/>
      <c r="K202" s="55"/>
      <c r="L202" s="39"/>
      <c r="M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</row>
  </sheetData>
  <sheetProtection algorithmName="SHA-512" hashValue="AVrYDSY+Itgd1CgiHN+W7eIUt5q20LpVy+hsi0iDW90efaIuFgo3JvdmFDvmuX2YbaaYVc460ITYp8fxog3eEg==" saltValue="gU2kfUuYxn7cXJxmq7K/Kw==" spinCount="100000" sheet="1" objects="1" scenarios="1"/>
  <autoFilter ref="C122:K20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7"/>
  <sheetViews>
    <sheetView showGridLines="0" workbookViewId="0" topLeftCell="A1">
      <selection activeCell="C2" sqref="C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87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2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1:31" s="2" customFormat="1" ht="12" customHeight="1">
      <c r="A8" s="34"/>
      <c r="B8" s="39"/>
      <c r="C8" s="34"/>
      <c r="D8" s="119" t="s">
        <v>119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1" t="s">
        <v>120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19</v>
      </c>
      <c r="G11" s="34"/>
      <c r="H11" s="34"/>
      <c r="I11" s="119" t="s">
        <v>20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22</v>
      </c>
      <c r="E12" s="34"/>
      <c r="F12" s="110" t="s">
        <v>23</v>
      </c>
      <c r="G12" s="34"/>
      <c r="H12" s="34"/>
      <c r="I12" s="119" t="s">
        <v>24</v>
      </c>
      <c r="J12" s="120" t="str">
        <f>'Rekapitulace stavby'!AN8</f>
        <v>4. 11. 2020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26</v>
      </c>
      <c r="E14" s="34"/>
      <c r="F14" s="34"/>
      <c r="G14" s="34"/>
      <c r="H14" s="34"/>
      <c r="I14" s="119" t="s">
        <v>27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28</v>
      </c>
      <c r="F15" s="34"/>
      <c r="G15" s="34"/>
      <c r="H15" s="34"/>
      <c r="I15" s="119" t="s">
        <v>29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30</v>
      </c>
      <c r="E17" s="34"/>
      <c r="F17" s="34"/>
      <c r="G17" s="34"/>
      <c r="H17" s="34"/>
      <c r="I17" s="119" t="s">
        <v>27</v>
      </c>
      <c r="J17" s="30" t="str">
        <f>'Rekapitulace stavby'!AN13</f>
        <v xml:space="preserve">Vyplň údaj 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3" t="str">
        <f>'Rekapitulace stavby'!E14</f>
        <v>Vyplň údaj</v>
      </c>
      <c r="F18" s="314"/>
      <c r="G18" s="314"/>
      <c r="H18" s="314"/>
      <c r="I18" s="119" t="s">
        <v>29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32</v>
      </c>
      <c r="E20" s="34"/>
      <c r="F20" s="34"/>
      <c r="G20" s="34"/>
      <c r="H20" s="34"/>
      <c r="I20" s="119" t="s">
        <v>27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33</v>
      </c>
      <c r="F21" s="34"/>
      <c r="G21" s="34"/>
      <c r="H21" s="34"/>
      <c r="I21" s="119" t="s">
        <v>29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35</v>
      </c>
      <c r="E23" s="34"/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36</v>
      </c>
      <c r="F24" s="34"/>
      <c r="G24" s="34"/>
      <c r="H24" s="34"/>
      <c r="I24" s="119" t="s">
        <v>29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37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51" customHeight="1">
      <c r="A27" s="121"/>
      <c r="B27" s="122"/>
      <c r="C27" s="121"/>
      <c r="D27" s="121"/>
      <c r="E27" s="315" t="s">
        <v>121</v>
      </c>
      <c r="F27" s="315"/>
      <c r="G27" s="315"/>
      <c r="H27" s="31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39</v>
      </c>
      <c r="E30" s="34"/>
      <c r="F30" s="34"/>
      <c r="G30" s="34"/>
      <c r="H30" s="34"/>
      <c r="I30" s="34"/>
      <c r="J30" s="126">
        <f>ROUND(J130,2)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41</v>
      </c>
      <c r="G32" s="34"/>
      <c r="H32" s="34"/>
      <c r="I32" s="127" t="s">
        <v>40</v>
      </c>
      <c r="J32" s="127" t="s">
        <v>42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43</v>
      </c>
      <c r="E33" s="119" t="s">
        <v>44</v>
      </c>
      <c r="F33" s="129">
        <f>ROUND((SUM(BE130:BE296)),2)</f>
        <v>0</v>
      </c>
      <c r="G33" s="34"/>
      <c r="H33" s="34"/>
      <c r="I33" s="130">
        <v>0.21</v>
      </c>
      <c r="J33" s="129">
        <f>ROUND(((SUM(BE130:BE296))*I33),2)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45</v>
      </c>
      <c r="F34" s="129">
        <f>ROUND((SUM(BF130:BF296)),2)</f>
        <v>0</v>
      </c>
      <c r="G34" s="34"/>
      <c r="H34" s="34"/>
      <c r="I34" s="130">
        <v>0.15</v>
      </c>
      <c r="J34" s="129">
        <f>ROUND(((SUM(BF130:BF296))*I34),2)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46</v>
      </c>
      <c r="F35" s="129">
        <f>ROUND((SUM(BG130:BG296)),2)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47</v>
      </c>
      <c r="F36" s="129">
        <f>ROUND((SUM(BH130:BH296)),2)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ROUND((SUM(BI130:BI296)),2)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49</v>
      </c>
      <c r="E39" s="133"/>
      <c r="F39" s="133"/>
      <c r="G39" s="134" t="s">
        <v>50</v>
      </c>
      <c r="H39" s="135" t="s">
        <v>51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02" t="str">
        <f>E9</f>
        <v xml:space="preserve"> 1 - SO 01 Zakrytí koryta železobetonovými rámy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22</v>
      </c>
      <c r="D89" s="36"/>
      <c r="E89" s="36"/>
      <c r="F89" s="27" t="str">
        <f>F12</f>
        <v xml:space="preserve"> Náchod</v>
      </c>
      <c r="G89" s="36"/>
      <c r="H89" s="36"/>
      <c r="I89" s="29" t="s">
        <v>24</v>
      </c>
      <c r="J89" s="66" t="str">
        <f>IF(J12="","",J12)</f>
        <v>4. 11. 2020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3.15" customHeight="1">
      <c r="A91" s="34"/>
      <c r="B91" s="35"/>
      <c r="C91" s="29" t="s">
        <v>26</v>
      </c>
      <c r="D91" s="36"/>
      <c r="E91" s="36"/>
      <c r="F91" s="27" t="str">
        <f>E15</f>
        <v>Povodí Labe,státní podnik,Víta Nejedlého 951/8,HK3</v>
      </c>
      <c r="G91" s="36"/>
      <c r="H91" s="36"/>
      <c r="I91" s="29" t="s">
        <v>32</v>
      </c>
      <c r="J91" s="32" t="str">
        <f>E21</f>
        <v>Multiaqua s.r.o.,Veverkova 1343, HK 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>Ing. Pavel Romášek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123</v>
      </c>
      <c r="D94" s="150"/>
      <c r="E94" s="150"/>
      <c r="F94" s="150"/>
      <c r="G94" s="150"/>
      <c r="H94" s="150"/>
      <c r="I94" s="150"/>
      <c r="J94" s="151" t="s">
        <v>124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125</v>
      </c>
      <c r="D96" s="36"/>
      <c r="E96" s="36"/>
      <c r="F96" s="36"/>
      <c r="G96" s="36"/>
      <c r="H96" s="36"/>
      <c r="I96" s="36"/>
      <c r="J96" s="84">
        <f>J130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126</v>
      </c>
    </row>
    <row r="97" spans="2:12" s="9" customFormat="1" ht="24.95" customHeight="1">
      <c r="B97" s="153"/>
      <c r="C97" s="154"/>
      <c r="D97" s="155" t="s">
        <v>127</v>
      </c>
      <c r="E97" s="156"/>
      <c r="F97" s="156"/>
      <c r="G97" s="156"/>
      <c r="H97" s="156"/>
      <c r="I97" s="156"/>
      <c r="J97" s="157">
        <f>J131</f>
        <v>0</v>
      </c>
      <c r="K97" s="154"/>
      <c r="L97" s="158"/>
    </row>
    <row r="98" spans="2:12" s="10" customFormat="1" ht="19.9" customHeight="1">
      <c r="B98" s="159"/>
      <c r="C98" s="104"/>
      <c r="D98" s="160" t="s">
        <v>128</v>
      </c>
      <c r="E98" s="161"/>
      <c r="F98" s="161"/>
      <c r="G98" s="161"/>
      <c r="H98" s="161"/>
      <c r="I98" s="161"/>
      <c r="J98" s="162">
        <f>J132</f>
        <v>0</v>
      </c>
      <c r="K98" s="104"/>
      <c r="L98" s="163"/>
    </row>
    <row r="99" spans="2:12" s="10" customFormat="1" ht="19.9" customHeight="1">
      <c r="B99" s="159"/>
      <c r="C99" s="104"/>
      <c r="D99" s="160" t="s">
        <v>129</v>
      </c>
      <c r="E99" s="161"/>
      <c r="F99" s="161"/>
      <c r="G99" s="161"/>
      <c r="H99" s="161"/>
      <c r="I99" s="161"/>
      <c r="J99" s="162">
        <f>J175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130</v>
      </c>
      <c r="E100" s="161"/>
      <c r="F100" s="161"/>
      <c r="G100" s="161"/>
      <c r="H100" s="161"/>
      <c r="I100" s="161"/>
      <c r="J100" s="162">
        <f>J180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131</v>
      </c>
      <c r="E101" s="161"/>
      <c r="F101" s="161"/>
      <c r="G101" s="161"/>
      <c r="H101" s="161"/>
      <c r="I101" s="161"/>
      <c r="J101" s="162">
        <f>J208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132</v>
      </c>
      <c r="E102" s="161"/>
      <c r="F102" s="161"/>
      <c r="G102" s="161"/>
      <c r="H102" s="161"/>
      <c r="I102" s="161"/>
      <c r="J102" s="162">
        <f>J219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133</v>
      </c>
      <c r="E103" s="161"/>
      <c r="F103" s="161"/>
      <c r="G103" s="161"/>
      <c r="H103" s="161"/>
      <c r="I103" s="161"/>
      <c r="J103" s="162">
        <f>J227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134</v>
      </c>
      <c r="E104" s="161"/>
      <c r="F104" s="161"/>
      <c r="G104" s="161"/>
      <c r="H104" s="161"/>
      <c r="I104" s="161"/>
      <c r="J104" s="162">
        <f>J243</f>
        <v>0</v>
      </c>
      <c r="K104" s="104"/>
      <c r="L104" s="163"/>
    </row>
    <row r="105" spans="2:12" s="10" customFormat="1" ht="19.9" customHeight="1">
      <c r="B105" s="159"/>
      <c r="C105" s="104"/>
      <c r="D105" s="160" t="s">
        <v>135</v>
      </c>
      <c r="E105" s="161"/>
      <c r="F105" s="161"/>
      <c r="G105" s="161"/>
      <c r="H105" s="161"/>
      <c r="I105" s="161"/>
      <c r="J105" s="162">
        <f>J257</f>
        <v>0</v>
      </c>
      <c r="K105" s="104"/>
      <c r="L105" s="163"/>
    </row>
    <row r="106" spans="2:12" s="10" customFormat="1" ht="19.9" customHeight="1">
      <c r="B106" s="159"/>
      <c r="C106" s="104"/>
      <c r="D106" s="160" t="s">
        <v>136</v>
      </c>
      <c r="E106" s="161"/>
      <c r="F106" s="161"/>
      <c r="G106" s="161"/>
      <c r="H106" s="161"/>
      <c r="I106" s="161"/>
      <c r="J106" s="162">
        <f>J261</f>
        <v>0</v>
      </c>
      <c r="K106" s="104"/>
      <c r="L106" s="163"/>
    </row>
    <row r="107" spans="2:12" s="9" customFormat="1" ht="24.95" customHeight="1">
      <c r="B107" s="153"/>
      <c r="C107" s="154"/>
      <c r="D107" s="155" t="s">
        <v>137</v>
      </c>
      <c r="E107" s="156"/>
      <c r="F107" s="156"/>
      <c r="G107" s="156"/>
      <c r="H107" s="156"/>
      <c r="I107" s="156"/>
      <c r="J107" s="157">
        <f>J267</f>
        <v>0</v>
      </c>
      <c r="K107" s="154"/>
      <c r="L107" s="158"/>
    </row>
    <row r="108" spans="2:12" s="10" customFormat="1" ht="19.9" customHeight="1">
      <c r="B108" s="159"/>
      <c r="C108" s="104"/>
      <c r="D108" s="160" t="s">
        <v>138</v>
      </c>
      <c r="E108" s="161"/>
      <c r="F108" s="161"/>
      <c r="G108" s="161"/>
      <c r="H108" s="161"/>
      <c r="I108" s="161"/>
      <c r="J108" s="162">
        <f>J268</f>
        <v>0</v>
      </c>
      <c r="K108" s="104"/>
      <c r="L108" s="163"/>
    </row>
    <row r="109" spans="2:12" s="10" customFormat="1" ht="19.9" customHeight="1">
      <c r="B109" s="159"/>
      <c r="C109" s="104"/>
      <c r="D109" s="160" t="s">
        <v>139</v>
      </c>
      <c r="E109" s="161"/>
      <c r="F109" s="161"/>
      <c r="G109" s="161"/>
      <c r="H109" s="161"/>
      <c r="I109" s="161"/>
      <c r="J109" s="162">
        <f>J274</f>
        <v>0</v>
      </c>
      <c r="K109" s="104"/>
      <c r="L109" s="163"/>
    </row>
    <row r="110" spans="2:12" s="10" customFormat="1" ht="19.9" customHeight="1">
      <c r="B110" s="159"/>
      <c r="C110" s="104"/>
      <c r="D110" s="160" t="s">
        <v>140</v>
      </c>
      <c r="E110" s="161"/>
      <c r="F110" s="161"/>
      <c r="G110" s="161"/>
      <c r="H110" s="161"/>
      <c r="I110" s="161"/>
      <c r="J110" s="162">
        <f>J288</f>
        <v>0</v>
      </c>
      <c r="K110" s="104"/>
      <c r="L110" s="163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3" t="s">
        <v>141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8.5" customHeight="1">
      <c r="A120" s="34"/>
      <c r="B120" s="35"/>
      <c r="C120" s="36"/>
      <c r="D120" s="36"/>
      <c r="E120" s="307" t="str">
        <f>E7</f>
        <v>IDVT 10168128, Staré Město n.M., rekonstrukce koryta, ř. km 0,360 - 0,620</v>
      </c>
      <c r="F120" s="308"/>
      <c r="G120" s="308"/>
      <c r="H120" s="308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119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302" t="str">
        <f>E9</f>
        <v xml:space="preserve"> 1 - SO 01 Zakrytí koryta železobetonovými rámy</v>
      </c>
      <c r="F122" s="306"/>
      <c r="G122" s="306"/>
      <c r="H122" s="30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22</v>
      </c>
      <c r="D124" s="36"/>
      <c r="E124" s="36"/>
      <c r="F124" s="27" t="str">
        <f>F12</f>
        <v xml:space="preserve"> Náchod</v>
      </c>
      <c r="G124" s="36"/>
      <c r="H124" s="36"/>
      <c r="I124" s="29" t="s">
        <v>24</v>
      </c>
      <c r="J124" s="66" t="str">
        <f>IF(J12="","",J12)</f>
        <v>4. 11. 2020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43.15" customHeight="1">
      <c r="A126" s="34"/>
      <c r="B126" s="35"/>
      <c r="C126" s="29" t="s">
        <v>26</v>
      </c>
      <c r="D126" s="36"/>
      <c r="E126" s="36"/>
      <c r="F126" s="27" t="str">
        <f>E15</f>
        <v>Povodí Labe,státní podnik,Víta Nejedlého 951/8,HK3</v>
      </c>
      <c r="G126" s="36"/>
      <c r="H126" s="36"/>
      <c r="I126" s="29" t="s">
        <v>32</v>
      </c>
      <c r="J126" s="32" t="str">
        <f>E21</f>
        <v>Multiaqua s.r.o.,Veverkova 1343, HK 2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30</v>
      </c>
      <c r="D127" s="36"/>
      <c r="E127" s="36"/>
      <c r="F127" s="27" t="str">
        <f>IF(E18="","",E18)</f>
        <v>Vyplň údaj</v>
      </c>
      <c r="G127" s="36"/>
      <c r="H127" s="36"/>
      <c r="I127" s="29" t="s">
        <v>35</v>
      </c>
      <c r="J127" s="32" t="str">
        <f>E24</f>
        <v>Ing. Pavel Romášek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64"/>
      <c r="B129" s="165"/>
      <c r="C129" s="166" t="s">
        <v>142</v>
      </c>
      <c r="D129" s="167" t="s">
        <v>64</v>
      </c>
      <c r="E129" s="167" t="s">
        <v>60</v>
      </c>
      <c r="F129" s="167" t="s">
        <v>61</v>
      </c>
      <c r="G129" s="167" t="s">
        <v>143</v>
      </c>
      <c r="H129" s="167" t="s">
        <v>144</v>
      </c>
      <c r="I129" s="167" t="s">
        <v>145</v>
      </c>
      <c r="J129" s="167" t="s">
        <v>124</v>
      </c>
      <c r="K129" s="168" t="s">
        <v>146</v>
      </c>
      <c r="L129" s="169"/>
      <c r="M129" s="75" t="s">
        <v>1</v>
      </c>
      <c r="N129" s="76" t="s">
        <v>43</v>
      </c>
      <c r="O129" s="76" t="s">
        <v>147</v>
      </c>
      <c r="P129" s="76" t="s">
        <v>148</v>
      </c>
      <c r="Q129" s="76" t="s">
        <v>149</v>
      </c>
      <c r="R129" s="76" t="s">
        <v>150</v>
      </c>
      <c r="S129" s="76" t="s">
        <v>151</v>
      </c>
      <c r="T129" s="77" t="s">
        <v>152</v>
      </c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</row>
    <row r="130" spans="1:63" s="2" customFormat="1" ht="22.9" customHeight="1">
      <c r="A130" s="34"/>
      <c r="B130" s="35"/>
      <c r="C130" s="82" t="s">
        <v>153</v>
      </c>
      <c r="D130" s="36"/>
      <c r="E130" s="36"/>
      <c r="F130" s="36"/>
      <c r="G130" s="36"/>
      <c r="H130" s="36"/>
      <c r="I130" s="36"/>
      <c r="J130" s="170">
        <f>BK130</f>
        <v>0</v>
      </c>
      <c r="K130" s="36"/>
      <c r="L130" s="39"/>
      <c r="M130" s="78"/>
      <c r="N130" s="171"/>
      <c r="O130" s="79"/>
      <c r="P130" s="172">
        <f>P131+P267</f>
        <v>0</v>
      </c>
      <c r="Q130" s="79"/>
      <c r="R130" s="172">
        <f>R131+R267</f>
        <v>1043.5520474300004</v>
      </c>
      <c r="S130" s="79"/>
      <c r="T130" s="173">
        <f>T131+T267</f>
        <v>394.84036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78</v>
      </c>
      <c r="AU130" s="17" t="s">
        <v>126</v>
      </c>
      <c r="BK130" s="174">
        <f>BK131+BK267</f>
        <v>0</v>
      </c>
    </row>
    <row r="131" spans="2:63" s="12" customFormat="1" ht="25.9" customHeight="1">
      <c r="B131" s="175"/>
      <c r="C131" s="176"/>
      <c r="D131" s="177" t="s">
        <v>78</v>
      </c>
      <c r="E131" s="178" t="s">
        <v>154</v>
      </c>
      <c r="F131" s="178" t="s">
        <v>155</v>
      </c>
      <c r="G131" s="176"/>
      <c r="H131" s="176"/>
      <c r="I131" s="179"/>
      <c r="J131" s="180">
        <f>BK131</f>
        <v>0</v>
      </c>
      <c r="K131" s="176"/>
      <c r="L131" s="181"/>
      <c r="M131" s="182"/>
      <c r="N131" s="183"/>
      <c r="O131" s="183"/>
      <c r="P131" s="184">
        <f>P132+P175+P180+P208+P219+P227+P243+P257+P261</f>
        <v>0</v>
      </c>
      <c r="Q131" s="183"/>
      <c r="R131" s="184">
        <f>R132+R175+R180+R208+R219+R227+R243+R257+R261</f>
        <v>1043.3607516900004</v>
      </c>
      <c r="S131" s="183"/>
      <c r="T131" s="185">
        <f>T132+T175+T180+T208+T219+T227+T243+T257+T261</f>
        <v>394.69536</v>
      </c>
      <c r="AR131" s="186" t="s">
        <v>86</v>
      </c>
      <c r="AT131" s="187" t="s">
        <v>78</v>
      </c>
      <c r="AU131" s="187" t="s">
        <v>79</v>
      </c>
      <c r="AY131" s="186" t="s">
        <v>156</v>
      </c>
      <c r="BK131" s="188">
        <f>BK132+BK175+BK180+BK208+BK219+BK227+BK243+BK257+BK261</f>
        <v>0</v>
      </c>
    </row>
    <row r="132" spans="2:63" s="12" customFormat="1" ht="22.9" customHeight="1">
      <c r="B132" s="175"/>
      <c r="C132" s="176"/>
      <c r="D132" s="177" t="s">
        <v>78</v>
      </c>
      <c r="E132" s="189" t="s">
        <v>86</v>
      </c>
      <c r="F132" s="189" t="s">
        <v>157</v>
      </c>
      <c r="G132" s="176"/>
      <c r="H132" s="176"/>
      <c r="I132" s="179"/>
      <c r="J132" s="190">
        <f>BK132</f>
        <v>0</v>
      </c>
      <c r="K132" s="176"/>
      <c r="L132" s="181"/>
      <c r="M132" s="182"/>
      <c r="N132" s="183"/>
      <c r="O132" s="183"/>
      <c r="P132" s="184">
        <f>SUM(P133:P174)</f>
        <v>0</v>
      </c>
      <c r="Q132" s="183"/>
      <c r="R132" s="184">
        <f>SUM(R133:R174)</f>
        <v>4.7674</v>
      </c>
      <c r="S132" s="183"/>
      <c r="T132" s="185">
        <f>SUM(T133:T174)</f>
        <v>385.69536</v>
      </c>
      <c r="AR132" s="186" t="s">
        <v>86</v>
      </c>
      <c r="AT132" s="187" t="s">
        <v>78</v>
      </c>
      <c r="AU132" s="187" t="s">
        <v>86</v>
      </c>
      <c r="AY132" s="186" t="s">
        <v>156</v>
      </c>
      <c r="BK132" s="188">
        <f>SUM(BK133:BK174)</f>
        <v>0</v>
      </c>
    </row>
    <row r="133" spans="1:65" s="2" customFormat="1" ht="26.45" customHeight="1">
      <c r="A133" s="34"/>
      <c r="B133" s="35"/>
      <c r="C133" s="191" t="s">
        <v>86</v>
      </c>
      <c r="D133" s="191" t="s">
        <v>158</v>
      </c>
      <c r="E133" s="192" t="s">
        <v>159</v>
      </c>
      <c r="F133" s="193" t="s">
        <v>160</v>
      </c>
      <c r="G133" s="194" t="s">
        <v>161</v>
      </c>
      <c r="H133" s="195">
        <v>522</v>
      </c>
      <c r="I133" s="196"/>
      <c r="J133" s="197">
        <f>ROUND(I133*H133,2)</f>
        <v>0</v>
      </c>
      <c r="K133" s="193" t="s">
        <v>162</v>
      </c>
      <c r="L133" s="39"/>
      <c r="M133" s="198" t="s">
        <v>1</v>
      </c>
      <c r="N133" s="199" t="s">
        <v>44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0.408</v>
      </c>
      <c r="T133" s="201">
        <f>S133*H133</f>
        <v>212.976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163</v>
      </c>
      <c r="AT133" s="202" t="s">
        <v>158</v>
      </c>
      <c r="AU133" s="202" t="s">
        <v>88</v>
      </c>
      <c r="AY133" s="17" t="s">
        <v>156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86</v>
      </c>
      <c r="BK133" s="203">
        <f>ROUND(I133*H133,2)</f>
        <v>0</v>
      </c>
      <c r="BL133" s="17" t="s">
        <v>163</v>
      </c>
      <c r="BM133" s="202" t="s">
        <v>164</v>
      </c>
    </row>
    <row r="134" spans="2:51" s="13" customFormat="1" ht="22.5">
      <c r="B134" s="204"/>
      <c r="C134" s="205"/>
      <c r="D134" s="206" t="s">
        <v>165</v>
      </c>
      <c r="E134" s="207" t="s">
        <v>1</v>
      </c>
      <c r="F134" s="208" t="s">
        <v>166</v>
      </c>
      <c r="G134" s="205"/>
      <c r="H134" s="209">
        <v>522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165</v>
      </c>
      <c r="AU134" s="215" t="s">
        <v>88</v>
      </c>
      <c r="AV134" s="13" t="s">
        <v>88</v>
      </c>
      <c r="AW134" s="13" t="s">
        <v>34</v>
      </c>
      <c r="AX134" s="13" t="s">
        <v>86</v>
      </c>
      <c r="AY134" s="215" t="s">
        <v>156</v>
      </c>
    </row>
    <row r="135" spans="1:65" s="2" customFormat="1" ht="26.45" customHeight="1">
      <c r="A135" s="34"/>
      <c r="B135" s="35"/>
      <c r="C135" s="191" t="s">
        <v>88</v>
      </c>
      <c r="D135" s="191" t="s">
        <v>158</v>
      </c>
      <c r="E135" s="192" t="s">
        <v>167</v>
      </c>
      <c r="F135" s="193" t="s">
        <v>168</v>
      </c>
      <c r="G135" s="194" t="s">
        <v>161</v>
      </c>
      <c r="H135" s="195">
        <v>574.2</v>
      </c>
      <c r="I135" s="196"/>
      <c r="J135" s="197">
        <f>ROUND(I135*H135,2)</f>
        <v>0</v>
      </c>
      <c r="K135" s="193" t="s">
        <v>162</v>
      </c>
      <c r="L135" s="39"/>
      <c r="M135" s="198" t="s">
        <v>1</v>
      </c>
      <c r="N135" s="199" t="s">
        <v>44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0.3</v>
      </c>
      <c r="T135" s="201">
        <f>S135*H135</f>
        <v>172.26000000000002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163</v>
      </c>
      <c r="AT135" s="202" t="s">
        <v>158</v>
      </c>
      <c r="AU135" s="202" t="s">
        <v>88</v>
      </c>
      <c r="AY135" s="17" t="s">
        <v>156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86</v>
      </c>
      <c r="BK135" s="203">
        <f>ROUND(I135*H135,2)</f>
        <v>0</v>
      </c>
      <c r="BL135" s="17" t="s">
        <v>163</v>
      </c>
      <c r="BM135" s="202" t="s">
        <v>169</v>
      </c>
    </row>
    <row r="136" spans="2:51" s="13" customFormat="1" ht="22.5">
      <c r="B136" s="204"/>
      <c r="C136" s="205"/>
      <c r="D136" s="206" t="s">
        <v>165</v>
      </c>
      <c r="E136" s="207" t="s">
        <v>1</v>
      </c>
      <c r="F136" s="208" t="s">
        <v>170</v>
      </c>
      <c r="G136" s="205"/>
      <c r="H136" s="209">
        <v>574.2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165</v>
      </c>
      <c r="AU136" s="215" t="s">
        <v>88</v>
      </c>
      <c r="AV136" s="13" t="s">
        <v>88</v>
      </c>
      <c r="AW136" s="13" t="s">
        <v>34</v>
      </c>
      <c r="AX136" s="13" t="s">
        <v>86</v>
      </c>
      <c r="AY136" s="215" t="s">
        <v>156</v>
      </c>
    </row>
    <row r="137" spans="1:65" s="2" customFormat="1" ht="14.45" customHeight="1">
      <c r="A137" s="34"/>
      <c r="B137" s="35"/>
      <c r="C137" s="191" t="s">
        <v>115</v>
      </c>
      <c r="D137" s="191" t="s">
        <v>158</v>
      </c>
      <c r="E137" s="192" t="s">
        <v>171</v>
      </c>
      <c r="F137" s="193" t="s">
        <v>172</v>
      </c>
      <c r="G137" s="194" t="s">
        <v>161</v>
      </c>
      <c r="H137" s="195">
        <v>574.2</v>
      </c>
      <c r="I137" s="196"/>
      <c r="J137" s="197">
        <f>ROUND(I137*H137,2)</f>
        <v>0</v>
      </c>
      <c r="K137" s="193" t="s">
        <v>162</v>
      </c>
      <c r="L137" s="39"/>
      <c r="M137" s="198" t="s">
        <v>1</v>
      </c>
      <c r="N137" s="199" t="s">
        <v>44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0.0008</v>
      </c>
      <c r="T137" s="201">
        <f>S137*H137</f>
        <v>0.45936000000000005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163</v>
      </c>
      <c r="AT137" s="202" t="s">
        <v>158</v>
      </c>
      <c r="AU137" s="202" t="s">
        <v>88</v>
      </c>
      <c r="AY137" s="17" t="s">
        <v>156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86</v>
      </c>
      <c r="BK137" s="203">
        <f>ROUND(I137*H137,2)</f>
        <v>0</v>
      </c>
      <c r="BL137" s="17" t="s">
        <v>163</v>
      </c>
      <c r="BM137" s="202" t="s">
        <v>173</v>
      </c>
    </row>
    <row r="138" spans="2:51" s="13" customFormat="1" ht="12">
      <c r="B138" s="204"/>
      <c r="C138" s="205"/>
      <c r="D138" s="206" t="s">
        <v>165</v>
      </c>
      <c r="E138" s="207" t="s">
        <v>1</v>
      </c>
      <c r="F138" s="208" t="s">
        <v>174</v>
      </c>
      <c r="G138" s="205"/>
      <c r="H138" s="209">
        <v>574.2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165</v>
      </c>
      <c r="AU138" s="215" t="s">
        <v>88</v>
      </c>
      <c r="AV138" s="13" t="s">
        <v>88</v>
      </c>
      <c r="AW138" s="13" t="s">
        <v>34</v>
      </c>
      <c r="AX138" s="13" t="s">
        <v>86</v>
      </c>
      <c r="AY138" s="215" t="s">
        <v>156</v>
      </c>
    </row>
    <row r="139" spans="1:65" s="2" customFormat="1" ht="14.45" customHeight="1">
      <c r="A139" s="34"/>
      <c r="B139" s="35"/>
      <c r="C139" s="191" t="s">
        <v>163</v>
      </c>
      <c r="D139" s="191" t="s">
        <v>158</v>
      </c>
      <c r="E139" s="192" t="s">
        <v>175</v>
      </c>
      <c r="F139" s="193" t="s">
        <v>176</v>
      </c>
      <c r="G139" s="194" t="s">
        <v>177</v>
      </c>
      <c r="H139" s="195">
        <v>180</v>
      </c>
      <c r="I139" s="196"/>
      <c r="J139" s="197">
        <f>ROUND(I139*H139,2)</f>
        <v>0</v>
      </c>
      <c r="K139" s="193" t="s">
        <v>162</v>
      </c>
      <c r="L139" s="39"/>
      <c r="M139" s="198" t="s">
        <v>1</v>
      </c>
      <c r="N139" s="199" t="s">
        <v>44</v>
      </c>
      <c r="O139" s="71"/>
      <c r="P139" s="200">
        <f>O139*H139</f>
        <v>0</v>
      </c>
      <c r="Q139" s="200">
        <v>0.02193</v>
      </c>
      <c r="R139" s="200">
        <f>Q139*H139</f>
        <v>3.9474000000000005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163</v>
      </c>
      <c r="AT139" s="202" t="s">
        <v>158</v>
      </c>
      <c r="AU139" s="202" t="s">
        <v>88</v>
      </c>
      <c r="AY139" s="17" t="s">
        <v>156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86</v>
      </c>
      <c r="BK139" s="203">
        <f>ROUND(I139*H139,2)</f>
        <v>0</v>
      </c>
      <c r="BL139" s="17" t="s">
        <v>163</v>
      </c>
      <c r="BM139" s="202" t="s">
        <v>178</v>
      </c>
    </row>
    <row r="140" spans="2:51" s="13" customFormat="1" ht="12">
      <c r="B140" s="204"/>
      <c r="C140" s="205"/>
      <c r="D140" s="206" t="s">
        <v>165</v>
      </c>
      <c r="E140" s="207" t="s">
        <v>1</v>
      </c>
      <c r="F140" s="208" t="s">
        <v>179</v>
      </c>
      <c r="G140" s="205"/>
      <c r="H140" s="209">
        <v>180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165</v>
      </c>
      <c r="AU140" s="215" t="s">
        <v>88</v>
      </c>
      <c r="AV140" s="13" t="s">
        <v>88</v>
      </c>
      <c r="AW140" s="13" t="s">
        <v>34</v>
      </c>
      <c r="AX140" s="13" t="s">
        <v>86</v>
      </c>
      <c r="AY140" s="215" t="s">
        <v>156</v>
      </c>
    </row>
    <row r="141" spans="1:65" s="2" customFormat="1" ht="26.45" customHeight="1">
      <c r="A141" s="34"/>
      <c r="B141" s="35"/>
      <c r="C141" s="191" t="s">
        <v>180</v>
      </c>
      <c r="D141" s="191" t="s">
        <v>158</v>
      </c>
      <c r="E141" s="192" t="s">
        <v>181</v>
      </c>
      <c r="F141" s="193" t="s">
        <v>182</v>
      </c>
      <c r="G141" s="194" t="s">
        <v>183</v>
      </c>
      <c r="H141" s="195">
        <v>1440</v>
      </c>
      <c r="I141" s="196"/>
      <c r="J141" s="197">
        <f>ROUND(I141*H141,2)</f>
        <v>0</v>
      </c>
      <c r="K141" s="193" t="s">
        <v>162</v>
      </c>
      <c r="L141" s="39"/>
      <c r="M141" s="198" t="s">
        <v>1</v>
      </c>
      <c r="N141" s="199" t="s">
        <v>44</v>
      </c>
      <c r="O141" s="71"/>
      <c r="P141" s="200">
        <f>O141*H141</f>
        <v>0</v>
      </c>
      <c r="Q141" s="200">
        <v>3E-05</v>
      </c>
      <c r="R141" s="200">
        <f>Q141*H141</f>
        <v>0.0432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163</v>
      </c>
      <c r="AT141" s="202" t="s">
        <v>158</v>
      </c>
      <c r="AU141" s="202" t="s">
        <v>88</v>
      </c>
      <c r="AY141" s="17" t="s">
        <v>156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86</v>
      </c>
      <c r="BK141" s="203">
        <f>ROUND(I141*H141,2)</f>
        <v>0</v>
      </c>
      <c r="BL141" s="17" t="s">
        <v>163</v>
      </c>
      <c r="BM141" s="202" t="s">
        <v>184</v>
      </c>
    </row>
    <row r="142" spans="2:51" s="13" customFormat="1" ht="12">
      <c r="B142" s="204"/>
      <c r="C142" s="205"/>
      <c r="D142" s="206" t="s">
        <v>165</v>
      </c>
      <c r="E142" s="207" t="s">
        <v>1</v>
      </c>
      <c r="F142" s="208" t="s">
        <v>185</v>
      </c>
      <c r="G142" s="205"/>
      <c r="H142" s="209">
        <v>1440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165</v>
      </c>
      <c r="AU142" s="215" t="s">
        <v>88</v>
      </c>
      <c r="AV142" s="13" t="s">
        <v>88</v>
      </c>
      <c r="AW142" s="13" t="s">
        <v>34</v>
      </c>
      <c r="AX142" s="13" t="s">
        <v>86</v>
      </c>
      <c r="AY142" s="215" t="s">
        <v>156</v>
      </c>
    </row>
    <row r="143" spans="1:65" s="2" customFormat="1" ht="26.45" customHeight="1">
      <c r="A143" s="34"/>
      <c r="B143" s="35"/>
      <c r="C143" s="191" t="s">
        <v>186</v>
      </c>
      <c r="D143" s="191" t="s">
        <v>158</v>
      </c>
      <c r="E143" s="192" t="s">
        <v>187</v>
      </c>
      <c r="F143" s="193" t="s">
        <v>188</v>
      </c>
      <c r="G143" s="194" t="s">
        <v>189</v>
      </c>
      <c r="H143" s="195">
        <v>60</v>
      </c>
      <c r="I143" s="196"/>
      <c r="J143" s="197">
        <f>ROUND(I143*H143,2)</f>
        <v>0</v>
      </c>
      <c r="K143" s="193" t="s">
        <v>162</v>
      </c>
      <c r="L143" s="39"/>
      <c r="M143" s="198" t="s">
        <v>1</v>
      </c>
      <c r="N143" s="199" t="s">
        <v>44</v>
      </c>
      <c r="O143" s="7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163</v>
      </c>
      <c r="AT143" s="202" t="s">
        <v>158</v>
      </c>
      <c r="AU143" s="202" t="s">
        <v>88</v>
      </c>
      <c r="AY143" s="17" t="s">
        <v>156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86</v>
      </c>
      <c r="BK143" s="203">
        <f>ROUND(I143*H143,2)</f>
        <v>0</v>
      </c>
      <c r="BL143" s="17" t="s">
        <v>163</v>
      </c>
      <c r="BM143" s="202" t="s">
        <v>190</v>
      </c>
    </row>
    <row r="144" spans="2:51" s="13" customFormat="1" ht="12">
      <c r="B144" s="204"/>
      <c r="C144" s="205"/>
      <c r="D144" s="206" t="s">
        <v>165</v>
      </c>
      <c r="E144" s="207" t="s">
        <v>1</v>
      </c>
      <c r="F144" s="208" t="s">
        <v>191</v>
      </c>
      <c r="G144" s="205"/>
      <c r="H144" s="209">
        <v>60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165</v>
      </c>
      <c r="AU144" s="215" t="s">
        <v>88</v>
      </c>
      <c r="AV144" s="13" t="s">
        <v>88</v>
      </c>
      <c r="AW144" s="13" t="s">
        <v>34</v>
      </c>
      <c r="AX144" s="13" t="s">
        <v>86</v>
      </c>
      <c r="AY144" s="215" t="s">
        <v>156</v>
      </c>
    </row>
    <row r="145" spans="1:65" s="2" customFormat="1" ht="26.45" customHeight="1">
      <c r="A145" s="34"/>
      <c r="B145" s="35"/>
      <c r="C145" s="191" t="s">
        <v>192</v>
      </c>
      <c r="D145" s="191" t="s">
        <v>158</v>
      </c>
      <c r="E145" s="192" t="s">
        <v>193</v>
      </c>
      <c r="F145" s="193" t="s">
        <v>194</v>
      </c>
      <c r="G145" s="194" t="s">
        <v>195</v>
      </c>
      <c r="H145" s="195">
        <v>964.29</v>
      </c>
      <c r="I145" s="196"/>
      <c r="J145" s="197">
        <f>ROUND(I145*H145,2)</f>
        <v>0</v>
      </c>
      <c r="K145" s="193" t="s">
        <v>162</v>
      </c>
      <c r="L145" s="39"/>
      <c r="M145" s="198" t="s">
        <v>1</v>
      </c>
      <c r="N145" s="199" t="s">
        <v>44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163</v>
      </c>
      <c r="AT145" s="202" t="s">
        <v>158</v>
      </c>
      <c r="AU145" s="202" t="s">
        <v>88</v>
      </c>
      <c r="AY145" s="17" t="s">
        <v>156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86</v>
      </c>
      <c r="BK145" s="203">
        <f>ROUND(I145*H145,2)</f>
        <v>0</v>
      </c>
      <c r="BL145" s="17" t="s">
        <v>163</v>
      </c>
      <c r="BM145" s="202" t="s">
        <v>196</v>
      </c>
    </row>
    <row r="146" spans="2:51" s="13" customFormat="1" ht="12">
      <c r="B146" s="204"/>
      <c r="C146" s="205"/>
      <c r="D146" s="206" t="s">
        <v>165</v>
      </c>
      <c r="E146" s="207" t="s">
        <v>1</v>
      </c>
      <c r="F146" s="208" t="s">
        <v>197</v>
      </c>
      <c r="G146" s="205"/>
      <c r="H146" s="209">
        <v>964.29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165</v>
      </c>
      <c r="AU146" s="215" t="s">
        <v>88</v>
      </c>
      <c r="AV146" s="13" t="s">
        <v>88</v>
      </c>
      <c r="AW146" s="13" t="s">
        <v>34</v>
      </c>
      <c r="AX146" s="13" t="s">
        <v>86</v>
      </c>
      <c r="AY146" s="215" t="s">
        <v>156</v>
      </c>
    </row>
    <row r="147" spans="1:65" s="2" customFormat="1" ht="26.45" customHeight="1">
      <c r="A147" s="34"/>
      <c r="B147" s="35"/>
      <c r="C147" s="191" t="s">
        <v>198</v>
      </c>
      <c r="D147" s="191" t="s">
        <v>158</v>
      </c>
      <c r="E147" s="192" t="s">
        <v>199</v>
      </c>
      <c r="F147" s="193" t="s">
        <v>200</v>
      </c>
      <c r="G147" s="194" t="s">
        <v>195</v>
      </c>
      <c r="H147" s="195">
        <v>1.456</v>
      </c>
      <c r="I147" s="196"/>
      <c r="J147" s="197">
        <f>ROUND(I147*H147,2)</f>
        <v>0</v>
      </c>
      <c r="K147" s="193" t="s">
        <v>162</v>
      </c>
      <c r="L147" s="39"/>
      <c r="M147" s="198" t="s">
        <v>1</v>
      </c>
      <c r="N147" s="199" t="s">
        <v>44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163</v>
      </c>
      <c r="AT147" s="202" t="s">
        <v>158</v>
      </c>
      <c r="AU147" s="202" t="s">
        <v>88</v>
      </c>
      <c r="AY147" s="17" t="s">
        <v>156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86</v>
      </c>
      <c r="BK147" s="203">
        <f>ROUND(I147*H147,2)</f>
        <v>0</v>
      </c>
      <c r="BL147" s="17" t="s">
        <v>163</v>
      </c>
      <c r="BM147" s="202" t="s">
        <v>201</v>
      </c>
    </row>
    <row r="148" spans="2:51" s="13" customFormat="1" ht="12">
      <c r="B148" s="204"/>
      <c r="C148" s="205"/>
      <c r="D148" s="206" t="s">
        <v>165</v>
      </c>
      <c r="E148" s="207" t="s">
        <v>1</v>
      </c>
      <c r="F148" s="208" t="s">
        <v>202</v>
      </c>
      <c r="G148" s="205"/>
      <c r="H148" s="209">
        <v>1.456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165</v>
      </c>
      <c r="AU148" s="215" t="s">
        <v>88</v>
      </c>
      <c r="AV148" s="13" t="s">
        <v>88</v>
      </c>
      <c r="AW148" s="13" t="s">
        <v>34</v>
      </c>
      <c r="AX148" s="13" t="s">
        <v>86</v>
      </c>
      <c r="AY148" s="215" t="s">
        <v>156</v>
      </c>
    </row>
    <row r="149" spans="1:65" s="2" customFormat="1" ht="26.45" customHeight="1">
      <c r="A149" s="34"/>
      <c r="B149" s="35"/>
      <c r="C149" s="191" t="s">
        <v>203</v>
      </c>
      <c r="D149" s="191" t="s">
        <v>158</v>
      </c>
      <c r="E149" s="192" t="s">
        <v>204</v>
      </c>
      <c r="F149" s="193" t="s">
        <v>205</v>
      </c>
      <c r="G149" s="194" t="s">
        <v>195</v>
      </c>
      <c r="H149" s="195">
        <v>25</v>
      </c>
      <c r="I149" s="196"/>
      <c r="J149" s="197">
        <f>ROUND(I149*H149,2)</f>
        <v>0</v>
      </c>
      <c r="K149" s="193" t="s">
        <v>162</v>
      </c>
      <c r="L149" s="39"/>
      <c r="M149" s="198" t="s">
        <v>1</v>
      </c>
      <c r="N149" s="199" t="s">
        <v>44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163</v>
      </c>
      <c r="AT149" s="202" t="s">
        <v>158</v>
      </c>
      <c r="AU149" s="202" t="s">
        <v>88</v>
      </c>
      <c r="AY149" s="17" t="s">
        <v>156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86</v>
      </c>
      <c r="BK149" s="203">
        <f>ROUND(I149*H149,2)</f>
        <v>0</v>
      </c>
      <c r="BL149" s="17" t="s">
        <v>163</v>
      </c>
      <c r="BM149" s="202" t="s">
        <v>206</v>
      </c>
    </row>
    <row r="150" spans="2:51" s="13" customFormat="1" ht="12">
      <c r="B150" s="204"/>
      <c r="C150" s="205"/>
      <c r="D150" s="206" t="s">
        <v>165</v>
      </c>
      <c r="E150" s="207" t="s">
        <v>1</v>
      </c>
      <c r="F150" s="208" t="s">
        <v>207</v>
      </c>
      <c r="G150" s="205"/>
      <c r="H150" s="209">
        <v>25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165</v>
      </c>
      <c r="AU150" s="215" t="s">
        <v>88</v>
      </c>
      <c r="AV150" s="13" t="s">
        <v>88</v>
      </c>
      <c r="AW150" s="13" t="s">
        <v>34</v>
      </c>
      <c r="AX150" s="13" t="s">
        <v>86</v>
      </c>
      <c r="AY150" s="215" t="s">
        <v>156</v>
      </c>
    </row>
    <row r="151" spans="1:65" s="2" customFormat="1" ht="26.45" customHeight="1">
      <c r="A151" s="34"/>
      <c r="B151" s="35"/>
      <c r="C151" s="191" t="s">
        <v>208</v>
      </c>
      <c r="D151" s="191" t="s">
        <v>158</v>
      </c>
      <c r="E151" s="192" t="s">
        <v>209</v>
      </c>
      <c r="F151" s="193" t="s">
        <v>210</v>
      </c>
      <c r="G151" s="194" t="s">
        <v>195</v>
      </c>
      <c r="H151" s="195">
        <v>6</v>
      </c>
      <c r="I151" s="196"/>
      <c r="J151" s="197">
        <f>ROUND(I151*H151,2)</f>
        <v>0</v>
      </c>
      <c r="K151" s="193" t="s">
        <v>162</v>
      </c>
      <c r="L151" s="39"/>
      <c r="M151" s="198" t="s">
        <v>1</v>
      </c>
      <c r="N151" s="199" t="s">
        <v>44</v>
      </c>
      <c r="O151" s="7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163</v>
      </c>
      <c r="AT151" s="202" t="s">
        <v>158</v>
      </c>
      <c r="AU151" s="202" t="s">
        <v>88</v>
      </c>
      <c r="AY151" s="17" t="s">
        <v>156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86</v>
      </c>
      <c r="BK151" s="203">
        <f>ROUND(I151*H151,2)</f>
        <v>0</v>
      </c>
      <c r="BL151" s="17" t="s">
        <v>163</v>
      </c>
      <c r="BM151" s="202" t="s">
        <v>211</v>
      </c>
    </row>
    <row r="152" spans="2:51" s="13" customFormat="1" ht="12">
      <c r="B152" s="204"/>
      <c r="C152" s="205"/>
      <c r="D152" s="206" t="s">
        <v>165</v>
      </c>
      <c r="E152" s="207" t="s">
        <v>1</v>
      </c>
      <c r="F152" s="208" t="s">
        <v>212</v>
      </c>
      <c r="G152" s="205"/>
      <c r="H152" s="209">
        <v>6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165</v>
      </c>
      <c r="AU152" s="215" t="s">
        <v>88</v>
      </c>
      <c r="AV152" s="13" t="s">
        <v>88</v>
      </c>
      <c r="AW152" s="13" t="s">
        <v>34</v>
      </c>
      <c r="AX152" s="13" t="s">
        <v>86</v>
      </c>
      <c r="AY152" s="215" t="s">
        <v>156</v>
      </c>
    </row>
    <row r="153" spans="1:65" s="2" customFormat="1" ht="14.45" customHeight="1">
      <c r="A153" s="34"/>
      <c r="B153" s="35"/>
      <c r="C153" s="191" t="s">
        <v>213</v>
      </c>
      <c r="D153" s="191" t="s">
        <v>158</v>
      </c>
      <c r="E153" s="192" t="s">
        <v>214</v>
      </c>
      <c r="F153" s="193" t="s">
        <v>215</v>
      </c>
      <c r="G153" s="194" t="s">
        <v>161</v>
      </c>
      <c r="H153" s="195">
        <v>868</v>
      </c>
      <c r="I153" s="196"/>
      <c r="J153" s="197">
        <f>ROUND(I153*H153,2)</f>
        <v>0</v>
      </c>
      <c r="K153" s="193" t="s">
        <v>162</v>
      </c>
      <c r="L153" s="39"/>
      <c r="M153" s="198" t="s">
        <v>1</v>
      </c>
      <c r="N153" s="199" t="s">
        <v>44</v>
      </c>
      <c r="O153" s="71"/>
      <c r="P153" s="200">
        <f>O153*H153</f>
        <v>0</v>
      </c>
      <c r="Q153" s="200">
        <v>0.00064</v>
      </c>
      <c r="R153" s="200">
        <f>Q153*H153</f>
        <v>0.55552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163</v>
      </c>
      <c r="AT153" s="202" t="s">
        <v>158</v>
      </c>
      <c r="AU153" s="202" t="s">
        <v>88</v>
      </c>
      <c r="AY153" s="17" t="s">
        <v>156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86</v>
      </c>
      <c r="BK153" s="203">
        <f>ROUND(I153*H153,2)</f>
        <v>0</v>
      </c>
      <c r="BL153" s="17" t="s">
        <v>163</v>
      </c>
      <c r="BM153" s="202" t="s">
        <v>216</v>
      </c>
    </row>
    <row r="154" spans="2:51" s="13" customFormat="1" ht="12">
      <c r="B154" s="204"/>
      <c r="C154" s="205"/>
      <c r="D154" s="206" t="s">
        <v>165</v>
      </c>
      <c r="E154" s="207" t="s">
        <v>1</v>
      </c>
      <c r="F154" s="208" t="s">
        <v>217</v>
      </c>
      <c r="G154" s="205"/>
      <c r="H154" s="209">
        <v>868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165</v>
      </c>
      <c r="AU154" s="215" t="s">
        <v>88</v>
      </c>
      <c r="AV154" s="13" t="s">
        <v>88</v>
      </c>
      <c r="AW154" s="13" t="s">
        <v>34</v>
      </c>
      <c r="AX154" s="13" t="s">
        <v>86</v>
      </c>
      <c r="AY154" s="215" t="s">
        <v>156</v>
      </c>
    </row>
    <row r="155" spans="1:65" s="2" customFormat="1" ht="14.45" customHeight="1">
      <c r="A155" s="34"/>
      <c r="B155" s="35"/>
      <c r="C155" s="191" t="s">
        <v>218</v>
      </c>
      <c r="D155" s="191" t="s">
        <v>158</v>
      </c>
      <c r="E155" s="192" t="s">
        <v>219</v>
      </c>
      <c r="F155" s="193" t="s">
        <v>220</v>
      </c>
      <c r="G155" s="194" t="s">
        <v>161</v>
      </c>
      <c r="H155" s="195">
        <v>868</v>
      </c>
      <c r="I155" s="196"/>
      <c r="J155" s="197">
        <f>ROUND(I155*H155,2)</f>
        <v>0</v>
      </c>
      <c r="K155" s="193" t="s">
        <v>162</v>
      </c>
      <c r="L155" s="39"/>
      <c r="M155" s="198" t="s">
        <v>1</v>
      </c>
      <c r="N155" s="199" t="s">
        <v>44</v>
      </c>
      <c r="O155" s="7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163</v>
      </c>
      <c r="AT155" s="202" t="s">
        <v>158</v>
      </c>
      <c r="AU155" s="202" t="s">
        <v>88</v>
      </c>
      <c r="AY155" s="17" t="s">
        <v>156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86</v>
      </c>
      <c r="BK155" s="203">
        <f>ROUND(I155*H155,2)</f>
        <v>0</v>
      </c>
      <c r="BL155" s="17" t="s">
        <v>163</v>
      </c>
      <c r="BM155" s="202" t="s">
        <v>221</v>
      </c>
    </row>
    <row r="156" spans="2:51" s="13" customFormat="1" ht="12">
      <c r="B156" s="204"/>
      <c r="C156" s="205"/>
      <c r="D156" s="206" t="s">
        <v>165</v>
      </c>
      <c r="E156" s="207" t="s">
        <v>1</v>
      </c>
      <c r="F156" s="208" t="s">
        <v>222</v>
      </c>
      <c r="G156" s="205"/>
      <c r="H156" s="209">
        <v>868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165</v>
      </c>
      <c r="AU156" s="215" t="s">
        <v>88</v>
      </c>
      <c r="AV156" s="13" t="s">
        <v>88</v>
      </c>
      <c r="AW156" s="13" t="s">
        <v>34</v>
      </c>
      <c r="AX156" s="13" t="s">
        <v>86</v>
      </c>
      <c r="AY156" s="215" t="s">
        <v>156</v>
      </c>
    </row>
    <row r="157" spans="1:65" s="2" customFormat="1" ht="26.45" customHeight="1">
      <c r="A157" s="34"/>
      <c r="B157" s="35"/>
      <c r="C157" s="191" t="s">
        <v>223</v>
      </c>
      <c r="D157" s="191" t="s">
        <v>158</v>
      </c>
      <c r="E157" s="192" t="s">
        <v>224</v>
      </c>
      <c r="F157" s="193" t="s">
        <v>225</v>
      </c>
      <c r="G157" s="194" t="s">
        <v>195</v>
      </c>
      <c r="H157" s="195">
        <v>432.66</v>
      </c>
      <c r="I157" s="196"/>
      <c r="J157" s="197">
        <f>ROUND(I157*H157,2)</f>
        <v>0</v>
      </c>
      <c r="K157" s="193" t="s">
        <v>1</v>
      </c>
      <c r="L157" s="39"/>
      <c r="M157" s="198" t="s">
        <v>1</v>
      </c>
      <c r="N157" s="199" t="s">
        <v>44</v>
      </c>
      <c r="O157" s="7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163</v>
      </c>
      <c r="AT157" s="202" t="s">
        <v>158</v>
      </c>
      <c r="AU157" s="202" t="s">
        <v>88</v>
      </c>
      <c r="AY157" s="17" t="s">
        <v>156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86</v>
      </c>
      <c r="BK157" s="203">
        <f>ROUND(I157*H157,2)</f>
        <v>0</v>
      </c>
      <c r="BL157" s="17" t="s">
        <v>163</v>
      </c>
      <c r="BM157" s="202" t="s">
        <v>226</v>
      </c>
    </row>
    <row r="158" spans="2:51" s="13" customFormat="1" ht="12">
      <c r="B158" s="204"/>
      <c r="C158" s="205"/>
      <c r="D158" s="206" t="s">
        <v>165</v>
      </c>
      <c r="E158" s="207" t="s">
        <v>1</v>
      </c>
      <c r="F158" s="208" t="s">
        <v>227</v>
      </c>
      <c r="G158" s="205"/>
      <c r="H158" s="209">
        <v>432.66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165</v>
      </c>
      <c r="AU158" s="215" t="s">
        <v>88</v>
      </c>
      <c r="AV158" s="13" t="s">
        <v>88</v>
      </c>
      <c r="AW158" s="13" t="s">
        <v>34</v>
      </c>
      <c r="AX158" s="13" t="s">
        <v>86</v>
      </c>
      <c r="AY158" s="215" t="s">
        <v>156</v>
      </c>
    </row>
    <row r="159" spans="1:65" s="2" customFormat="1" ht="26.45" customHeight="1">
      <c r="A159" s="34"/>
      <c r="B159" s="35"/>
      <c r="C159" s="191" t="s">
        <v>228</v>
      </c>
      <c r="D159" s="191" t="s">
        <v>158</v>
      </c>
      <c r="E159" s="192" t="s">
        <v>229</v>
      </c>
      <c r="F159" s="193" t="s">
        <v>230</v>
      </c>
      <c r="G159" s="194" t="s">
        <v>195</v>
      </c>
      <c r="H159" s="195">
        <v>558.08</v>
      </c>
      <c r="I159" s="196"/>
      <c r="J159" s="197">
        <f>ROUND(I159*H159,2)</f>
        <v>0</v>
      </c>
      <c r="K159" s="193" t="s">
        <v>162</v>
      </c>
      <c r="L159" s="39"/>
      <c r="M159" s="198" t="s">
        <v>1</v>
      </c>
      <c r="N159" s="199" t="s">
        <v>44</v>
      </c>
      <c r="O159" s="71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163</v>
      </c>
      <c r="AT159" s="202" t="s">
        <v>158</v>
      </c>
      <c r="AU159" s="202" t="s">
        <v>88</v>
      </c>
      <c r="AY159" s="17" t="s">
        <v>156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86</v>
      </c>
      <c r="BK159" s="203">
        <f>ROUND(I159*H159,2)</f>
        <v>0</v>
      </c>
      <c r="BL159" s="17" t="s">
        <v>163</v>
      </c>
      <c r="BM159" s="202" t="s">
        <v>231</v>
      </c>
    </row>
    <row r="160" spans="2:51" s="13" customFormat="1" ht="12">
      <c r="B160" s="204"/>
      <c r="C160" s="205"/>
      <c r="D160" s="206" t="s">
        <v>165</v>
      </c>
      <c r="E160" s="207" t="s">
        <v>1</v>
      </c>
      <c r="F160" s="208" t="s">
        <v>232</v>
      </c>
      <c r="G160" s="205"/>
      <c r="H160" s="209">
        <v>533.08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165</v>
      </c>
      <c r="AU160" s="215" t="s">
        <v>88</v>
      </c>
      <c r="AV160" s="13" t="s">
        <v>88</v>
      </c>
      <c r="AW160" s="13" t="s">
        <v>34</v>
      </c>
      <c r="AX160" s="13" t="s">
        <v>79</v>
      </c>
      <c r="AY160" s="215" t="s">
        <v>156</v>
      </c>
    </row>
    <row r="161" spans="2:51" s="13" customFormat="1" ht="12">
      <c r="B161" s="204"/>
      <c r="C161" s="205"/>
      <c r="D161" s="206" t="s">
        <v>165</v>
      </c>
      <c r="E161" s="207" t="s">
        <v>1</v>
      </c>
      <c r="F161" s="208" t="s">
        <v>207</v>
      </c>
      <c r="G161" s="205"/>
      <c r="H161" s="209">
        <v>25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165</v>
      </c>
      <c r="AU161" s="215" t="s">
        <v>88</v>
      </c>
      <c r="AV161" s="13" t="s">
        <v>88</v>
      </c>
      <c r="AW161" s="13" t="s">
        <v>34</v>
      </c>
      <c r="AX161" s="13" t="s">
        <v>79</v>
      </c>
      <c r="AY161" s="215" t="s">
        <v>156</v>
      </c>
    </row>
    <row r="162" spans="2:51" s="14" customFormat="1" ht="12">
      <c r="B162" s="216"/>
      <c r="C162" s="217"/>
      <c r="D162" s="206" t="s">
        <v>165</v>
      </c>
      <c r="E162" s="218" t="s">
        <v>1</v>
      </c>
      <c r="F162" s="219" t="s">
        <v>233</v>
      </c>
      <c r="G162" s="217"/>
      <c r="H162" s="220">
        <v>558.08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165</v>
      </c>
      <c r="AU162" s="226" t="s">
        <v>88</v>
      </c>
      <c r="AV162" s="14" t="s">
        <v>163</v>
      </c>
      <c r="AW162" s="14" t="s">
        <v>34</v>
      </c>
      <c r="AX162" s="14" t="s">
        <v>86</v>
      </c>
      <c r="AY162" s="226" t="s">
        <v>156</v>
      </c>
    </row>
    <row r="163" spans="1:65" s="2" customFormat="1" ht="26.45" customHeight="1">
      <c r="A163" s="34"/>
      <c r="B163" s="35"/>
      <c r="C163" s="191" t="s">
        <v>234</v>
      </c>
      <c r="D163" s="191" t="s">
        <v>158</v>
      </c>
      <c r="E163" s="192" t="s">
        <v>235</v>
      </c>
      <c r="F163" s="193" t="s">
        <v>236</v>
      </c>
      <c r="G163" s="194" t="s">
        <v>161</v>
      </c>
      <c r="H163" s="195">
        <v>574.2</v>
      </c>
      <c r="I163" s="196"/>
      <c r="J163" s="197">
        <f>ROUND(I163*H163,2)</f>
        <v>0</v>
      </c>
      <c r="K163" s="193" t="s">
        <v>162</v>
      </c>
      <c r="L163" s="39"/>
      <c r="M163" s="198" t="s">
        <v>1</v>
      </c>
      <c r="N163" s="199" t="s">
        <v>44</v>
      </c>
      <c r="O163" s="71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163</v>
      </c>
      <c r="AT163" s="202" t="s">
        <v>158</v>
      </c>
      <c r="AU163" s="202" t="s">
        <v>88</v>
      </c>
      <c r="AY163" s="17" t="s">
        <v>156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86</v>
      </c>
      <c r="BK163" s="203">
        <f>ROUND(I163*H163,2)</f>
        <v>0</v>
      </c>
      <c r="BL163" s="17" t="s">
        <v>163</v>
      </c>
      <c r="BM163" s="202" t="s">
        <v>237</v>
      </c>
    </row>
    <row r="164" spans="2:51" s="13" customFormat="1" ht="12">
      <c r="B164" s="204"/>
      <c r="C164" s="205"/>
      <c r="D164" s="206" t="s">
        <v>165</v>
      </c>
      <c r="E164" s="207" t="s">
        <v>1</v>
      </c>
      <c r="F164" s="208" t="s">
        <v>238</v>
      </c>
      <c r="G164" s="205"/>
      <c r="H164" s="209">
        <v>574.2</v>
      </c>
      <c r="I164" s="210"/>
      <c r="J164" s="205"/>
      <c r="K164" s="205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165</v>
      </c>
      <c r="AU164" s="215" t="s">
        <v>88</v>
      </c>
      <c r="AV164" s="13" t="s">
        <v>88</v>
      </c>
      <c r="AW164" s="13" t="s">
        <v>34</v>
      </c>
      <c r="AX164" s="13" t="s">
        <v>86</v>
      </c>
      <c r="AY164" s="215" t="s">
        <v>156</v>
      </c>
    </row>
    <row r="165" spans="1:65" s="2" customFormat="1" ht="26.45" customHeight="1">
      <c r="A165" s="34"/>
      <c r="B165" s="35"/>
      <c r="C165" s="191" t="s">
        <v>239</v>
      </c>
      <c r="D165" s="191" t="s">
        <v>158</v>
      </c>
      <c r="E165" s="192" t="s">
        <v>240</v>
      </c>
      <c r="F165" s="193" t="s">
        <v>241</v>
      </c>
      <c r="G165" s="194" t="s">
        <v>161</v>
      </c>
      <c r="H165" s="195">
        <v>518.65</v>
      </c>
      <c r="I165" s="196"/>
      <c r="J165" s="197">
        <f>ROUND(I165*H165,2)</f>
        <v>0</v>
      </c>
      <c r="K165" s="193" t="s">
        <v>162</v>
      </c>
      <c r="L165" s="39"/>
      <c r="M165" s="198" t="s">
        <v>1</v>
      </c>
      <c r="N165" s="199" t="s">
        <v>44</v>
      </c>
      <c r="O165" s="71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163</v>
      </c>
      <c r="AT165" s="202" t="s">
        <v>158</v>
      </c>
      <c r="AU165" s="202" t="s">
        <v>88</v>
      </c>
      <c r="AY165" s="17" t="s">
        <v>156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7" t="s">
        <v>86</v>
      </c>
      <c r="BK165" s="203">
        <f>ROUND(I165*H165,2)</f>
        <v>0</v>
      </c>
      <c r="BL165" s="17" t="s">
        <v>163</v>
      </c>
      <c r="BM165" s="202" t="s">
        <v>242</v>
      </c>
    </row>
    <row r="166" spans="2:51" s="13" customFormat="1" ht="12">
      <c r="B166" s="204"/>
      <c r="C166" s="205"/>
      <c r="D166" s="206" t="s">
        <v>165</v>
      </c>
      <c r="E166" s="207" t="s">
        <v>1</v>
      </c>
      <c r="F166" s="208" t="s">
        <v>243</v>
      </c>
      <c r="G166" s="205"/>
      <c r="H166" s="209">
        <v>518.65</v>
      </c>
      <c r="I166" s="210"/>
      <c r="J166" s="205"/>
      <c r="K166" s="205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165</v>
      </c>
      <c r="AU166" s="215" t="s">
        <v>88</v>
      </c>
      <c r="AV166" s="13" t="s">
        <v>88</v>
      </c>
      <c r="AW166" s="13" t="s">
        <v>34</v>
      </c>
      <c r="AX166" s="13" t="s">
        <v>86</v>
      </c>
      <c r="AY166" s="215" t="s">
        <v>156</v>
      </c>
    </row>
    <row r="167" spans="1:65" s="2" customFormat="1" ht="26.45" customHeight="1">
      <c r="A167" s="34"/>
      <c r="B167" s="35"/>
      <c r="C167" s="191" t="s">
        <v>244</v>
      </c>
      <c r="D167" s="191" t="s">
        <v>158</v>
      </c>
      <c r="E167" s="192" t="s">
        <v>245</v>
      </c>
      <c r="F167" s="193" t="s">
        <v>246</v>
      </c>
      <c r="G167" s="194" t="s">
        <v>161</v>
      </c>
      <c r="H167" s="195">
        <v>518.65</v>
      </c>
      <c r="I167" s="196"/>
      <c r="J167" s="197">
        <f>ROUND(I167*H167,2)</f>
        <v>0</v>
      </c>
      <c r="K167" s="193" t="s">
        <v>162</v>
      </c>
      <c r="L167" s="39"/>
      <c r="M167" s="198" t="s">
        <v>1</v>
      </c>
      <c r="N167" s="199" t="s">
        <v>44</v>
      </c>
      <c r="O167" s="71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163</v>
      </c>
      <c r="AT167" s="202" t="s">
        <v>158</v>
      </c>
      <c r="AU167" s="202" t="s">
        <v>88</v>
      </c>
      <c r="AY167" s="17" t="s">
        <v>156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86</v>
      </c>
      <c r="BK167" s="203">
        <f>ROUND(I167*H167,2)</f>
        <v>0</v>
      </c>
      <c r="BL167" s="17" t="s">
        <v>163</v>
      </c>
      <c r="BM167" s="202" t="s">
        <v>247</v>
      </c>
    </row>
    <row r="168" spans="2:51" s="13" customFormat="1" ht="12">
      <c r="B168" s="204"/>
      <c r="C168" s="205"/>
      <c r="D168" s="206" t="s">
        <v>165</v>
      </c>
      <c r="E168" s="207" t="s">
        <v>1</v>
      </c>
      <c r="F168" s="208" t="s">
        <v>248</v>
      </c>
      <c r="G168" s="205"/>
      <c r="H168" s="209">
        <v>518.65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165</v>
      </c>
      <c r="AU168" s="215" t="s">
        <v>88</v>
      </c>
      <c r="AV168" s="13" t="s">
        <v>88</v>
      </c>
      <c r="AW168" s="13" t="s">
        <v>34</v>
      </c>
      <c r="AX168" s="13" t="s">
        <v>86</v>
      </c>
      <c r="AY168" s="215" t="s">
        <v>156</v>
      </c>
    </row>
    <row r="169" spans="1:65" s="2" customFormat="1" ht="14.45" customHeight="1">
      <c r="A169" s="34"/>
      <c r="B169" s="35"/>
      <c r="C169" s="227" t="s">
        <v>249</v>
      </c>
      <c r="D169" s="227" t="s">
        <v>250</v>
      </c>
      <c r="E169" s="228" t="s">
        <v>251</v>
      </c>
      <c r="F169" s="229" t="s">
        <v>252</v>
      </c>
      <c r="G169" s="230" t="s">
        <v>253</v>
      </c>
      <c r="H169" s="231">
        <v>7.78</v>
      </c>
      <c r="I169" s="232"/>
      <c r="J169" s="233">
        <f>ROUND(I169*H169,2)</f>
        <v>0</v>
      </c>
      <c r="K169" s="229" t="s">
        <v>162</v>
      </c>
      <c r="L169" s="234"/>
      <c r="M169" s="235" t="s">
        <v>1</v>
      </c>
      <c r="N169" s="236" t="s">
        <v>44</v>
      </c>
      <c r="O169" s="71"/>
      <c r="P169" s="200">
        <f>O169*H169</f>
        <v>0</v>
      </c>
      <c r="Q169" s="200">
        <v>0.001</v>
      </c>
      <c r="R169" s="200">
        <f>Q169*H169</f>
        <v>0.0077800000000000005</v>
      </c>
      <c r="S169" s="200">
        <v>0</v>
      </c>
      <c r="T169" s="201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2" t="s">
        <v>192</v>
      </c>
      <c r="AT169" s="202" t="s">
        <v>250</v>
      </c>
      <c r="AU169" s="202" t="s">
        <v>88</v>
      </c>
      <c r="AY169" s="17" t="s">
        <v>156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7" t="s">
        <v>86</v>
      </c>
      <c r="BK169" s="203">
        <f>ROUND(I169*H169,2)</f>
        <v>0</v>
      </c>
      <c r="BL169" s="17" t="s">
        <v>163</v>
      </c>
      <c r="BM169" s="202" t="s">
        <v>254</v>
      </c>
    </row>
    <row r="170" spans="2:51" s="13" customFormat="1" ht="12">
      <c r="B170" s="204"/>
      <c r="C170" s="205"/>
      <c r="D170" s="206" t="s">
        <v>165</v>
      </c>
      <c r="E170" s="205"/>
      <c r="F170" s="208" t="s">
        <v>255</v>
      </c>
      <c r="G170" s="205"/>
      <c r="H170" s="209">
        <v>7.78</v>
      </c>
      <c r="I170" s="210"/>
      <c r="J170" s="205"/>
      <c r="K170" s="205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165</v>
      </c>
      <c r="AU170" s="215" t="s">
        <v>88</v>
      </c>
      <c r="AV170" s="13" t="s">
        <v>88</v>
      </c>
      <c r="AW170" s="13" t="s">
        <v>4</v>
      </c>
      <c r="AX170" s="13" t="s">
        <v>86</v>
      </c>
      <c r="AY170" s="215" t="s">
        <v>156</v>
      </c>
    </row>
    <row r="171" spans="1:65" s="2" customFormat="1" ht="26.45" customHeight="1">
      <c r="A171" s="34"/>
      <c r="B171" s="35"/>
      <c r="C171" s="191" t="s">
        <v>7</v>
      </c>
      <c r="D171" s="191" t="s">
        <v>158</v>
      </c>
      <c r="E171" s="192" t="s">
        <v>256</v>
      </c>
      <c r="F171" s="193" t="s">
        <v>257</v>
      </c>
      <c r="G171" s="194" t="s">
        <v>161</v>
      </c>
      <c r="H171" s="195">
        <v>518.65</v>
      </c>
      <c r="I171" s="196"/>
      <c r="J171" s="197">
        <f>ROUND(I171*H171,2)</f>
        <v>0</v>
      </c>
      <c r="K171" s="193" t="s">
        <v>162</v>
      </c>
      <c r="L171" s="39"/>
      <c r="M171" s="198" t="s">
        <v>1</v>
      </c>
      <c r="N171" s="199" t="s">
        <v>44</v>
      </c>
      <c r="O171" s="71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163</v>
      </c>
      <c r="AT171" s="202" t="s">
        <v>158</v>
      </c>
      <c r="AU171" s="202" t="s">
        <v>88</v>
      </c>
      <c r="AY171" s="17" t="s">
        <v>156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86</v>
      </c>
      <c r="BK171" s="203">
        <f>ROUND(I171*H171,2)</f>
        <v>0</v>
      </c>
      <c r="BL171" s="17" t="s">
        <v>163</v>
      </c>
      <c r="BM171" s="202" t="s">
        <v>258</v>
      </c>
    </row>
    <row r="172" spans="2:51" s="13" customFormat="1" ht="12">
      <c r="B172" s="204"/>
      <c r="C172" s="205"/>
      <c r="D172" s="206" t="s">
        <v>165</v>
      </c>
      <c r="E172" s="207" t="s">
        <v>1</v>
      </c>
      <c r="F172" s="208" t="s">
        <v>259</v>
      </c>
      <c r="G172" s="205"/>
      <c r="H172" s="209">
        <v>518.65</v>
      </c>
      <c r="I172" s="210"/>
      <c r="J172" s="205"/>
      <c r="K172" s="205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165</v>
      </c>
      <c r="AU172" s="215" t="s">
        <v>88</v>
      </c>
      <c r="AV172" s="13" t="s">
        <v>88</v>
      </c>
      <c r="AW172" s="13" t="s">
        <v>34</v>
      </c>
      <c r="AX172" s="13" t="s">
        <v>86</v>
      </c>
      <c r="AY172" s="215" t="s">
        <v>156</v>
      </c>
    </row>
    <row r="173" spans="1:65" s="2" customFormat="1" ht="26.45" customHeight="1">
      <c r="A173" s="34"/>
      <c r="B173" s="35"/>
      <c r="C173" s="191" t="s">
        <v>260</v>
      </c>
      <c r="D173" s="191" t="s">
        <v>158</v>
      </c>
      <c r="E173" s="192" t="s">
        <v>261</v>
      </c>
      <c r="F173" s="193" t="s">
        <v>262</v>
      </c>
      <c r="G173" s="194" t="s">
        <v>263</v>
      </c>
      <c r="H173" s="195">
        <v>10</v>
      </c>
      <c r="I173" s="196"/>
      <c r="J173" s="197">
        <f>ROUND(I173*H173,2)</f>
        <v>0</v>
      </c>
      <c r="K173" s="193" t="s">
        <v>162</v>
      </c>
      <c r="L173" s="39"/>
      <c r="M173" s="198" t="s">
        <v>1</v>
      </c>
      <c r="N173" s="199" t="s">
        <v>44</v>
      </c>
      <c r="O173" s="71"/>
      <c r="P173" s="200">
        <f>O173*H173</f>
        <v>0</v>
      </c>
      <c r="Q173" s="200">
        <v>0.02135</v>
      </c>
      <c r="R173" s="200">
        <f>Q173*H173</f>
        <v>0.21350000000000002</v>
      </c>
      <c r="S173" s="200">
        <v>0</v>
      </c>
      <c r="T173" s="20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163</v>
      </c>
      <c r="AT173" s="202" t="s">
        <v>158</v>
      </c>
      <c r="AU173" s="202" t="s">
        <v>88</v>
      </c>
      <c r="AY173" s="17" t="s">
        <v>156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7" t="s">
        <v>86</v>
      </c>
      <c r="BK173" s="203">
        <f>ROUND(I173*H173,2)</f>
        <v>0</v>
      </c>
      <c r="BL173" s="17" t="s">
        <v>163</v>
      </c>
      <c r="BM173" s="202" t="s">
        <v>264</v>
      </c>
    </row>
    <row r="174" spans="2:51" s="13" customFormat="1" ht="12">
      <c r="B174" s="204"/>
      <c r="C174" s="205"/>
      <c r="D174" s="206" t="s">
        <v>165</v>
      </c>
      <c r="E174" s="207" t="s">
        <v>1</v>
      </c>
      <c r="F174" s="208" t="s">
        <v>265</v>
      </c>
      <c r="G174" s="205"/>
      <c r="H174" s="209">
        <v>10</v>
      </c>
      <c r="I174" s="210"/>
      <c r="J174" s="205"/>
      <c r="K174" s="205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165</v>
      </c>
      <c r="AU174" s="215" t="s">
        <v>88</v>
      </c>
      <c r="AV174" s="13" t="s">
        <v>88</v>
      </c>
      <c r="AW174" s="13" t="s">
        <v>34</v>
      </c>
      <c r="AX174" s="13" t="s">
        <v>86</v>
      </c>
      <c r="AY174" s="215" t="s">
        <v>156</v>
      </c>
    </row>
    <row r="175" spans="2:63" s="12" customFormat="1" ht="22.9" customHeight="1">
      <c r="B175" s="175"/>
      <c r="C175" s="176"/>
      <c r="D175" s="177" t="s">
        <v>78</v>
      </c>
      <c r="E175" s="189" t="s">
        <v>88</v>
      </c>
      <c r="F175" s="189" t="s">
        <v>266</v>
      </c>
      <c r="G175" s="176"/>
      <c r="H175" s="176"/>
      <c r="I175" s="179"/>
      <c r="J175" s="190">
        <f>BK175</f>
        <v>0</v>
      </c>
      <c r="K175" s="176"/>
      <c r="L175" s="181"/>
      <c r="M175" s="182"/>
      <c r="N175" s="183"/>
      <c r="O175" s="183"/>
      <c r="P175" s="184">
        <f>SUM(P176:P179)</f>
        <v>0</v>
      </c>
      <c r="Q175" s="183"/>
      <c r="R175" s="184">
        <f>SUM(R176:R179)</f>
        <v>4.24310224</v>
      </c>
      <c r="S175" s="183"/>
      <c r="T175" s="185">
        <f>SUM(T176:T179)</f>
        <v>0</v>
      </c>
      <c r="AR175" s="186" t="s">
        <v>86</v>
      </c>
      <c r="AT175" s="187" t="s">
        <v>78</v>
      </c>
      <c r="AU175" s="187" t="s">
        <v>86</v>
      </c>
      <c r="AY175" s="186" t="s">
        <v>156</v>
      </c>
      <c r="BK175" s="188">
        <f>SUM(BK176:BK179)</f>
        <v>0</v>
      </c>
    </row>
    <row r="176" spans="1:65" s="2" customFormat="1" ht="26.45" customHeight="1">
      <c r="A176" s="34"/>
      <c r="B176" s="35"/>
      <c r="C176" s="191" t="s">
        <v>267</v>
      </c>
      <c r="D176" s="191" t="s">
        <v>158</v>
      </c>
      <c r="E176" s="192" t="s">
        <v>268</v>
      </c>
      <c r="F176" s="193" t="s">
        <v>269</v>
      </c>
      <c r="G176" s="194" t="s">
        <v>195</v>
      </c>
      <c r="H176" s="195">
        <v>1.456</v>
      </c>
      <c r="I176" s="196"/>
      <c r="J176" s="197">
        <f>ROUND(I176*H176,2)</f>
        <v>0</v>
      </c>
      <c r="K176" s="193" t="s">
        <v>162</v>
      </c>
      <c r="L176" s="39"/>
      <c r="M176" s="198" t="s">
        <v>1</v>
      </c>
      <c r="N176" s="199" t="s">
        <v>44</v>
      </c>
      <c r="O176" s="71"/>
      <c r="P176" s="200">
        <f>O176*H176</f>
        <v>0</v>
      </c>
      <c r="Q176" s="200">
        <v>2.45329</v>
      </c>
      <c r="R176" s="200">
        <f>Q176*H176</f>
        <v>3.57199024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163</v>
      </c>
      <c r="AT176" s="202" t="s">
        <v>158</v>
      </c>
      <c r="AU176" s="202" t="s">
        <v>88</v>
      </c>
      <c r="AY176" s="17" t="s">
        <v>156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86</v>
      </c>
      <c r="BK176" s="203">
        <f>ROUND(I176*H176,2)</f>
        <v>0</v>
      </c>
      <c r="BL176" s="17" t="s">
        <v>163</v>
      </c>
      <c r="BM176" s="202" t="s">
        <v>270</v>
      </c>
    </row>
    <row r="177" spans="2:51" s="13" customFormat="1" ht="12">
      <c r="B177" s="204"/>
      <c r="C177" s="205"/>
      <c r="D177" s="206" t="s">
        <v>165</v>
      </c>
      <c r="E177" s="207" t="s">
        <v>1</v>
      </c>
      <c r="F177" s="208" t="s">
        <v>271</v>
      </c>
      <c r="G177" s="205"/>
      <c r="H177" s="209">
        <v>1.456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165</v>
      </c>
      <c r="AU177" s="215" t="s">
        <v>88</v>
      </c>
      <c r="AV177" s="13" t="s">
        <v>88</v>
      </c>
      <c r="AW177" s="13" t="s">
        <v>34</v>
      </c>
      <c r="AX177" s="13" t="s">
        <v>86</v>
      </c>
      <c r="AY177" s="215" t="s">
        <v>156</v>
      </c>
    </row>
    <row r="178" spans="1:65" s="2" customFormat="1" ht="14.45" customHeight="1">
      <c r="A178" s="34"/>
      <c r="B178" s="35"/>
      <c r="C178" s="191" t="s">
        <v>272</v>
      </c>
      <c r="D178" s="191" t="s">
        <v>158</v>
      </c>
      <c r="E178" s="192" t="s">
        <v>273</v>
      </c>
      <c r="F178" s="193" t="s">
        <v>274</v>
      </c>
      <c r="G178" s="194" t="s">
        <v>161</v>
      </c>
      <c r="H178" s="195">
        <v>19.12</v>
      </c>
      <c r="I178" s="196"/>
      <c r="J178" s="197">
        <f>ROUND(I178*H178,2)</f>
        <v>0</v>
      </c>
      <c r="K178" s="193" t="s">
        <v>162</v>
      </c>
      <c r="L178" s="39"/>
      <c r="M178" s="198" t="s">
        <v>1</v>
      </c>
      <c r="N178" s="199" t="s">
        <v>44</v>
      </c>
      <c r="O178" s="71"/>
      <c r="P178" s="200">
        <f>O178*H178</f>
        <v>0</v>
      </c>
      <c r="Q178" s="200">
        <v>0.0351</v>
      </c>
      <c r="R178" s="200">
        <f>Q178*H178</f>
        <v>0.671112</v>
      </c>
      <c r="S178" s="200">
        <v>0</v>
      </c>
      <c r="T178" s="20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163</v>
      </c>
      <c r="AT178" s="202" t="s">
        <v>158</v>
      </c>
      <c r="AU178" s="202" t="s">
        <v>88</v>
      </c>
      <c r="AY178" s="17" t="s">
        <v>156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86</v>
      </c>
      <c r="BK178" s="203">
        <f>ROUND(I178*H178,2)</f>
        <v>0</v>
      </c>
      <c r="BL178" s="17" t="s">
        <v>163</v>
      </c>
      <c r="BM178" s="202" t="s">
        <v>275</v>
      </c>
    </row>
    <row r="179" spans="2:51" s="13" customFormat="1" ht="12">
      <c r="B179" s="204"/>
      <c r="C179" s="205"/>
      <c r="D179" s="206" t="s">
        <v>165</v>
      </c>
      <c r="E179" s="207" t="s">
        <v>1</v>
      </c>
      <c r="F179" s="208" t="s">
        <v>276</v>
      </c>
      <c r="G179" s="205"/>
      <c r="H179" s="209">
        <v>19.12</v>
      </c>
      <c r="I179" s="210"/>
      <c r="J179" s="205"/>
      <c r="K179" s="205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165</v>
      </c>
      <c r="AU179" s="215" t="s">
        <v>88</v>
      </c>
      <c r="AV179" s="13" t="s">
        <v>88</v>
      </c>
      <c r="AW179" s="13" t="s">
        <v>34</v>
      </c>
      <c r="AX179" s="13" t="s">
        <v>86</v>
      </c>
      <c r="AY179" s="215" t="s">
        <v>156</v>
      </c>
    </row>
    <row r="180" spans="2:63" s="12" customFormat="1" ht="22.9" customHeight="1">
      <c r="B180" s="175"/>
      <c r="C180" s="176"/>
      <c r="D180" s="177" t="s">
        <v>78</v>
      </c>
      <c r="E180" s="189" t="s">
        <v>115</v>
      </c>
      <c r="F180" s="189" t="s">
        <v>277</v>
      </c>
      <c r="G180" s="176"/>
      <c r="H180" s="176"/>
      <c r="I180" s="179"/>
      <c r="J180" s="190">
        <f>BK180</f>
        <v>0</v>
      </c>
      <c r="K180" s="176"/>
      <c r="L180" s="181"/>
      <c r="M180" s="182"/>
      <c r="N180" s="183"/>
      <c r="O180" s="183"/>
      <c r="P180" s="184">
        <f>SUM(P181:P207)</f>
        <v>0</v>
      </c>
      <c r="Q180" s="183"/>
      <c r="R180" s="184">
        <f>SUM(R181:R207)</f>
        <v>609.44670465</v>
      </c>
      <c r="S180" s="183"/>
      <c r="T180" s="185">
        <f>SUM(T181:T207)</f>
        <v>0</v>
      </c>
      <c r="AR180" s="186" t="s">
        <v>86</v>
      </c>
      <c r="AT180" s="187" t="s">
        <v>78</v>
      </c>
      <c r="AU180" s="187" t="s">
        <v>86</v>
      </c>
      <c r="AY180" s="186" t="s">
        <v>156</v>
      </c>
      <c r="BK180" s="188">
        <f>SUM(BK181:BK207)</f>
        <v>0</v>
      </c>
    </row>
    <row r="181" spans="1:65" s="2" customFormat="1" ht="14.45" customHeight="1">
      <c r="A181" s="34"/>
      <c r="B181" s="35"/>
      <c r="C181" s="191" t="s">
        <v>278</v>
      </c>
      <c r="D181" s="191" t="s">
        <v>158</v>
      </c>
      <c r="E181" s="192" t="s">
        <v>279</v>
      </c>
      <c r="F181" s="193" t="s">
        <v>280</v>
      </c>
      <c r="G181" s="194" t="s">
        <v>195</v>
      </c>
      <c r="H181" s="195">
        <v>0.9</v>
      </c>
      <c r="I181" s="196"/>
      <c r="J181" s="197">
        <f>ROUND(I181*H181,2)</f>
        <v>0</v>
      </c>
      <c r="K181" s="193" t="s">
        <v>162</v>
      </c>
      <c r="L181" s="39"/>
      <c r="M181" s="198" t="s">
        <v>1</v>
      </c>
      <c r="N181" s="199" t="s">
        <v>44</v>
      </c>
      <c r="O181" s="71"/>
      <c r="P181" s="200">
        <f>O181*H181</f>
        <v>0</v>
      </c>
      <c r="Q181" s="200">
        <v>2.47786</v>
      </c>
      <c r="R181" s="200">
        <f>Q181*H181</f>
        <v>2.230074</v>
      </c>
      <c r="S181" s="200">
        <v>0</v>
      </c>
      <c r="T181" s="20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163</v>
      </c>
      <c r="AT181" s="202" t="s">
        <v>158</v>
      </c>
      <c r="AU181" s="202" t="s">
        <v>88</v>
      </c>
      <c r="AY181" s="17" t="s">
        <v>156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86</v>
      </c>
      <c r="BK181" s="203">
        <f>ROUND(I181*H181,2)</f>
        <v>0</v>
      </c>
      <c r="BL181" s="17" t="s">
        <v>163</v>
      </c>
      <c r="BM181" s="202" t="s">
        <v>281</v>
      </c>
    </row>
    <row r="182" spans="2:51" s="13" customFormat="1" ht="12">
      <c r="B182" s="204"/>
      <c r="C182" s="205"/>
      <c r="D182" s="206" t="s">
        <v>165</v>
      </c>
      <c r="E182" s="207" t="s">
        <v>1</v>
      </c>
      <c r="F182" s="208" t="s">
        <v>282</v>
      </c>
      <c r="G182" s="205"/>
      <c r="H182" s="209">
        <v>0.9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165</v>
      </c>
      <c r="AU182" s="215" t="s">
        <v>88</v>
      </c>
      <c r="AV182" s="13" t="s">
        <v>88</v>
      </c>
      <c r="AW182" s="13" t="s">
        <v>34</v>
      </c>
      <c r="AX182" s="13" t="s">
        <v>86</v>
      </c>
      <c r="AY182" s="215" t="s">
        <v>156</v>
      </c>
    </row>
    <row r="183" spans="1:65" s="2" customFormat="1" ht="14.45" customHeight="1">
      <c r="A183" s="34"/>
      <c r="B183" s="35"/>
      <c r="C183" s="191" t="s">
        <v>283</v>
      </c>
      <c r="D183" s="191" t="s">
        <v>158</v>
      </c>
      <c r="E183" s="192" t="s">
        <v>284</v>
      </c>
      <c r="F183" s="193" t="s">
        <v>285</v>
      </c>
      <c r="G183" s="194" t="s">
        <v>161</v>
      </c>
      <c r="H183" s="195">
        <v>3.9</v>
      </c>
      <c r="I183" s="196"/>
      <c r="J183" s="197">
        <f>ROUND(I183*H183,2)</f>
        <v>0</v>
      </c>
      <c r="K183" s="193" t="s">
        <v>162</v>
      </c>
      <c r="L183" s="39"/>
      <c r="M183" s="198" t="s">
        <v>1</v>
      </c>
      <c r="N183" s="199" t="s">
        <v>44</v>
      </c>
      <c r="O183" s="71"/>
      <c r="P183" s="200">
        <f>O183*H183</f>
        <v>0</v>
      </c>
      <c r="Q183" s="200">
        <v>0.04174</v>
      </c>
      <c r="R183" s="200">
        <f>Q183*H183</f>
        <v>0.162786</v>
      </c>
      <c r="S183" s="200">
        <v>0</v>
      </c>
      <c r="T183" s="20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163</v>
      </c>
      <c r="AT183" s="202" t="s">
        <v>158</v>
      </c>
      <c r="AU183" s="202" t="s">
        <v>88</v>
      </c>
      <c r="AY183" s="17" t="s">
        <v>156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86</v>
      </c>
      <c r="BK183" s="203">
        <f>ROUND(I183*H183,2)</f>
        <v>0</v>
      </c>
      <c r="BL183" s="17" t="s">
        <v>163</v>
      </c>
      <c r="BM183" s="202" t="s">
        <v>286</v>
      </c>
    </row>
    <row r="184" spans="2:51" s="13" customFormat="1" ht="12">
      <c r="B184" s="204"/>
      <c r="C184" s="205"/>
      <c r="D184" s="206" t="s">
        <v>165</v>
      </c>
      <c r="E184" s="207" t="s">
        <v>1</v>
      </c>
      <c r="F184" s="208" t="s">
        <v>287</v>
      </c>
      <c r="G184" s="205"/>
      <c r="H184" s="209">
        <v>3.9</v>
      </c>
      <c r="I184" s="210"/>
      <c r="J184" s="205"/>
      <c r="K184" s="205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165</v>
      </c>
      <c r="AU184" s="215" t="s">
        <v>88</v>
      </c>
      <c r="AV184" s="13" t="s">
        <v>88</v>
      </c>
      <c r="AW184" s="13" t="s">
        <v>34</v>
      </c>
      <c r="AX184" s="13" t="s">
        <v>86</v>
      </c>
      <c r="AY184" s="215" t="s">
        <v>156</v>
      </c>
    </row>
    <row r="185" spans="1:65" s="2" customFormat="1" ht="14.45" customHeight="1">
      <c r="A185" s="34"/>
      <c r="B185" s="35"/>
      <c r="C185" s="191" t="s">
        <v>288</v>
      </c>
      <c r="D185" s="191" t="s">
        <v>158</v>
      </c>
      <c r="E185" s="192" t="s">
        <v>289</v>
      </c>
      <c r="F185" s="193" t="s">
        <v>290</v>
      </c>
      <c r="G185" s="194" t="s">
        <v>161</v>
      </c>
      <c r="H185" s="195">
        <v>3.9</v>
      </c>
      <c r="I185" s="196"/>
      <c r="J185" s="197">
        <f>ROUND(I185*H185,2)</f>
        <v>0</v>
      </c>
      <c r="K185" s="193" t="s">
        <v>162</v>
      </c>
      <c r="L185" s="39"/>
      <c r="M185" s="198" t="s">
        <v>1</v>
      </c>
      <c r="N185" s="199" t="s">
        <v>44</v>
      </c>
      <c r="O185" s="71"/>
      <c r="P185" s="200">
        <f>O185*H185</f>
        <v>0</v>
      </c>
      <c r="Q185" s="200">
        <v>2E-05</v>
      </c>
      <c r="R185" s="200">
        <f>Q185*H185</f>
        <v>7.8E-05</v>
      </c>
      <c r="S185" s="200">
        <v>0</v>
      </c>
      <c r="T185" s="201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2" t="s">
        <v>163</v>
      </c>
      <c r="AT185" s="202" t="s">
        <v>158</v>
      </c>
      <c r="AU185" s="202" t="s">
        <v>88</v>
      </c>
      <c r="AY185" s="17" t="s">
        <v>156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86</v>
      </c>
      <c r="BK185" s="203">
        <f>ROUND(I185*H185,2)</f>
        <v>0</v>
      </c>
      <c r="BL185" s="17" t="s">
        <v>163</v>
      </c>
      <c r="BM185" s="202" t="s">
        <v>291</v>
      </c>
    </row>
    <row r="186" spans="2:51" s="13" customFormat="1" ht="12">
      <c r="B186" s="204"/>
      <c r="C186" s="205"/>
      <c r="D186" s="206" t="s">
        <v>165</v>
      </c>
      <c r="E186" s="207" t="s">
        <v>1</v>
      </c>
      <c r="F186" s="208" t="s">
        <v>292</v>
      </c>
      <c r="G186" s="205"/>
      <c r="H186" s="209">
        <v>3.9</v>
      </c>
      <c r="I186" s="210"/>
      <c r="J186" s="205"/>
      <c r="K186" s="205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165</v>
      </c>
      <c r="AU186" s="215" t="s">
        <v>88</v>
      </c>
      <c r="AV186" s="13" t="s">
        <v>88</v>
      </c>
      <c r="AW186" s="13" t="s">
        <v>34</v>
      </c>
      <c r="AX186" s="13" t="s">
        <v>86</v>
      </c>
      <c r="AY186" s="215" t="s">
        <v>156</v>
      </c>
    </row>
    <row r="187" spans="1:65" s="2" customFormat="1" ht="14.45" customHeight="1">
      <c r="A187" s="34"/>
      <c r="B187" s="35"/>
      <c r="C187" s="191" t="s">
        <v>293</v>
      </c>
      <c r="D187" s="191" t="s">
        <v>158</v>
      </c>
      <c r="E187" s="192" t="s">
        <v>294</v>
      </c>
      <c r="F187" s="193" t="s">
        <v>295</v>
      </c>
      <c r="G187" s="194" t="s">
        <v>296</v>
      </c>
      <c r="H187" s="195">
        <v>0.028</v>
      </c>
      <c r="I187" s="196"/>
      <c r="J187" s="197">
        <f>ROUND(I187*H187,2)</f>
        <v>0</v>
      </c>
      <c r="K187" s="193" t="s">
        <v>162</v>
      </c>
      <c r="L187" s="39"/>
      <c r="M187" s="198" t="s">
        <v>1</v>
      </c>
      <c r="N187" s="199" t="s">
        <v>44</v>
      </c>
      <c r="O187" s="71"/>
      <c r="P187" s="200">
        <f>O187*H187</f>
        <v>0</v>
      </c>
      <c r="Q187" s="200">
        <v>1.04877</v>
      </c>
      <c r="R187" s="200">
        <f>Q187*H187</f>
        <v>0.02936556</v>
      </c>
      <c r="S187" s="200">
        <v>0</v>
      </c>
      <c r="T187" s="20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163</v>
      </c>
      <c r="AT187" s="202" t="s">
        <v>158</v>
      </c>
      <c r="AU187" s="202" t="s">
        <v>88</v>
      </c>
      <c r="AY187" s="17" t="s">
        <v>156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86</v>
      </c>
      <c r="BK187" s="203">
        <f>ROUND(I187*H187,2)</f>
        <v>0</v>
      </c>
      <c r="BL187" s="17" t="s">
        <v>163</v>
      </c>
      <c r="BM187" s="202" t="s">
        <v>297</v>
      </c>
    </row>
    <row r="188" spans="2:51" s="13" customFormat="1" ht="12">
      <c r="B188" s="204"/>
      <c r="C188" s="205"/>
      <c r="D188" s="206" t="s">
        <v>165</v>
      </c>
      <c r="E188" s="207" t="s">
        <v>1</v>
      </c>
      <c r="F188" s="208" t="s">
        <v>298</v>
      </c>
      <c r="G188" s="205"/>
      <c r="H188" s="209">
        <v>0.006</v>
      </c>
      <c r="I188" s="210"/>
      <c r="J188" s="205"/>
      <c r="K188" s="205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165</v>
      </c>
      <c r="AU188" s="215" t="s">
        <v>88</v>
      </c>
      <c r="AV188" s="13" t="s">
        <v>88</v>
      </c>
      <c r="AW188" s="13" t="s">
        <v>34</v>
      </c>
      <c r="AX188" s="13" t="s">
        <v>79</v>
      </c>
      <c r="AY188" s="215" t="s">
        <v>156</v>
      </c>
    </row>
    <row r="189" spans="2:51" s="13" customFormat="1" ht="12">
      <c r="B189" s="204"/>
      <c r="C189" s="205"/>
      <c r="D189" s="206" t="s">
        <v>165</v>
      </c>
      <c r="E189" s="207" t="s">
        <v>1</v>
      </c>
      <c r="F189" s="208" t="s">
        <v>299</v>
      </c>
      <c r="G189" s="205"/>
      <c r="H189" s="209">
        <v>0.022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165</v>
      </c>
      <c r="AU189" s="215" t="s">
        <v>88</v>
      </c>
      <c r="AV189" s="13" t="s">
        <v>88</v>
      </c>
      <c r="AW189" s="13" t="s">
        <v>34</v>
      </c>
      <c r="AX189" s="13" t="s">
        <v>79</v>
      </c>
      <c r="AY189" s="215" t="s">
        <v>156</v>
      </c>
    </row>
    <row r="190" spans="2:51" s="14" customFormat="1" ht="12">
      <c r="B190" s="216"/>
      <c r="C190" s="217"/>
      <c r="D190" s="206" t="s">
        <v>165</v>
      </c>
      <c r="E190" s="218" t="s">
        <v>1</v>
      </c>
      <c r="F190" s="219" t="s">
        <v>233</v>
      </c>
      <c r="G190" s="217"/>
      <c r="H190" s="220">
        <v>0.028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165</v>
      </c>
      <c r="AU190" s="226" t="s">
        <v>88</v>
      </c>
      <c r="AV190" s="14" t="s">
        <v>163</v>
      </c>
      <c r="AW190" s="14" t="s">
        <v>34</v>
      </c>
      <c r="AX190" s="14" t="s">
        <v>86</v>
      </c>
      <c r="AY190" s="226" t="s">
        <v>156</v>
      </c>
    </row>
    <row r="191" spans="1:65" s="2" customFormat="1" ht="14.45" customHeight="1">
      <c r="A191" s="34"/>
      <c r="B191" s="35"/>
      <c r="C191" s="191" t="s">
        <v>300</v>
      </c>
      <c r="D191" s="191" t="s">
        <v>158</v>
      </c>
      <c r="E191" s="192" t="s">
        <v>301</v>
      </c>
      <c r="F191" s="193" t="s">
        <v>302</v>
      </c>
      <c r="G191" s="194" t="s">
        <v>195</v>
      </c>
      <c r="H191" s="195">
        <v>2.78</v>
      </c>
      <c r="I191" s="196"/>
      <c r="J191" s="197">
        <f>ROUND(I191*H191,2)</f>
        <v>0</v>
      </c>
      <c r="K191" s="193" t="s">
        <v>162</v>
      </c>
      <c r="L191" s="39"/>
      <c r="M191" s="198" t="s">
        <v>1</v>
      </c>
      <c r="N191" s="199" t="s">
        <v>44</v>
      </c>
      <c r="O191" s="71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2" t="s">
        <v>163</v>
      </c>
      <c r="AT191" s="202" t="s">
        <v>158</v>
      </c>
      <c r="AU191" s="202" t="s">
        <v>88</v>
      </c>
      <c r="AY191" s="17" t="s">
        <v>156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86</v>
      </c>
      <c r="BK191" s="203">
        <f>ROUND(I191*H191,2)</f>
        <v>0</v>
      </c>
      <c r="BL191" s="17" t="s">
        <v>163</v>
      </c>
      <c r="BM191" s="202" t="s">
        <v>303</v>
      </c>
    </row>
    <row r="192" spans="2:51" s="13" customFormat="1" ht="12">
      <c r="B192" s="204"/>
      <c r="C192" s="205"/>
      <c r="D192" s="206" t="s">
        <v>165</v>
      </c>
      <c r="E192" s="207" t="s">
        <v>1</v>
      </c>
      <c r="F192" s="208" t="s">
        <v>304</v>
      </c>
      <c r="G192" s="205"/>
      <c r="H192" s="209">
        <v>2.78</v>
      </c>
      <c r="I192" s="210"/>
      <c r="J192" s="205"/>
      <c r="K192" s="205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165</v>
      </c>
      <c r="AU192" s="215" t="s">
        <v>88</v>
      </c>
      <c r="AV192" s="13" t="s">
        <v>88</v>
      </c>
      <c r="AW192" s="13" t="s">
        <v>34</v>
      </c>
      <c r="AX192" s="13" t="s">
        <v>86</v>
      </c>
      <c r="AY192" s="215" t="s">
        <v>156</v>
      </c>
    </row>
    <row r="193" spans="1:65" s="2" customFormat="1" ht="26.45" customHeight="1">
      <c r="A193" s="34"/>
      <c r="B193" s="35"/>
      <c r="C193" s="191" t="s">
        <v>305</v>
      </c>
      <c r="D193" s="191" t="s">
        <v>158</v>
      </c>
      <c r="E193" s="192" t="s">
        <v>306</v>
      </c>
      <c r="F193" s="193" t="s">
        <v>307</v>
      </c>
      <c r="G193" s="194" t="s">
        <v>195</v>
      </c>
      <c r="H193" s="195">
        <v>2.78</v>
      </c>
      <c r="I193" s="196"/>
      <c r="J193" s="197">
        <f>ROUND(I193*H193,2)</f>
        <v>0</v>
      </c>
      <c r="K193" s="193" t="s">
        <v>162</v>
      </c>
      <c r="L193" s="39"/>
      <c r="M193" s="198" t="s">
        <v>1</v>
      </c>
      <c r="N193" s="199" t="s">
        <v>44</v>
      </c>
      <c r="O193" s="71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2" t="s">
        <v>163</v>
      </c>
      <c r="AT193" s="202" t="s">
        <v>158</v>
      </c>
      <c r="AU193" s="202" t="s">
        <v>88</v>
      </c>
      <c r="AY193" s="17" t="s">
        <v>156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7" t="s">
        <v>86</v>
      </c>
      <c r="BK193" s="203">
        <f>ROUND(I193*H193,2)</f>
        <v>0</v>
      </c>
      <c r="BL193" s="17" t="s">
        <v>163</v>
      </c>
      <c r="BM193" s="202" t="s">
        <v>308</v>
      </c>
    </row>
    <row r="194" spans="1:65" s="2" customFormat="1" ht="26.45" customHeight="1">
      <c r="A194" s="34"/>
      <c r="B194" s="35"/>
      <c r="C194" s="191" t="s">
        <v>309</v>
      </c>
      <c r="D194" s="191" t="s">
        <v>158</v>
      </c>
      <c r="E194" s="192" t="s">
        <v>310</v>
      </c>
      <c r="F194" s="193" t="s">
        <v>311</v>
      </c>
      <c r="G194" s="194" t="s">
        <v>161</v>
      </c>
      <c r="H194" s="195">
        <v>15.1</v>
      </c>
      <c r="I194" s="196"/>
      <c r="J194" s="197">
        <f>ROUND(I194*H194,2)</f>
        <v>0</v>
      </c>
      <c r="K194" s="193" t="s">
        <v>162</v>
      </c>
      <c r="L194" s="39"/>
      <c r="M194" s="198" t="s">
        <v>1</v>
      </c>
      <c r="N194" s="199" t="s">
        <v>44</v>
      </c>
      <c r="O194" s="71"/>
      <c r="P194" s="200">
        <f>O194*H194</f>
        <v>0</v>
      </c>
      <c r="Q194" s="200">
        <v>0.00132</v>
      </c>
      <c r="R194" s="200">
        <f>Q194*H194</f>
        <v>0.019932</v>
      </c>
      <c r="S194" s="200">
        <v>0</v>
      </c>
      <c r="T194" s="20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163</v>
      </c>
      <c r="AT194" s="202" t="s">
        <v>158</v>
      </c>
      <c r="AU194" s="202" t="s">
        <v>88</v>
      </c>
      <c r="AY194" s="17" t="s">
        <v>156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86</v>
      </c>
      <c r="BK194" s="203">
        <f>ROUND(I194*H194,2)</f>
        <v>0</v>
      </c>
      <c r="BL194" s="17" t="s">
        <v>163</v>
      </c>
      <c r="BM194" s="202" t="s">
        <v>312</v>
      </c>
    </row>
    <row r="195" spans="2:51" s="13" customFormat="1" ht="12">
      <c r="B195" s="204"/>
      <c r="C195" s="205"/>
      <c r="D195" s="206" t="s">
        <v>165</v>
      </c>
      <c r="E195" s="207" t="s">
        <v>1</v>
      </c>
      <c r="F195" s="208" t="s">
        <v>313</v>
      </c>
      <c r="G195" s="205"/>
      <c r="H195" s="209">
        <v>15.1</v>
      </c>
      <c r="I195" s="210"/>
      <c r="J195" s="205"/>
      <c r="K195" s="205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165</v>
      </c>
      <c r="AU195" s="215" t="s">
        <v>88</v>
      </c>
      <c r="AV195" s="13" t="s">
        <v>88</v>
      </c>
      <c r="AW195" s="13" t="s">
        <v>34</v>
      </c>
      <c r="AX195" s="13" t="s">
        <v>86</v>
      </c>
      <c r="AY195" s="215" t="s">
        <v>156</v>
      </c>
    </row>
    <row r="196" spans="1:65" s="2" customFormat="1" ht="26.45" customHeight="1">
      <c r="A196" s="34"/>
      <c r="B196" s="35"/>
      <c r="C196" s="191" t="s">
        <v>314</v>
      </c>
      <c r="D196" s="191" t="s">
        <v>158</v>
      </c>
      <c r="E196" s="192" t="s">
        <v>315</v>
      </c>
      <c r="F196" s="193" t="s">
        <v>316</v>
      </c>
      <c r="G196" s="194" t="s">
        <v>161</v>
      </c>
      <c r="H196" s="195">
        <v>15.1</v>
      </c>
      <c r="I196" s="196"/>
      <c r="J196" s="197">
        <f>ROUND(I196*H196,2)</f>
        <v>0</v>
      </c>
      <c r="K196" s="193" t="s">
        <v>162</v>
      </c>
      <c r="L196" s="39"/>
      <c r="M196" s="198" t="s">
        <v>1</v>
      </c>
      <c r="N196" s="199" t="s">
        <v>44</v>
      </c>
      <c r="O196" s="71"/>
      <c r="P196" s="200">
        <f>O196*H196</f>
        <v>0</v>
      </c>
      <c r="Q196" s="200">
        <v>4E-05</v>
      </c>
      <c r="R196" s="200">
        <f>Q196*H196</f>
        <v>0.000604</v>
      </c>
      <c r="S196" s="200">
        <v>0</v>
      </c>
      <c r="T196" s="20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2" t="s">
        <v>163</v>
      </c>
      <c r="AT196" s="202" t="s">
        <v>158</v>
      </c>
      <c r="AU196" s="202" t="s">
        <v>88</v>
      </c>
      <c r="AY196" s="17" t="s">
        <v>156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86</v>
      </c>
      <c r="BK196" s="203">
        <f>ROUND(I196*H196,2)</f>
        <v>0</v>
      </c>
      <c r="BL196" s="17" t="s">
        <v>163</v>
      </c>
      <c r="BM196" s="202" t="s">
        <v>317</v>
      </c>
    </row>
    <row r="197" spans="2:51" s="13" customFormat="1" ht="12">
      <c r="B197" s="204"/>
      <c r="C197" s="205"/>
      <c r="D197" s="206" t="s">
        <v>165</v>
      </c>
      <c r="E197" s="207" t="s">
        <v>1</v>
      </c>
      <c r="F197" s="208" t="s">
        <v>318</v>
      </c>
      <c r="G197" s="205"/>
      <c r="H197" s="209">
        <v>15.1</v>
      </c>
      <c r="I197" s="210"/>
      <c r="J197" s="205"/>
      <c r="K197" s="205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165</v>
      </c>
      <c r="AU197" s="215" t="s">
        <v>88</v>
      </c>
      <c r="AV197" s="13" t="s">
        <v>88</v>
      </c>
      <c r="AW197" s="13" t="s">
        <v>34</v>
      </c>
      <c r="AX197" s="13" t="s">
        <v>86</v>
      </c>
      <c r="AY197" s="215" t="s">
        <v>156</v>
      </c>
    </row>
    <row r="198" spans="1:65" s="2" customFormat="1" ht="14.45" customHeight="1">
      <c r="A198" s="34"/>
      <c r="B198" s="35"/>
      <c r="C198" s="191" t="s">
        <v>319</v>
      </c>
      <c r="D198" s="191" t="s">
        <v>158</v>
      </c>
      <c r="E198" s="192" t="s">
        <v>320</v>
      </c>
      <c r="F198" s="193" t="s">
        <v>321</v>
      </c>
      <c r="G198" s="194" t="s">
        <v>296</v>
      </c>
      <c r="H198" s="195">
        <v>0.011</v>
      </c>
      <c r="I198" s="196"/>
      <c r="J198" s="197">
        <f>ROUND(I198*H198,2)</f>
        <v>0</v>
      </c>
      <c r="K198" s="193" t="s">
        <v>162</v>
      </c>
      <c r="L198" s="39"/>
      <c r="M198" s="198" t="s">
        <v>1</v>
      </c>
      <c r="N198" s="199" t="s">
        <v>44</v>
      </c>
      <c r="O198" s="71"/>
      <c r="P198" s="200">
        <f>O198*H198</f>
        <v>0</v>
      </c>
      <c r="Q198" s="200">
        <v>1.07653</v>
      </c>
      <c r="R198" s="200">
        <f>Q198*H198</f>
        <v>0.01184183</v>
      </c>
      <c r="S198" s="200">
        <v>0</v>
      </c>
      <c r="T198" s="20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163</v>
      </c>
      <c r="AT198" s="202" t="s">
        <v>158</v>
      </c>
      <c r="AU198" s="202" t="s">
        <v>88</v>
      </c>
      <c r="AY198" s="17" t="s">
        <v>156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86</v>
      </c>
      <c r="BK198" s="203">
        <f>ROUND(I198*H198,2)</f>
        <v>0</v>
      </c>
      <c r="BL198" s="17" t="s">
        <v>163</v>
      </c>
      <c r="BM198" s="202" t="s">
        <v>322</v>
      </c>
    </row>
    <row r="199" spans="2:51" s="13" customFormat="1" ht="12">
      <c r="B199" s="204"/>
      <c r="C199" s="205"/>
      <c r="D199" s="206" t="s">
        <v>165</v>
      </c>
      <c r="E199" s="207" t="s">
        <v>1</v>
      </c>
      <c r="F199" s="208" t="s">
        <v>323</v>
      </c>
      <c r="G199" s="205"/>
      <c r="H199" s="209">
        <v>0.011</v>
      </c>
      <c r="I199" s="210"/>
      <c r="J199" s="205"/>
      <c r="K199" s="205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165</v>
      </c>
      <c r="AU199" s="215" t="s">
        <v>88</v>
      </c>
      <c r="AV199" s="13" t="s">
        <v>88</v>
      </c>
      <c r="AW199" s="13" t="s">
        <v>34</v>
      </c>
      <c r="AX199" s="13" t="s">
        <v>86</v>
      </c>
      <c r="AY199" s="215" t="s">
        <v>156</v>
      </c>
    </row>
    <row r="200" spans="1:65" s="2" customFormat="1" ht="26.45" customHeight="1">
      <c r="A200" s="34"/>
      <c r="B200" s="35"/>
      <c r="C200" s="191" t="s">
        <v>324</v>
      </c>
      <c r="D200" s="191" t="s">
        <v>158</v>
      </c>
      <c r="E200" s="192" t="s">
        <v>325</v>
      </c>
      <c r="F200" s="193" t="s">
        <v>326</v>
      </c>
      <c r="G200" s="194" t="s">
        <v>296</v>
      </c>
      <c r="H200" s="195">
        <v>0.062</v>
      </c>
      <c r="I200" s="196"/>
      <c r="J200" s="197">
        <f>ROUND(I200*H200,2)</f>
        <v>0</v>
      </c>
      <c r="K200" s="193" t="s">
        <v>162</v>
      </c>
      <c r="L200" s="39"/>
      <c r="M200" s="198" t="s">
        <v>1</v>
      </c>
      <c r="N200" s="199" t="s">
        <v>44</v>
      </c>
      <c r="O200" s="71"/>
      <c r="P200" s="200">
        <f>O200*H200</f>
        <v>0</v>
      </c>
      <c r="Q200" s="200">
        <v>1.05973</v>
      </c>
      <c r="R200" s="200">
        <f>Q200*H200</f>
        <v>0.06570326</v>
      </c>
      <c r="S200" s="200">
        <v>0</v>
      </c>
      <c r="T200" s="201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2" t="s">
        <v>163</v>
      </c>
      <c r="AT200" s="202" t="s">
        <v>158</v>
      </c>
      <c r="AU200" s="202" t="s">
        <v>88</v>
      </c>
      <c r="AY200" s="17" t="s">
        <v>156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7" t="s">
        <v>86</v>
      </c>
      <c r="BK200" s="203">
        <f>ROUND(I200*H200,2)</f>
        <v>0</v>
      </c>
      <c r="BL200" s="17" t="s">
        <v>163</v>
      </c>
      <c r="BM200" s="202" t="s">
        <v>327</v>
      </c>
    </row>
    <row r="201" spans="2:51" s="13" customFormat="1" ht="12">
      <c r="B201" s="204"/>
      <c r="C201" s="205"/>
      <c r="D201" s="206" t="s">
        <v>165</v>
      </c>
      <c r="E201" s="207" t="s">
        <v>1</v>
      </c>
      <c r="F201" s="208" t="s">
        <v>328</v>
      </c>
      <c r="G201" s="205"/>
      <c r="H201" s="209">
        <v>0.062</v>
      </c>
      <c r="I201" s="210"/>
      <c r="J201" s="205"/>
      <c r="K201" s="205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165</v>
      </c>
      <c r="AU201" s="215" t="s">
        <v>88</v>
      </c>
      <c r="AV201" s="13" t="s">
        <v>88</v>
      </c>
      <c r="AW201" s="13" t="s">
        <v>34</v>
      </c>
      <c r="AX201" s="13" t="s">
        <v>86</v>
      </c>
      <c r="AY201" s="215" t="s">
        <v>156</v>
      </c>
    </row>
    <row r="202" spans="1:65" s="2" customFormat="1" ht="26.45" customHeight="1">
      <c r="A202" s="34"/>
      <c r="B202" s="35"/>
      <c r="C202" s="191" t="s">
        <v>329</v>
      </c>
      <c r="D202" s="191" t="s">
        <v>158</v>
      </c>
      <c r="E202" s="192" t="s">
        <v>330</v>
      </c>
      <c r="F202" s="193" t="s">
        <v>331</v>
      </c>
      <c r="G202" s="194" t="s">
        <v>177</v>
      </c>
      <c r="H202" s="195">
        <v>154</v>
      </c>
      <c r="I202" s="196"/>
      <c r="J202" s="197">
        <f>ROUND(I202*H202,2)</f>
        <v>0</v>
      </c>
      <c r="K202" s="193" t="s">
        <v>1</v>
      </c>
      <c r="L202" s="39"/>
      <c r="M202" s="198" t="s">
        <v>1</v>
      </c>
      <c r="N202" s="199" t="s">
        <v>44</v>
      </c>
      <c r="O202" s="71"/>
      <c r="P202" s="200">
        <f>O202*H202</f>
        <v>0</v>
      </c>
      <c r="Q202" s="200">
        <v>3.94108</v>
      </c>
      <c r="R202" s="200">
        <f>Q202*H202</f>
        <v>606.92632</v>
      </c>
      <c r="S202" s="200">
        <v>0</v>
      </c>
      <c r="T202" s="201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2" t="s">
        <v>163</v>
      </c>
      <c r="AT202" s="202" t="s">
        <v>158</v>
      </c>
      <c r="AU202" s="202" t="s">
        <v>88</v>
      </c>
      <c r="AY202" s="17" t="s">
        <v>156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86</v>
      </c>
      <c r="BK202" s="203">
        <f>ROUND(I202*H202,2)</f>
        <v>0</v>
      </c>
      <c r="BL202" s="17" t="s">
        <v>163</v>
      </c>
      <c r="BM202" s="202" t="s">
        <v>332</v>
      </c>
    </row>
    <row r="203" spans="1:47" s="2" customFormat="1" ht="58.5">
      <c r="A203" s="34"/>
      <c r="B203" s="35"/>
      <c r="C203" s="36"/>
      <c r="D203" s="206" t="s">
        <v>333</v>
      </c>
      <c r="E203" s="36"/>
      <c r="F203" s="237" t="s">
        <v>334</v>
      </c>
      <c r="G203" s="36"/>
      <c r="H203" s="36"/>
      <c r="I203" s="238"/>
      <c r="J203" s="36"/>
      <c r="K203" s="36"/>
      <c r="L203" s="39"/>
      <c r="M203" s="239"/>
      <c r="N203" s="240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333</v>
      </c>
      <c r="AU203" s="17" t="s">
        <v>88</v>
      </c>
    </row>
    <row r="204" spans="2:51" s="15" customFormat="1" ht="12">
      <c r="B204" s="241"/>
      <c r="C204" s="242"/>
      <c r="D204" s="206" t="s">
        <v>165</v>
      </c>
      <c r="E204" s="243" t="s">
        <v>1</v>
      </c>
      <c r="F204" s="244" t="s">
        <v>335</v>
      </c>
      <c r="G204" s="242"/>
      <c r="H204" s="243" t="s">
        <v>1</v>
      </c>
      <c r="I204" s="245"/>
      <c r="J204" s="242"/>
      <c r="K204" s="242"/>
      <c r="L204" s="246"/>
      <c r="M204" s="247"/>
      <c r="N204" s="248"/>
      <c r="O204" s="248"/>
      <c r="P204" s="248"/>
      <c r="Q204" s="248"/>
      <c r="R204" s="248"/>
      <c r="S204" s="248"/>
      <c r="T204" s="249"/>
      <c r="AT204" s="250" t="s">
        <v>165</v>
      </c>
      <c r="AU204" s="250" t="s">
        <v>88</v>
      </c>
      <c r="AV204" s="15" t="s">
        <v>86</v>
      </c>
      <c r="AW204" s="15" t="s">
        <v>34</v>
      </c>
      <c r="AX204" s="15" t="s">
        <v>79</v>
      </c>
      <c r="AY204" s="250" t="s">
        <v>156</v>
      </c>
    </row>
    <row r="205" spans="2:51" s="15" customFormat="1" ht="22.5">
      <c r="B205" s="241"/>
      <c r="C205" s="242"/>
      <c r="D205" s="206" t="s">
        <v>165</v>
      </c>
      <c r="E205" s="243" t="s">
        <v>1</v>
      </c>
      <c r="F205" s="244" t="s">
        <v>336</v>
      </c>
      <c r="G205" s="242"/>
      <c r="H205" s="243" t="s">
        <v>1</v>
      </c>
      <c r="I205" s="245"/>
      <c r="J205" s="242"/>
      <c r="K205" s="242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165</v>
      </c>
      <c r="AU205" s="250" t="s">
        <v>88</v>
      </c>
      <c r="AV205" s="15" t="s">
        <v>86</v>
      </c>
      <c r="AW205" s="15" t="s">
        <v>34</v>
      </c>
      <c r="AX205" s="15" t="s">
        <v>79</v>
      </c>
      <c r="AY205" s="250" t="s">
        <v>156</v>
      </c>
    </row>
    <row r="206" spans="2:51" s="15" customFormat="1" ht="22.5">
      <c r="B206" s="241"/>
      <c r="C206" s="242"/>
      <c r="D206" s="206" t="s">
        <v>165</v>
      </c>
      <c r="E206" s="243" t="s">
        <v>1</v>
      </c>
      <c r="F206" s="244" t="s">
        <v>337</v>
      </c>
      <c r="G206" s="242"/>
      <c r="H206" s="243" t="s">
        <v>1</v>
      </c>
      <c r="I206" s="245"/>
      <c r="J206" s="242"/>
      <c r="K206" s="242"/>
      <c r="L206" s="246"/>
      <c r="M206" s="247"/>
      <c r="N206" s="248"/>
      <c r="O206" s="248"/>
      <c r="P206" s="248"/>
      <c r="Q206" s="248"/>
      <c r="R206" s="248"/>
      <c r="S206" s="248"/>
      <c r="T206" s="249"/>
      <c r="AT206" s="250" t="s">
        <v>165</v>
      </c>
      <c r="AU206" s="250" t="s">
        <v>88</v>
      </c>
      <c r="AV206" s="15" t="s">
        <v>86</v>
      </c>
      <c r="AW206" s="15" t="s">
        <v>34</v>
      </c>
      <c r="AX206" s="15" t="s">
        <v>79</v>
      </c>
      <c r="AY206" s="250" t="s">
        <v>156</v>
      </c>
    </row>
    <row r="207" spans="2:51" s="13" customFormat="1" ht="12">
      <c r="B207" s="204"/>
      <c r="C207" s="205"/>
      <c r="D207" s="206" t="s">
        <v>165</v>
      </c>
      <c r="E207" s="207" t="s">
        <v>1</v>
      </c>
      <c r="F207" s="208" t="s">
        <v>338</v>
      </c>
      <c r="G207" s="205"/>
      <c r="H207" s="209">
        <v>154</v>
      </c>
      <c r="I207" s="210"/>
      <c r="J207" s="205"/>
      <c r="K207" s="205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165</v>
      </c>
      <c r="AU207" s="215" t="s">
        <v>88</v>
      </c>
      <c r="AV207" s="13" t="s">
        <v>88</v>
      </c>
      <c r="AW207" s="13" t="s">
        <v>34</v>
      </c>
      <c r="AX207" s="13" t="s">
        <v>86</v>
      </c>
      <c r="AY207" s="215" t="s">
        <v>156</v>
      </c>
    </row>
    <row r="208" spans="2:63" s="12" customFormat="1" ht="22.9" customHeight="1">
      <c r="B208" s="175"/>
      <c r="C208" s="176"/>
      <c r="D208" s="177" t="s">
        <v>78</v>
      </c>
      <c r="E208" s="189" t="s">
        <v>163</v>
      </c>
      <c r="F208" s="189" t="s">
        <v>339</v>
      </c>
      <c r="G208" s="176"/>
      <c r="H208" s="176"/>
      <c r="I208" s="179"/>
      <c r="J208" s="190">
        <f>BK208</f>
        <v>0</v>
      </c>
      <c r="K208" s="176"/>
      <c r="L208" s="181"/>
      <c r="M208" s="182"/>
      <c r="N208" s="183"/>
      <c r="O208" s="183"/>
      <c r="P208" s="184">
        <f>SUM(P209:P218)</f>
        <v>0</v>
      </c>
      <c r="Q208" s="183"/>
      <c r="R208" s="184">
        <f>SUM(R209:R218)</f>
        <v>175.92528652000001</v>
      </c>
      <c r="S208" s="183"/>
      <c r="T208" s="185">
        <f>SUM(T209:T218)</f>
        <v>0</v>
      </c>
      <c r="AR208" s="186" t="s">
        <v>86</v>
      </c>
      <c r="AT208" s="187" t="s">
        <v>78</v>
      </c>
      <c r="AU208" s="187" t="s">
        <v>86</v>
      </c>
      <c r="AY208" s="186" t="s">
        <v>156</v>
      </c>
      <c r="BK208" s="188">
        <f>SUM(BK209:BK218)</f>
        <v>0</v>
      </c>
    </row>
    <row r="209" spans="1:65" s="2" customFormat="1" ht="26.45" customHeight="1">
      <c r="A209" s="34"/>
      <c r="B209" s="35"/>
      <c r="C209" s="191" t="s">
        <v>340</v>
      </c>
      <c r="D209" s="191" t="s">
        <v>158</v>
      </c>
      <c r="E209" s="192" t="s">
        <v>341</v>
      </c>
      <c r="F209" s="193" t="s">
        <v>342</v>
      </c>
      <c r="G209" s="194" t="s">
        <v>161</v>
      </c>
      <c r="H209" s="195">
        <v>434.56</v>
      </c>
      <c r="I209" s="196"/>
      <c r="J209" s="197">
        <f>ROUND(I209*H209,2)</f>
        <v>0</v>
      </c>
      <c r="K209" s="193" t="s">
        <v>162</v>
      </c>
      <c r="L209" s="39"/>
      <c r="M209" s="198" t="s">
        <v>1</v>
      </c>
      <c r="N209" s="199" t="s">
        <v>44</v>
      </c>
      <c r="O209" s="71"/>
      <c r="P209" s="200">
        <f>O209*H209</f>
        <v>0</v>
      </c>
      <c r="Q209" s="200">
        <v>0.4</v>
      </c>
      <c r="R209" s="200">
        <f>Q209*H209</f>
        <v>173.824</v>
      </c>
      <c r="S209" s="200">
        <v>0</v>
      </c>
      <c r="T209" s="201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2" t="s">
        <v>163</v>
      </c>
      <c r="AT209" s="202" t="s">
        <v>158</v>
      </c>
      <c r="AU209" s="202" t="s">
        <v>88</v>
      </c>
      <c r="AY209" s="17" t="s">
        <v>156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7" t="s">
        <v>86</v>
      </c>
      <c r="BK209" s="203">
        <f>ROUND(I209*H209,2)</f>
        <v>0</v>
      </c>
      <c r="BL209" s="17" t="s">
        <v>163</v>
      </c>
      <c r="BM209" s="202" t="s">
        <v>343</v>
      </c>
    </row>
    <row r="210" spans="2:51" s="13" customFormat="1" ht="12">
      <c r="B210" s="204"/>
      <c r="C210" s="205"/>
      <c r="D210" s="206" t="s">
        <v>165</v>
      </c>
      <c r="E210" s="207" t="s">
        <v>1</v>
      </c>
      <c r="F210" s="208" t="s">
        <v>344</v>
      </c>
      <c r="G210" s="205"/>
      <c r="H210" s="209">
        <v>434.56</v>
      </c>
      <c r="I210" s="210"/>
      <c r="J210" s="205"/>
      <c r="K210" s="205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165</v>
      </c>
      <c r="AU210" s="215" t="s">
        <v>88</v>
      </c>
      <c r="AV210" s="13" t="s">
        <v>88</v>
      </c>
      <c r="AW210" s="13" t="s">
        <v>34</v>
      </c>
      <c r="AX210" s="13" t="s">
        <v>86</v>
      </c>
      <c r="AY210" s="215" t="s">
        <v>156</v>
      </c>
    </row>
    <row r="211" spans="1:65" s="2" customFormat="1" ht="14.45" customHeight="1">
      <c r="A211" s="34"/>
      <c r="B211" s="35"/>
      <c r="C211" s="191" t="s">
        <v>345</v>
      </c>
      <c r="D211" s="191" t="s">
        <v>158</v>
      </c>
      <c r="E211" s="192" t="s">
        <v>346</v>
      </c>
      <c r="F211" s="193" t="s">
        <v>347</v>
      </c>
      <c r="G211" s="194" t="s">
        <v>195</v>
      </c>
      <c r="H211" s="195">
        <v>74.496</v>
      </c>
      <c r="I211" s="196"/>
      <c r="J211" s="197">
        <f>ROUND(I211*H211,2)</f>
        <v>0</v>
      </c>
      <c r="K211" s="193" t="s">
        <v>162</v>
      </c>
      <c r="L211" s="39"/>
      <c r="M211" s="198" t="s">
        <v>1</v>
      </c>
      <c r="N211" s="199" t="s">
        <v>44</v>
      </c>
      <c r="O211" s="71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2" t="s">
        <v>163</v>
      </c>
      <c r="AT211" s="202" t="s">
        <v>158</v>
      </c>
      <c r="AU211" s="202" t="s">
        <v>88</v>
      </c>
      <c r="AY211" s="17" t="s">
        <v>156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86</v>
      </c>
      <c r="BK211" s="203">
        <f>ROUND(I211*H211,2)</f>
        <v>0</v>
      </c>
      <c r="BL211" s="17" t="s">
        <v>163</v>
      </c>
      <c r="BM211" s="202" t="s">
        <v>348</v>
      </c>
    </row>
    <row r="212" spans="2:51" s="13" customFormat="1" ht="12">
      <c r="B212" s="204"/>
      <c r="C212" s="205"/>
      <c r="D212" s="206" t="s">
        <v>165</v>
      </c>
      <c r="E212" s="207" t="s">
        <v>1</v>
      </c>
      <c r="F212" s="208" t="s">
        <v>349</v>
      </c>
      <c r="G212" s="205"/>
      <c r="H212" s="209">
        <v>74.496</v>
      </c>
      <c r="I212" s="210"/>
      <c r="J212" s="205"/>
      <c r="K212" s="205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165</v>
      </c>
      <c r="AU212" s="215" t="s">
        <v>88</v>
      </c>
      <c r="AV212" s="13" t="s">
        <v>88</v>
      </c>
      <c r="AW212" s="13" t="s">
        <v>34</v>
      </c>
      <c r="AX212" s="13" t="s">
        <v>86</v>
      </c>
      <c r="AY212" s="215" t="s">
        <v>156</v>
      </c>
    </row>
    <row r="213" spans="1:65" s="2" customFormat="1" ht="26.45" customHeight="1">
      <c r="A213" s="34"/>
      <c r="B213" s="35"/>
      <c r="C213" s="191" t="s">
        <v>350</v>
      </c>
      <c r="D213" s="191" t="s">
        <v>158</v>
      </c>
      <c r="E213" s="192" t="s">
        <v>351</v>
      </c>
      <c r="F213" s="193" t="s">
        <v>352</v>
      </c>
      <c r="G213" s="194" t="s">
        <v>161</v>
      </c>
      <c r="H213" s="195">
        <v>75.456</v>
      </c>
      <c r="I213" s="196"/>
      <c r="J213" s="197">
        <f>ROUND(I213*H213,2)</f>
        <v>0</v>
      </c>
      <c r="K213" s="193" t="s">
        <v>162</v>
      </c>
      <c r="L213" s="39"/>
      <c r="M213" s="198" t="s">
        <v>1</v>
      </c>
      <c r="N213" s="199" t="s">
        <v>44</v>
      </c>
      <c r="O213" s="71"/>
      <c r="P213" s="200">
        <f>O213*H213</f>
        <v>0</v>
      </c>
      <c r="Q213" s="200">
        <v>0.00632</v>
      </c>
      <c r="R213" s="200">
        <f>Q213*H213</f>
        <v>0.47688192</v>
      </c>
      <c r="S213" s="200">
        <v>0</v>
      </c>
      <c r="T213" s="201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2" t="s">
        <v>163</v>
      </c>
      <c r="AT213" s="202" t="s">
        <v>158</v>
      </c>
      <c r="AU213" s="202" t="s">
        <v>88</v>
      </c>
      <c r="AY213" s="17" t="s">
        <v>156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7" t="s">
        <v>86</v>
      </c>
      <c r="BK213" s="203">
        <f>ROUND(I213*H213,2)</f>
        <v>0</v>
      </c>
      <c r="BL213" s="17" t="s">
        <v>163</v>
      </c>
      <c r="BM213" s="202" t="s">
        <v>353</v>
      </c>
    </row>
    <row r="214" spans="2:51" s="13" customFormat="1" ht="12">
      <c r="B214" s="204"/>
      <c r="C214" s="205"/>
      <c r="D214" s="206" t="s">
        <v>165</v>
      </c>
      <c r="E214" s="207" t="s">
        <v>1</v>
      </c>
      <c r="F214" s="208" t="s">
        <v>354</v>
      </c>
      <c r="G214" s="205"/>
      <c r="H214" s="209">
        <v>62.08</v>
      </c>
      <c r="I214" s="210"/>
      <c r="J214" s="205"/>
      <c r="K214" s="205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165</v>
      </c>
      <c r="AU214" s="215" t="s">
        <v>88</v>
      </c>
      <c r="AV214" s="13" t="s">
        <v>88</v>
      </c>
      <c r="AW214" s="13" t="s">
        <v>34</v>
      </c>
      <c r="AX214" s="13" t="s">
        <v>79</v>
      </c>
      <c r="AY214" s="215" t="s">
        <v>156</v>
      </c>
    </row>
    <row r="215" spans="2:51" s="13" customFormat="1" ht="12">
      <c r="B215" s="204"/>
      <c r="C215" s="205"/>
      <c r="D215" s="206" t="s">
        <v>165</v>
      </c>
      <c r="E215" s="207" t="s">
        <v>1</v>
      </c>
      <c r="F215" s="208" t="s">
        <v>355</v>
      </c>
      <c r="G215" s="205"/>
      <c r="H215" s="209">
        <v>13.376</v>
      </c>
      <c r="I215" s="210"/>
      <c r="J215" s="205"/>
      <c r="K215" s="205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165</v>
      </c>
      <c r="AU215" s="215" t="s">
        <v>88</v>
      </c>
      <c r="AV215" s="13" t="s">
        <v>88</v>
      </c>
      <c r="AW215" s="13" t="s">
        <v>34</v>
      </c>
      <c r="AX215" s="13" t="s">
        <v>79</v>
      </c>
      <c r="AY215" s="215" t="s">
        <v>156</v>
      </c>
    </row>
    <row r="216" spans="2:51" s="14" customFormat="1" ht="12">
      <c r="B216" s="216"/>
      <c r="C216" s="217"/>
      <c r="D216" s="206" t="s">
        <v>165</v>
      </c>
      <c r="E216" s="218" t="s">
        <v>1</v>
      </c>
      <c r="F216" s="219" t="s">
        <v>233</v>
      </c>
      <c r="G216" s="217"/>
      <c r="H216" s="220">
        <v>75.456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165</v>
      </c>
      <c r="AU216" s="226" t="s">
        <v>88</v>
      </c>
      <c r="AV216" s="14" t="s">
        <v>163</v>
      </c>
      <c r="AW216" s="14" t="s">
        <v>34</v>
      </c>
      <c r="AX216" s="14" t="s">
        <v>86</v>
      </c>
      <c r="AY216" s="226" t="s">
        <v>156</v>
      </c>
    </row>
    <row r="217" spans="1:65" s="2" customFormat="1" ht="26.45" customHeight="1">
      <c r="A217" s="34"/>
      <c r="B217" s="35"/>
      <c r="C217" s="191" t="s">
        <v>356</v>
      </c>
      <c r="D217" s="191" t="s">
        <v>158</v>
      </c>
      <c r="E217" s="192" t="s">
        <v>357</v>
      </c>
      <c r="F217" s="193" t="s">
        <v>358</v>
      </c>
      <c r="G217" s="194" t="s">
        <v>296</v>
      </c>
      <c r="H217" s="195">
        <v>1.899</v>
      </c>
      <c r="I217" s="196"/>
      <c r="J217" s="197">
        <f>ROUND(I217*H217,2)</f>
        <v>0</v>
      </c>
      <c r="K217" s="193" t="s">
        <v>162</v>
      </c>
      <c r="L217" s="39"/>
      <c r="M217" s="198" t="s">
        <v>1</v>
      </c>
      <c r="N217" s="199" t="s">
        <v>44</v>
      </c>
      <c r="O217" s="71"/>
      <c r="P217" s="200">
        <f>O217*H217</f>
        <v>0</v>
      </c>
      <c r="Q217" s="200">
        <v>0.8554</v>
      </c>
      <c r="R217" s="200">
        <f>Q217*H217</f>
        <v>1.6244046</v>
      </c>
      <c r="S217" s="200">
        <v>0</v>
      </c>
      <c r="T217" s="201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2" t="s">
        <v>163</v>
      </c>
      <c r="AT217" s="202" t="s">
        <v>158</v>
      </c>
      <c r="AU217" s="202" t="s">
        <v>88</v>
      </c>
      <c r="AY217" s="17" t="s">
        <v>156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7" t="s">
        <v>86</v>
      </c>
      <c r="BK217" s="203">
        <f>ROUND(I217*H217,2)</f>
        <v>0</v>
      </c>
      <c r="BL217" s="17" t="s">
        <v>163</v>
      </c>
      <c r="BM217" s="202" t="s">
        <v>359</v>
      </c>
    </row>
    <row r="218" spans="2:51" s="13" customFormat="1" ht="12">
      <c r="B218" s="204"/>
      <c r="C218" s="205"/>
      <c r="D218" s="206" t="s">
        <v>165</v>
      </c>
      <c r="E218" s="207" t="s">
        <v>1</v>
      </c>
      <c r="F218" s="208" t="s">
        <v>360</v>
      </c>
      <c r="G218" s="205"/>
      <c r="H218" s="209">
        <v>1.899</v>
      </c>
      <c r="I218" s="210"/>
      <c r="J218" s="205"/>
      <c r="K218" s="205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165</v>
      </c>
      <c r="AU218" s="215" t="s">
        <v>88</v>
      </c>
      <c r="AV218" s="13" t="s">
        <v>88</v>
      </c>
      <c r="AW218" s="13" t="s">
        <v>34</v>
      </c>
      <c r="AX218" s="13" t="s">
        <v>86</v>
      </c>
      <c r="AY218" s="215" t="s">
        <v>156</v>
      </c>
    </row>
    <row r="219" spans="2:63" s="12" customFormat="1" ht="22.9" customHeight="1">
      <c r="B219" s="175"/>
      <c r="C219" s="176"/>
      <c r="D219" s="177" t="s">
        <v>78</v>
      </c>
      <c r="E219" s="189" t="s">
        <v>180</v>
      </c>
      <c r="F219" s="189" t="s">
        <v>361</v>
      </c>
      <c r="G219" s="176"/>
      <c r="H219" s="176"/>
      <c r="I219" s="179"/>
      <c r="J219" s="190">
        <f>BK219</f>
        <v>0</v>
      </c>
      <c r="K219" s="176"/>
      <c r="L219" s="181"/>
      <c r="M219" s="182"/>
      <c r="N219" s="183"/>
      <c r="O219" s="183"/>
      <c r="P219" s="184">
        <f>SUM(P220:P226)</f>
        <v>0</v>
      </c>
      <c r="Q219" s="183"/>
      <c r="R219" s="184">
        <f>SUM(R220:R226)</f>
        <v>238.46700000000004</v>
      </c>
      <c r="S219" s="183"/>
      <c r="T219" s="185">
        <f>SUM(T220:T226)</f>
        <v>0</v>
      </c>
      <c r="AR219" s="186" t="s">
        <v>86</v>
      </c>
      <c r="AT219" s="187" t="s">
        <v>78</v>
      </c>
      <c r="AU219" s="187" t="s">
        <v>86</v>
      </c>
      <c r="AY219" s="186" t="s">
        <v>156</v>
      </c>
      <c r="BK219" s="188">
        <f>SUM(BK220:BK226)</f>
        <v>0</v>
      </c>
    </row>
    <row r="220" spans="1:65" s="2" customFormat="1" ht="14.45" customHeight="1">
      <c r="A220" s="34"/>
      <c r="B220" s="35"/>
      <c r="C220" s="191" t="s">
        <v>362</v>
      </c>
      <c r="D220" s="191" t="s">
        <v>158</v>
      </c>
      <c r="E220" s="192" t="s">
        <v>363</v>
      </c>
      <c r="F220" s="193" t="s">
        <v>364</v>
      </c>
      <c r="G220" s="194" t="s">
        <v>161</v>
      </c>
      <c r="H220" s="195">
        <v>574.2</v>
      </c>
      <c r="I220" s="196"/>
      <c r="J220" s="197">
        <f>ROUND(I220*H220,2)</f>
        <v>0</v>
      </c>
      <c r="K220" s="193" t="s">
        <v>162</v>
      </c>
      <c r="L220" s="39"/>
      <c r="M220" s="198" t="s">
        <v>1</v>
      </c>
      <c r="N220" s="199" t="s">
        <v>44</v>
      </c>
      <c r="O220" s="71"/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2" t="s">
        <v>163</v>
      </c>
      <c r="AT220" s="202" t="s">
        <v>158</v>
      </c>
      <c r="AU220" s="202" t="s">
        <v>88</v>
      </c>
      <c r="AY220" s="17" t="s">
        <v>156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7" t="s">
        <v>86</v>
      </c>
      <c r="BK220" s="203">
        <f>ROUND(I220*H220,2)</f>
        <v>0</v>
      </c>
      <c r="BL220" s="17" t="s">
        <v>163</v>
      </c>
      <c r="BM220" s="202" t="s">
        <v>365</v>
      </c>
    </row>
    <row r="221" spans="2:51" s="13" customFormat="1" ht="12">
      <c r="B221" s="204"/>
      <c r="C221" s="205"/>
      <c r="D221" s="206" t="s">
        <v>165</v>
      </c>
      <c r="E221" s="207" t="s">
        <v>1</v>
      </c>
      <c r="F221" s="208" t="s">
        <v>366</v>
      </c>
      <c r="G221" s="205"/>
      <c r="H221" s="209">
        <v>574.2</v>
      </c>
      <c r="I221" s="210"/>
      <c r="J221" s="205"/>
      <c r="K221" s="205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165</v>
      </c>
      <c r="AU221" s="215" t="s">
        <v>88</v>
      </c>
      <c r="AV221" s="13" t="s">
        <v>88</v>
      </c>
      <c r="AW221" s="13" t="s">
        <v>34</v>
      </c>
      <c r="AX221" s="13" t="s">
        <v>86</v>
      </c>
      <c r="AY221" s="215" t="s">
        <v>156</v>
      </c>
    </row>
    <row r="222" spans="1:65" s="2" customFormat="1" ht="26.45" customHeight="1">
      <c r="A222" s="34"/>
      <c r="B222" s="35"/>
      <c r="C222" s="191" t="s">
        <v>367</v>
      </c>
      <c r="D222" s="191" t="s">
        <v>158</v>
      </c>
      <c r="E222" s="192" t="s">
        <v>368</v>
      </c>
      <c r="F222" s="193" t="s">
        <v>369</v>
      </c>
      <c r="G222" s="194" t="s">
        <v>161</v>
      </c>
      <c r="H222" s="195">
        <v>522</v>
      </c>
      <c r="I222" s="196"/>
      <c r="J222" s="197">
        <f>ROUND(I222*H222,2)</f>
        <v>0</v>
      </c>
      <c r="K222" s="193" t="s">
        <v>162</v>
      </c>
      <c r="L222" s="39"/>
      <c r="M222" s="198" t="s">
        <v>1</v>
      </c>
      <c r="N222" s="199" t="s">
        <v>44</v>
      </c>
      <c r="O222" s="71"/>
      <c r="P222" s="200">
        <f>O222*H222</f>
        <v>0</v>
      </c>
      <c r="Q222" s="200">
        <v>0.0835</v>
      </c>
      <c r="R222" s="200">
        <f>Q222*H222</f>
        <v>43.587</v>
      </c>
      <c r="S222" s="200">
        <v>0</v>
      </c>
      <c r="T222" s="201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2" t="s">
        <v>163</v>
      </c>
      <c r="AT222" s="202" t="s">
        <v>158</v>
      </c>
      <c r="AU222" s="202" t="s">
        <v>88</v>
      </c>
      <c r="AY222" s="17" t="s">
        <v>156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7" t="s">
        <v>86</v>
      </c>
      <c r="BK222" s="203">
        <f>ROUND(I222*H222,2)</f>
        <v>0</v>
      </c>
      <c r="BL222" s="17" t="s">
        <v>163</v>
      </c>
      <c r="BM222" s="202" t="s">
        <v>370</v>
      </c>
    </row>
    <row r="223" spans="2:51" s="13" customFormat="1" ht="12">
      <c r="B223" s="204"/>
      <c r="C223" s="205"/>
      <c r="D223" s="206" t="s">
        <v>165</v>
      </c>
      <c r="E223" s="207" t="s">
        <v>1</v>
      </c>
      <c r="F223" s="208" t="s">
        <v>371</v>
      </c>
      <c r="G223" s="205"/>
      <c r="H223" s="209">
        <v>522</v>
      </c>
      <c r="I223" s="210"/>
      <c r="J223" s="205"/>
      <c r="K223" s="205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165</v>
      </c>
      <c r="AU223" s="215" t="s">
        <v>88</v>
      </c>
      <c r="AV223" s="13" t="s">
        <v>88</v>
      </c>
      <c r="AW223" s="13" t="s">
        <v>34</v>
      </c>
      <c r="AX223" s="13" t="s">
        <v>86</v>
      </c>
      <c r="AY223" s="215" t="s">
        <v>156</v>
      </c>
    </row>
    <row r="224" spans="1:65" s="2" customFormat="1" ht="14.45" customHeight="1">
      <c r="A224" s="34"/>
      <c r="B224" s="35"/>
      <c r="C224" s="227" t="s">
        <v>372</v>
      </c>
      <c r="D224" s="227" t="s">
        <v>250</v>
      </c>
      <c r="E224" s="228" t="s">
        <v>373</v>
      </c>
      <c r="F224" s="229" t="s">
        <v>374</v>
      </c>
      <c r="G224" s="230" t="s">
        <v>263</v>
      </c>
      <c r="H224" s="231">
        <v>174</v>
      </c>
      <c r="I224" s="232"/>
      <c r="J224" s="233">
        <f>ROUND(I224*H224,2)</f>
        <v>0</v>
      </c>
      <c r="K224" s="229" t="s">
        <v>162</v>
      </c>
      <c r="L224" s="234"/>
      <c r="M224" s="235" t="s">
        <v>1</v>
      </c>
      <c r="N224" s="236" t="s">
        <v>44</v>
      </c>
      <c r="O224" s="71"/>
      <c r="P224" s="200">
        <f>O224*H224</f>
        <v>0</v>
      </c>
      <c r="Q224" s="200">
        <v>1.12</v>
      </c>
      <c r="R224" s="200">
        <f>Q224*H224</f>
        <v>194.88000000000002</v>
      </c>
      <c r="S224" s="200">
        <v>0</v>
      </c>
      <c r="T224" s="20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2" t="s">
        <v>192</v>
      </c>
      <c r="AT224" s="202" t="s">
        <v>250</v>
      </c>
      <c r="AU224" s="202" t="s">
        <v>88</v>
      </c>
      <c r="AY224" s="17" t="s">
        <v>156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7" t="s">
        <v>86</v>
      </c>
      <c r="BK224" s="203">
        <f>ROUND(I224*H224,2)</f>
        <v>0</v>
      </c>
      <c r="BL224" s="17" t="s">
        <v>163</v>
      </c>
      <c r="BM224" s="202" t="s">
        <v>375</v>
      </c>
    </row>
    <row r="225" spans="1:47" s="2" customFormat="1" ht="29.25">
      <c r="A225" s="34"/>
      <c r="B225" s="35"/>
      <c r="C225" s="36"/>
      <c r="D225" s="206" t="s">
        <v>333</v>
      </c>
      <c r="E225" s="36"/>
      <c r="F225" s="237" t="s">
        <v>376</v>
      </c>
      <c r="G225" s="36"/>
      <c r="H225" s="36"/>
      <c r="I225" s="238"/>
      <c r="J225" s="36"/>
      <c r="K225" s="36"/>
      <c r="L225" s="39"/>
      <c r="M225" s="239"/>
      <c r="N225" s="240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333</v>
      </c>
      <c r="AU225" s="17" t="s">
        <v>88</v>
      </c>
    </row>
    <row r="226" spans="2:51" s="13" customFormat="1" ht="12">
      <c r="B226" s="204"/>
      <c r="C226" s="205"/>
      <c r="D226" s="206" t="s">
        <v>165</v>
      </c>
      <c r="E226" s="207" t="s">
        <v>1</v>
      </c>
      <c r="F226" s="208" t="s">
        <v>377</v>
      </c>
      <c r="G226" s="205"/>
      <c r="H226" s="209">
        <v>174</v>
      </c>
      <c r="I226" s="210"/>
      <c r="J226" s="205"/>
      <c r="K226" s="205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165</v>
      </c>
      <c r="AU226" s="215" t="s">
        <v>88</v>
      </c>
      <c r="AV226" s="13" t="s">
        <v>88</v>
      </c>
      <c r="AW226" s="13" t="s">
        <v>34</v>
      </c>
      <c r="AX226" s="13" t="s">
        <v>86</v>
      </c>
      <c r="AY226" s="215" t="s">
        <v>156</v>
      </c>
    </row>
    <row r="227" spans="2:63" s="12" customFormat="1" ht="22.9" customHeight="1">
      <c r="B227" s="175"/>
      <c r="C227" s="176"/>
      <c r="D227" s="177" t="s">
        <v>78</v>
      </c>
      <c r="E227" s="189" t="s">
        <v>192</v>
      </c>
      <c r="F227" s="189" t="s">
        <v>378</v>
      </c>
      <c r="G227" s="176"/>
      <c r="H227" s="176"/>
      <c r="I227" s="179"/>
      <c r="J227" s="190">
        <f>BK227</f>
        <v>0</v>
      </c>
      <c r="K227" s="176"/>
      <c r="L227" s="181"/>
      <c r="M227" s="182"/>
      <c r="N227" s="183"/>
      <c r="O227" s="183"/>
      <c r="P227" s="184">
        <f>SUM(P228:P242)</f>
        <v>0</v>
      </c>
      <c r="Q227" s="183"/>
      <c r="R227" s="184">
        <f>SUM(R228:R242)</f>
        <v>9.451932779999998</v>
      </c>
      <c r="S227" s="183"/>
      <c r="T227" s="185">
        <f>SUM(T228:T242)</f>
        <v>0</v>
      </c>
      <c r="AR227" s="186" t="s">
        <v>86</v>
      </c>
      <c r="AT227" s="187" t="s">
        <v>78</v>
      </c>
      <c r="AU227" s="187" t="s">
        <v>86</v>
      </c>
      <c r="AY227" s="186" t="s">
        <v>156</v>
      </c>
      <c r="BK227" s="188">
        <f>SUM(BK228:BK242)</f>
        <v>0</v>
      </c>
    </row>
    <row r="228" spans="1:65" s="2" customFormat="1" ht="26.45" customHeight="1">
      <c r="A228" s="34"/>
      <c r="B228" s="35"/>
      <c r="C228" s="191" t="s">
        <v>379</v>
      </c>
      <c r="D228" s="191" t="s">
        <v>158</v>
      </c>
      <c r="E228" s="192" t="s">
        <v>380</v>
      </c>
      <c r="F228" s="193" t="s">
        <v>381</v>
      </c>
      <c r="G228" s="194" t="s">
        <v>177</v>
      </c>
      <c r="H228" s="195">
        <v>6</v>
      </c>
      <c r="I228" s="196"/>
      <c r="J228" s="197">
        <f>ROUND(I228*H228,2)</f>
        <v>0</v>
      </c>
      <c r="K228" s="193" t="s">
        <v>162</v>
      </c>
      <c r="L228" s="39"/>
      <c r="M228" s="198" t="s">
        <v>1</v>
      </c>
      <c r="N228" s="199" t="s">
        <v>44</v>
      </c>
      <c r="O228" s="71"/>
      <c r="P228" s="200">
        <f>O228*H228</f>
        <v>0</v>
      </c>
      <c r="Q228" s="200">
        <v>2E-05</v>
      </c>
      <c r="R228" s="200">
        <f>Q228*H228</f>
        <v>0.00012000000000000002</v>
      </c>
      <c r="S228" s="200">
        <v>0</v>
      </c>
      <c r="T228" s="20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163</v>
      </c>
      <c r="AT228" s="202" t="s">
        <v>158</v>
      </c>
      <c r="AU228" s="202" t="s">
        <v>88</v>
      </c>
      <c r="AY228" s="17" t="s">
        <v>156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7" t="s">
        <v>86</v>
      </c>
      <c r="BK228" s="203">
        <f>ROUND(I228*H228,2)</f>
        <v>0</v>
      </c>
      <c r="BL228" s="17" t="s">
        <v>163</v>
      </c>
      <c r="BM228" s="202" t="s">
        <v>382</v>
      </c>
    </row>
    <row r="229" spans="1:65" s="2" customFormat="1" ht="26.45" customHeight="1">
      <c r="A229" s="34"/>
      <c r="B229" s="35"/>
      <c r="C229" s="227" t="s">
        <v>383</v>
      </c>
      <c r="D229" s="227" t="s">
        <v>250</v>
      </c>
      <c r="E229" s="228" t="s">
        <v>384</v>
      </c>
      <c r="F229" s="229" t="s">
        <v>385</v>
      </c>
      <c r="G229" s="230" t="s">
        <v>263</v>
      </c>
      <c r="H229" s="231">
        <v>1.015</v>
      </c>
      <c r="I229" s="232"/>
      <c r="J229" s="233">
        <f>ROUND(I229*H229,2)</f>
        <v>0</v>
      </c>
      <c r="K229" s="229" t="s">
        <v>1</v>
      </c>
      <c r="L229" s="234"/>
      <c r="M229" s="235" t="s">
        <v>1</v>
      </c>
      <c r="N229" s="236" t="s">
        <v>44</v>
      </c>
      <c r="O229" s="71"/>
      <c r="P229" s="200">
        <f>O229*H229</f>
        <v>0</v>
      </c>
      <c r="Q229" s="200">
        <v>0.0289</v>
      </c>
      <c r="R229" s="200">
        <f>Q229*H229</f>
        <v>0.029333499999999995</v>
      </c>
      <c r="S229" s="200">
        <v>0</v>
      </c>
      <c r="T229" s="201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2" t="s">
        <v>192</v>
      </c>
      <c r="AT229" s="202" t="s">
        <v>250</v>
      </c>
      <c r="AU229" s="202" t="s">
        <v>88</v>
      </c>
      <c r="AY229" s="17" t="s">
        <v>156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7" t="s">
        <v>86</v>
      </c>
      <c r="BK229" s="203">
        <f>ROUND(I229*H229,2)</f>
        <v>0</v>
      </c>
      <c r="BL229" s="17" t="s">
        <v>163</v>
      </c>
      <c r="BM229" s="202" t="s">
        <v>386</v>
      </c>
    </row>
    <row r="230" spans="2:51" s="13" customFormat="1" ht="12">
      <c r="B230" s="204"/>
      <c r="C230" s="205"/>
      <c r="D230" s="206" t="s">
        <v>165</v>
      </c>
      <c r="E230" s="205"/>
      <c r="F230" s="208" t="s">
        <v>387</v>
      </c>
      <c r="G230" s="205"/>
      <c r="H230" s="209">
        <v>1.015</v>
      </c>
      <c r="I230" s="210"/>
      <c r="J230" s="205"/>
      <c r="K230" s="205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165</v>
      </c>
      <c r="AU230" s="215" t="s">
        <v>88</v>
      </c>
      <c r="AV230" s="13" t="s">
        <v>88</v>
      </c>
      <c r="AW230" s="13" t="s">
        <v>4</v>
      </c>
      <c r="AX230" s="13" t="s">
        <v>86</v>
      </c>
      <c r="AY230" s="215" t="s">
        <v>156</v>
      </c>
    </row>
    <row r="231" spans="1:65" s="2" customFormat="1" ht="26.45" customHeight="1">
      <c r="A231" s="34"/>
      <c r="B231" s="35"/>
      <c r="C231" s="191" t="s">
        <v>388</v>
      </c>
      <c r="D231" s="191" t="s">
        <v>158</v>
      </c>
      <c r="E231" s="192" t="s">
        <v>389</v>
      </c>
      <c r="F231" s="193" t="s">
        <v>390</v>
      </c>
      <c r="G231" s="194" t="s">
        <v>263</v>
      </c>
      <c r="H231" s="195">
        <v>1</v>
      </c>
      <c r="I231" s="196"/>
      <c r="J231" s="197">
        <f>ROUND(I231*H231,2)</f>
        <v>0</v>
      </c>
      <c r="K231" s="193" t="s">
        <v>162</v>
      </c>
      <c r="L231" s="39"/>
      <c r="M231" s="198" t="s">
        <v>1</v>
      </c>
      <c r="N231" s="199" t="s">
        <v>44</v>
      </c>
      <c r="O231" s="71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163</v>
      </c>
      <c r="AT231" s="202" t="s">
        <v>158</v>
      </c>
      <c r="AU231" s="202" t="s">
        <v>88</v>
      </c>
      <c r="AY231" s="17" t="s">
        <v>156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86</v>
      </c>
      <c r="BK231" s="203">
        <f>ROUND(I231*H231,2)</f>
        <v>0</v>
      </c>
      <c r="BL231" s="17" t="s">
        <v>163</v>
      </c>
      <c r="BM231" s="202" t="s">
        <v>391</v>
      </c>
    </row>
    <row r="232" spans="1:65" s="2" customFormat="1" ht="14.45" customHeight="1">
      <c r="A232" s="34"/>
      <c r="B232" s="35"/>
      <c r="C232" s="227" t="s">
        <v>392</v>
      </c>
      <c r="D232" s="227" t="s">
        <v>250</v>
      </c>
      <c r="E232" s="228" t="s">
        <v>393</v>
      </c>
      <c r="F232" s="229" t="s">
        <v>394</v>
      </c>
      <c r="G232" s="230" t="s">
        <v>263</v>
      </c>
      <c r="H232" s="231">
        <v>1</v>
      </c>
      <c r="I232" s="232"/>
      <c r="J232" s="233">
        <f>ROUND(I232*H232,2)</f>
        <v>0</v>
      </c>
      <c r="K232" s="229" t="s">
        <v>162</v>
      </c>
      <c r="L232" s="234"/>
      <c r="M232" s="235" t="s">
        <v>1</v>
      </c>
      <c r="N232" s="236" t="s">
        <v>44</v>
      </c>
      <c r="O232" s="71"/>
      <c r="P232" s="200">
        <f>O232*H232</f>
        <v>0</v>
      </c>
      <c r="Q232" s="200">
        <v>0.025</v>
      </c>
      <c r="R232" s="200">
        <f>Q232*H232</f>
        <v>0.025</v>
      </c>
      <c r="S232" s="200">
        <v>0</v>
      </c>
      <c r="T232" s="201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2" t="s">
        <v>192</v>
      </c>
      <c r="AT232" s="202" t="s">
        <v>250</v>
      </c>
      <c r="AU232" s="202" t="s">
        <v>88</v>
      </c>
      <c r="AY232" s="17" t="s">
        <v>156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7" t="s">
        <v>86</v>
      </c>
      <c r="BK232" s="203">
        <f>ROUND(I232*H232,2)</f>
        <v>0</v>
      </c>
      <c r="BL232" s="17" t="s">
        <v>163</v>
      </c>
      <c r="BM232" s="202" t="s">
        <v>395</v>
      </c>
    </row>
    <row r="233" spans="1:65" s="2" customFormat="1" ht="26.45" customHeight="1">
      <c r="A233" s="34"/>
      <c r="B233" s="35"/>
      <c r="C233" s="191" t="s">
        <v>396</v>
      </c>
      <c r="D233" s="191" t="s">
        <v>158</v>
      </c>
      <c r="E233" s="192" t="s">
        <v>397</v>
      </c>
      <c r="F233" s="193" t="s">
        <v>398</v>
      </c>
      <c r="G233" s="194" t="s">
        <v>263</v>
      </c>
      <c r="H233" s="195">
        <v>25</v>
      </c>
      <c r="I233" s="196"/>
      <c r="J233" s="197">
        <f>ROUND(I233*H233,2)</f>
        <v>0</v>
      </c>
      <c r="K233" s="193" t="s">
        <v>162</v>
      </c>
      <c r="L233" s="39"/>
      <c r="M233" s="198" t="s">
        <v>1</v>
      </c>
      <c r="N233" s="199" t="s">
        <v>44</v>
      </c>
      <c r="O233" s="71"/>
      <c r="P233" s="200">
        <f>O233*H233</f>
        <v>0</v>
      </c>
      <c r="Q233" s="200">
        <v>0.01019</v>
      </c>
      <c r="R233" s="200">
        <f>Q233*H233</f>
        <v>0.25475</v>
      </c>
      <c r="S233" s="200">
        <v>0</v>
      </c>
      <c r="T233" s="20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163</v>
      </c>
      <c r="AT233" s="202" t="s">
        <v>158</v>
      </c>
      <c r="AU233" s="202" t="s">
        <v>88</v>
      </c>
      <c r="AY233" s="17" t="s">
        <v>156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7" t="s">
        <v>86</v>
      </c>
      <c r="BK233" s="203">
        <f>ROUND(I233*H233,2)</f>
        <v>0</v>
      </c>
      <c r="BL233" s="17" t="s">
        <v>163</v>
      </c>
      <c r="BM233" s="202" t="s">
        <v>399</v>
      </c>
    </row>
    <row r="234" spans="2:51" s="13" customFormat="1" ht="12">
      <c r="B234" s="204"/>
      <c r="C234" s="205"/>
      <c r="D234" s="206" t="s">
        <v>165</v>
      </c>
      <c r="E234" s="207" t="s">
        <v>1</v>
      </c>
      <c r="F234" s="208" t="s">
        <v>400</v>
      </c>
      <c r="G234" s="205"/>
      <c r="H234" s="209">
        <v>25</v>
      </c>
      <c r="I234" s="210"/>
      <c r="J234" s="205"/>
      <c r="K234" s="205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165</v>
      </c>
      <c r="AU234" s="215" t="s">
        <v>88</v>
      </c>
      <c r="AV234" s="13" t="s">
        <v>88</v>
      </c>
      <c r="AW234" s="13" t="s">
        <v>34</v>
      </c>
      <c r="AX234" s="13" t="s">
        <v>86</v>
      </c>
      <c r="AY234" s="215" t="s">
        <v>156</v>
      </c>
    </row>
    <row r="235" spans="1:65" s="2" customFormat="1" ht="14.45" customHeight="1">
      <c r="A235" s="34"/>
      <c r="B235" s="35"/>
      <c r="C235" s="227" t="s">
        <v>401</v>
      </c>
      <c r="D235" s="227" t="s">
        <v>250</v>
      </c>
      <c r="E235" s="228" t="s">
        <v>402</v>
      </c>
      <c r="F235" s="229" t="s">
        <v>403</v>
      </c>
      <c r="G235" s="230" t="s">
        <v>263</v>
      </c>
      <c r="H235" s="231">
        <v>3</v>
      </c>
      <c r="I235" s="232"/>
      <c r="J235" s="233">
        <f>ROUND(I235*H235,2)</f>
        <v>0</v>
      </c>
      <c r="K235" s="229" t="s">
        <v>162</v>
      </c>
      <c r="L235" s="234"/>
      <c r="M235" s="235" t="s">
        <v>1</v>
      </c>
      <c r="N235" s="236" t="s">
        <v>44</v>
      </c>
      <c r="O235" s="71"/>
      <c r="P235" s="200">
        <f>O235*H235</f>
        <v>0</v>
      </c>
      <c r="Q235" s="200">
        <v>0.696</v>
      </c>
      <c r="R235" s="200">
        <f>Q235*H235</f>
        <v>2.088</v>
      </c>
      <c r="S235" s="200">
        <v>0</v>
      </c>
      <c r="T235" s="201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2" t="s">
        <v>192</v>
      </c>
      <c r="AT235" s="202" t="s">
        <v>250</v>
      </c>
      <c r="AU235" s="202" t="s">
        <v>88</v>
      </c>
      <c r="AY235" s="17" t="s">
        <v>156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7" t="s">
        <v>86</v>
      </c>
      <c r="BK235" s="203">
        <f>ROUND(I235*H235,2)</f>
        <v>0</v>
      </c>
      <c r="BL235" s="17" t="s">
        <v>163</v>
      </c>
      <c r="BM235" s="202" t="s">
        <v>404</v>
      </c>
    </row>
    <row r="236" spans="2:51" s="13" customFormat="1" ht="12">
      <c r="B236" s="204"/>
      <c r="C236" s="205"/>
      <c r="D236" s="206" t="s">
        <v>165</v>
      </c>
      <c r="E236" s="207" t="s">
        <v>1</v>
      </c>
      <c r="F236" s="208" t="s">
        <v>405</v>
      </c>
      <c r="G236" s="205"/>
      <c r="H236" s="209">
        <v>3</v>
      </c>
      <c r="I236" s="210"/>
      <c r="J236" s="205"/>
      <c r="K236" s="205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165</v>
      </c>
      <c r="AU236" s="215" t="s">
        <v>88</v>
      </c>
      <c r="AV236" s="13" t="s">
        <v>88</v>
      </c>
      <c r="AW236" s="13" t="s">
        <v>34</v>
      </c>
      <c r="AX236" s="13" t="s">
        <v>86</v>
      </c>
      <c r="AY236" s="215" t="s">
        <v>156</v>
      </c>
    </row>
    <row r="237" spans="1:65" s="2" customFormat="1" ht="26.45" customHeight="1">
      <c r="A237" s="34"/>
      <c r="B237" s="35"/>
      <c r="C237" s="191" t="s">
        <v>406</v>
      </c>
      <c r="D237" s="191" t="s">
        <v>158</v>
      </c>
      <c r="E237" s="192" t="s">
        <v>407</v>
      </c>
      <c r="F237" s="193" t="s">
        <v>408</v>
      </c>
      <c r="G237" s="194" t="s">
        <v>263</v>
      </c>
      <c r="H237" s="195">
        <v>1</v>
      </c>
      <c r="I237" s="196"/>
      <c r="J237" s="197">
        <f>ROUND(I237*H237,2)</f>
        <v>0</v>
      </c>
      <c r="K237" s="193" t="s">
        <v>162</v>
      </c>
      <c r="L237" s="39"/>
      <c r="M237" s="198" t="s">
        <v>1</v>
      </c>
      <c r="N237" s="199" t="s">
        <v>44</v>
      </c>
      <c r="O237" s="71"/>
      <c r="P237" s="200">
        <f>O237*H237</f>
        <v>0</v>
      </c>
      <c r="Q237" s="200">
        <v>0.21734</v>
      </c>
      <c r="R237" s="200">
        <f>Q237*H237</f>
        <v>0.21734</v>
      </c>
      <c r="S237" s="200">
        <v>0</v>
      </c>
      <c r="T237" s="201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2" t="s">
        <v>163</v>
      </c>
      <c r="AT237" s="202" t="s">
        <v>158</v>
      </c>
      <c r="AU237" s="202" t="s">
        <v>88</v>
      </c>
      <c r="AY237" s="17" t="s">
        <v>156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7" t="s">
        <v>86</v>
      </c>
      <c r="BK237" s="203">
        <f>ROUND(I237*H237,2)</f>
        <v>0</v>
      </c>
      <c r="BL237" s="17" t="s">
        <v>163</v>
      </c>
      <c r="BM237" s="202" t="s">
        <v>409</v>
      </c>
    </row>
    <row r="238" spans="1:65" s="2" customFormat="1" ht="26.45" customHeight="1">
      <c r="A238" s="34"/>
      <c r="B238" s="35"/>
      <c r="C238" s="227" t="s">
        <v>410</v>
      </c>
      <c r="D238" s="227" t="s">
        <v>250</v>
      </c>
      <c r="E238" s="228" t="s">
        <v>411</v>
      </c>
      <c r="F238" s="229" t="s">
        <v>412</v>
      </c>
      <c r="G238" s="230" t="s">
        <v>263</v>
      </c>
      <c r="H238" s="231">
        <v>1</v>
      </c>
      <c r="I238" s="232"/>
      <c r="J238" s="233">
        <f>ROUND(I238*H238,2)</f>
        <v>0</v>
      </c>
      <c r="K238" s="229" t="s">
        <v>162</v>
      </c>
      <c r="L238" s="234"/>
      <c r="M238" s="235" t="s">
        <v>1</v>
      </c>
      <c r="N238" s="236" t="s">
        <v>44</v>
      </c>
      <c r="O238" s="71"/>
      <c r="P238" s="200">
        <f>O238*H238</f>
        <v>0</v>
      </c>
      <c r="Q238" s="200">
        <v>0</v>
      </c>
      <c r="R238" s="200">
        <f>Q238*H238</f>
        <v>0</v>
      </c>
      <c r="S238" s="200">
        <v>0</v>
      </c>
      <c r="T238" s="201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2" t="s">
        <v>192</v>
      </c>
      <c r="AT238" s="202" t="s">
        <v>250</v>
      </c>
      <c r="AU238" s="202" t="s">
        <v>88</v>
      </c>
      <c r="AY238" s="17" t="s">
        <v>156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17" t="s">
        <v>86</v>
      </c>
      <c r="BK238" s="203">
        <f>ROUND(I238*H238,2)</f>
        <v>0</v>
      </c>
      <c r="BL238" s="17" t="s">
        <v>163</v>
      </c>
      <c r="BM238" s="202" t="s">
        <v>413</v>
      </c>
    </row>
    <row r="239" spans="1:65" s="2" customFormat="1" ht="14.45" customHeight="1">
      <c r="A239" s="34"/>
      <c r="B239" s="35"/>
      <c r="C239" s="191" t="s">
        <v>414</v>
      </c>
      <c r="D239" s="191" t="s">
        <v>158</v>
      </c>
      <c r="E239" s="192" t="s">
        <v>415</v>
      </c>
      <c r="F239" s="193" t="s">
        <v>416</v>
      </c>
      <c r="G239" s="194" t="s">
        <v>195</v>
      </c>
      <c r="H239" s="195">
        <v>3.888</v>
      </c>
      <c r="I239" s="196"/>
      <c r="J239" s="197">
        <f>ROUND(I239*H239,2)</f>
        <v>0</v>
      </c>
      <c r="K239" s="193" t="s">
        <v>1</v>
      </c>
      <c r="L239" s="39"/>
      <c r="M239" s="198" t="s">
        <v>1</v>
      </c>
      <c r="N239" s="199" t="s">
        <v>44</v>
      </c>
      <c r="O239" s="71"/>
      <c r="P239" s="200">
        <f>O239*H239</f>
        <v>0</v>
      </c>
      <c r="Q239" s="200">
        <v>1.486</v>
      </c>
      <c r="R239" s="200">
        <f>Q239*H239</f>
        <v>5.777568</v>
      </c>
      <c r="S239" s="200">
        <v>0</v>
      </c>
      <c r="T239" s="20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163</v>
      </c>
      <c r="AT239" s="202" t="s">
        <v>158</v>
      </c>
      <c r="AU239" s="202" t="s">
        <v>88</v>
      </c>
      <c r="AY239" s="17" t="s">
        <v>156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86</v>
      </c>
      <c r="BK239" s="203">
        <f>ROUND(I239*H239,2)</f>
        <v>0</v>
      </c>
      <c r="BL239" s="17" t="s">
        <v>163</v>
      </c>
      <c r="BM239" s="202" t="s">
        <v>417</v>
      </c>
    </row>
    <row r="240" spans="2:51" s="13" customFormat="1" ht="12">
      <c r="B240" s="204"/>
      <c r="C240" s="205"/>
      <c r="D240" s="206" t="s">
        <v>165</v>
      </c>
      <c r="E240" s="207" t="s">
        <v>1</v>
      </c>
      <c r="F240" s="208" t="s">
        <v>418</v>
      </c>
      <c r="G240" s="205"/>
      <c r="H240" s="209">
        <v>3.888</v>
      </c>
      <c r="I240" s="210"/>
      <c r="J240" s="205"/>
      <c r="K240" s="205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165</v>
      </c>
      <c r="AU240" s="215" t="s">
        <v>88</v>
      </c>
      <c r="AV240" s="13" t="s">
        <v>88</v>
      </c>
      <c r="AW240" s="13" t="s">
        <v>34</v>
      </c>
      <c r="AX240" s="13" t="s">
        <v>86</v>
      </c>
      <c r="AY240" s="215" t="s">
        <v>156</v>
      </c>
    </row>
    <row r="241" spans="1:65" s="2" customFormat="1" ht="26.45" customHeight="1">
      <c r="A241" s="34"/>
      <c r="B241" s="35"/>
      <c r="C241" s="191" t="s">
        <v>419</v>
      </c>
      <c r="D241" s="191" t="s">
        <v>158</v>
      </c>
      <c r="E241" s="192" t="s">
        <v>420</v>
      </c>
      <c r="F241" s="193" t="s">
        <v>421</v>
      </c>
      <c r="G241" s="194" t="s">
        <v>195</v>
      </c>
      <c r="H241" s="195">
        <v>0.432</v>
      </c>
      <c r="I241" s="196"/>
      <c r="J241" s="197">
        <f>ROUND(I241*H241,2)</f>
        <v>0</v>
      </c>
      <c r="K241" s="193" t="s">
        <v>162</v>
      </c>
      <c r="L241" s="39"/>
      <c r="M241" s="198" t="s">
        <v>1</v>
      </c>
      <c r="N241" s="199" t="s">
        <v>44</v>
      </c>
      <c r="O241" s="71"/>
      <c r="P241" s="200">
        <f>O241*H241</f>
        <v>0</v>
      </c>
      <c r="Q241" s="200">
        <v>2.45329</v>
      </c>
      <c r="R241" s="200">
        <f>Q241*H241</f>
        <v>1.05982128</v>
      </c>
      <c r="S241" s="200">
        <v>0</v>
      </c>
      <c r="T241" s="201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2" t="s">
        <v>163</v>
      </c>
      <c r="AT241" s="202" t="s">
        <v>158</v>
      </c>
      <c r="AU241" s="202" t="s">
        <v>88</v>
      </c>
      <c r="AY241" s="17" t="s">
        <v>156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7" t="s">
        <v>86</v>
      </c>
      <c r="BK241" s="203">
        <f>ROUND(I241*H241,2)</f>
        <v>0</v>
      </c>
      <c r="BL241" s="17" t="s">
        <v>163</v>
      </c>
      <c r="BM241" s="202" t="s">
        <v>422</v>
      </c>
    </row>
    <row r="242" spans="2:51" s="13" customFormat="1" ht="12">
      <c r="B242" s="204"/>
      <c r="C242" s="205"/>
      <c r="D242" s="206" t="s">
        <v>165</v>
      </c>
      <c r="E242" s="207" t="s">
        <v>1</v>
      </c>
      <c r="F242" s="208" t="s">
        <v>423</v>
      </c>
      <c r="G242" s="205"/>
      <c r="H242" s="209">
        <v>0.432</v>
      </c>
      <c r="I242" s="210"/>
      <c r="J242" s="205"/>
      <c r="K242" s="205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165</v>
      </c>
      <c r="AU242" s="215" t="s">
        <v>88</v>
      </c>
      <c r="AV242" s="13" t="s">
        <v>88</v>
      </c>
      <c r="AW242" s="13" t="s">
        <v>34</v>
      </c>
      <c r="AX242" s="13" t="s">
        <v>86</v>
      </c>
      <c r="AY242" s="215" t="s">
        <v>156</v>
      </c>
    </row>
    <row r="243" spans="2:63" s="12" customFormat="1" ht="22.9" customHeight="1">
      <c r="B243" s="175"/>
      <c r="C243" s="176"/>
      <c r="D243" s="177" t="s">
        <v>78</v>
      </c>
      <c r="E243" s="189" t="s">
        <v>198</v>
      </c>
      <c r="F243" s="189" t="s">
        <v>424</v>
      </c>
      <c r="G243" s="176"/>
      <c r="H243" s="176"/>
      <c r="I243" s="179"/>
      <c r="J243" s="190">
        <f>BK243</f>
        <v>0</v>
      </c>
      <c r="K243" s="176"/>
      <c r="L243" s="181"/>
      <c r="M243" s="182"/>
      <c r="N243" s="183"/>
      <c r="O243" s="183"/>
      <c r="P243" s="184">
        <f>SUM(P244:P256)</f>
        <v>0</v>
      </c>
      <c r="Q243" s="183"/>
      <c r="R243" s="184">
        <f>SUM(R244:R256)</f>
        <v>1.0593255000000001</v>
      </c>
      <c r="S243" s="183"/>
      <c r="T243" s="185">
        <f>SUM(T244:T256)</f>
        <v>9</v>
      </c>
      <c r="AR243" s="186" t="s">
        <v>86</v>
      </c>
      <c r="AT243" s="187" t="s">
        <v>78</v>
      </c>
      <c r="AU243" s="187" t="s">
        <v>86</v>
      </c>
      <c r="AY243" s="186" t="s">
        <v>156</v>
      </c>
      <c r="BK243" s="188">
        <f>SUM(BK244:BK256)</f>
        <v>0</v>
      </c>
    </row>
    <row r="244" spans="1:65" s="2" customFormat="1" ht="26.45" customHeight="1">
      <c r="A244" s="34"/>
      <c r="B244" s="35"/>
      <c r="C244" s="191" t="s">
        <v>425</v>
      </c>
      <c r="D244" s="191" t="s">
        <v>158</v>
      </c>
      <c r="E244" s="192" t="s">
        <v>426</v>
      </c>
      <c r="F244" s="193" t="s">
        <v>427</v>
      </c>
      <c r="G244" s="194" t="s">
        <v>161</v>
      </c>
      <c r="H244" s="195">
        <v>574.2</v>
      </c>
      <c r="I244" s="196"/>
      <c r="J244" s="197">
        <f>ROUND(I244*H244,2)</f>
        <v>0</v>
      </c>
      <c r="K244" s="193" t="s">
        <v>1</v>
      </c>
      <c r="L244" s="39"/>
      <c r="M244" s="198" t="s">
        <v>1</v>
      </c>
      <c r="N244" s="199" t="s">
        <v>44</v>
      </c>
      <c r="O244" s="71"/>
      <c r="P244" s="200">
        <f>O244*H244</f>
        <v>0</v>
      </c>
      <c r="Q244" s="200">
        <v>0.00025</v>
      </c>
      <c r="R244" s="200">
        <f>Q244*H244</f>
        <v>0.14355</v>
      </c>
      <c r="S244" s="200">
        <v>0</v>
      </c>
      <c r="T244" s="201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2" t="s">
        <v>163</v>
      </c>
      <c r="AT244" s="202" t="s">
        <v>158</v>
      </c>
      <c r="AU244" s="202" t="s">
        <v>88</v>
      </c>
      <c r="AY244" s="17" t="s">
        <v>156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7" t="s">
        <v>86</v>
      </c>
      <c r="BK244" s="203">
        <f>ROUND(I244*H244,2)</f>
        <v>0</v>
      </c>
      <c r="BL244" s="17" t="s">
        <v>163</v>
      </c>
      <c r="BM244" s="202" t="s">
        <v>428</v>
      </c>
    </row>
    <row r="245" spans="2:51" s="13" customFormat="1" ht="12">
      <c r="B245" s="204"/>
      <c r="C245" s="205"/>
      <c r="D245" s="206" t="s">
        <v>165</v>
      </c>
      <c r="E245" s="207" t="s">
        <v>1</v>
      </c>
      <c r="F245" s="208" t="s">
        <v>429</v>
      </c>
      <c r="G245" s="205"/>
      <c r="H245" s="209">
        <v>574.2</v>
      </c>
      <c r="I245" s="210"/>
      <c r="J245" s="205"/>
      <c r="K245" s="205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165</v>
      </c>
      <c r="AU245" s="215" t="s">
        <v>88</v>
      </c>
      <c r="AV245" s="13" t="s">
        <v>88</v>
      </c>
      <c r="AW245" s="13" t="s">
        <v>34</v>
      </c>
      <c r="AX245" s="13" t="s">
        <v>86</v>
      </c>
      <c r="AY245" s="215" t="s">
        <v>156</v>
      </c>
    </row>
    <row r="246" spans="1:65" s="2" customFormat="1" ht="14.45" customHeight="1">
      <c r="A246" s="34"/>
      <c r="B246" s="35"/>
      <c r="C246" s="191" t="s">
        <v>430</v>
      </c>
      <c r="D246" s="191" t="s">
        <v>158</v>
      </c>
      <c r="E246" s="192" t="s">
        <v>431</v>
      </c>
      <c r="F246" s="193" t="s">
        <v>432</v>
      </c>
      <c r="G246" s="194" t="s">
        <v>161</v>
      </c>
      <c r="H246" s="195">
        <v>1.15</v>
      </c>
      <c r="I246" s="196"/>
      <c r="J246" s="197">
        <f>ROUND(I246*H246,2)</f>
        <v>0</v>
      </c>
      <c r="K246" s="193" t="s">
        <v>162</v>
      </c>
      <c r="L246" s="39"/>
      <c r="M246" s="198" t="s">
        <v>1</v>
      </c>
      <c r="N246" s="199" t="s">
        <v>44</v>
      </c>
      <c r="O246" s="71"/>
      <c r="P246" s="200">
        <f>O246*H246</f>
        <v>0</v>
      </c>
      <c r="Q246" s="200">
        <v>0.06777</v>
      </c>
      <c r="R246" s="200">
        <f>Q246*H246</f>
        <v>0.07793549999999999</v>
      </c>
      <c r="S246" s="200">
        <v>0</v>
      </c>
      <c r="T246" s="201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2" t="s">
        <v>163</v>
      </c>
      <c r="AT246" s="202" t="s">
        <v>158</v>
      </c>
      <c r="AU246" s="202" t="s">
        <v>88</v>
      </c>
      <c r="AY246" s="17" t="s">
        <v>156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7" t="s">
        <v>86</v>
      </c>
      <c r="BK246" s="203">
        <f>ROUND(I246*H246,2)</f>
        <v>0</v>
      </c>
      <c r="BL246" s="17" t="s">
        <v>163</v>
      </c>
      <c r="BM246" s="202" t="s">
        <v>433</v>
      </c>
    </row>
    <row r="247" spans="2:51" s="13" customFormat="1" ht="12">
      <c r="B247" s="204"/>
      <c r="C247" s="205"/>
      <c r="D247" s="206" t="s">
        <v>165</v>
      </c>
      <c r="E247" s="207" t="s">
        <v>1</v>
      </c>
      <c r="F247" s="208" t="s">
        <v>434</v>
      </c>
      <c r="G247" s="205"/>
      <c r="H247" s="209">
        <v>1.15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165</v>
      </c>
      <c r="AU247" s="215" t="s">
        <v>88</v>
      </c>
      <c r="AV247" s="13" t="s">
        <v>88</v>
      </c>
      <c r="AW247" s="13" t="s">
        <v>34</v>
      </c>
      <c r="AX247" s="13" t="s">
        <v>86</v>
      </c>
      <c r="AY247" s="215" t="s">
        <v>156</v>
      </c>
    </row>
    <row r="248" spans="1:65" s="2" customFormat="1" ht="14.45" customHeight="1">
      <c r="A248" s="34"/>
      <c r="B248" s="35"/>
      <c r="C248" s="191" t="s">
        <v>435</v>
      </c>
      <c r="D248" s="191" t="s">
        <v>158</v>
      </c>
      <c r="E248" s="192" t="s">
        <v>436</v>
      </c>
      <c r="F248" s="193" t="s">
        <v>437</v>
      </c>
      <c r="G248" s="194" t="s">
        <v>263</v>
      </c>
      <c r="H248" s="195">
        <v>2</v>
      </c>
      <c r="I248" s="196"/>
      <c r="J248" s="197">
        <f>ROUND(I248*H248,2)</f>
        <v>0</v>
      </c>
      <c r="K248" s="193" t="s">
        <v>162</v>
      </c>
      <c r="L248" s="39"/>
      <c r="M248" s="198" t="s">
        <v>1</v>
      </c>
      <c r="N248" s="199" t="s">
        <v>44</v>
      </c>
      <c r="O248" s="71"/>
      <c r="P248" s="200">
        <f>O248*H248</f>
        <v>0</v>
      </c>
      <c r="Q248" s="200">
        <v>0.00442</v>
      </c>
      <c r="R248" s="200">
        <f>Q248*H248</f>
        <v>0.00884</v>
      </c>
      <c r="S248" s="200">
        <v>0</v>
      </c>
      <c r="T248" s="201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2" t="s">
        <v>163</v>
      </c>
      <c r="AT248" s="202" t="s">
        <v>158</v>
      </c>
      <c r="AU248" s="202" t="s">
        <v>88</v>
      </c>
      <c r="AY248" s="17" t="s">
        <v>156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7" t="s">
        <v>86</v>
      </c>
      <c r="BK248" s="203">
        <f>ROUND(I248*H248,2)</f>
        <v>0</v>
      </c>
      <c r="BL248" s="17" t="s">
        <v>163</v>
      </c>
      <c r="BM248" s="202" t="s">
        <v>438</v>
      </c>
    </row>
    <row r="249" spans="2:51" s="13" customFormat="1" ht="12">
      <c r="B249" s="204"/>
      <c r="C249" s="205"/>
      <c r="D249" s="206" t="s">
        <v>165</v>
      </c>
      <c r="E249" s="207" t="s">
        <v>1</v>
      </c>
      <c r="F249" s="208" t="s">
        <v>439</v>
      </c>
      <c r="G249" s="205"/>
      <c r="H249" s="209">
        <v>2</v>
      </c>
      <c r="I249" s="210"/>
      <c r="J249" s="205"/>
      <c r="K249" s="205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165</v>
      </c>
      <c r="AU249" s="215" t="s">
        <v>88</v>
      </c>
      <c r="AV249" s="13" t="s">
        <v>88</v>
      </c>
      <c r="AW249" s="13" t="s">
        <v>34</v>
      </c>
      <c r="AX249" s="13" t="s">
        <v>86</v>
      </c>
      <c r="AY249" s="215" t="s">
        <v>156</v>
      </c>
    </row>
    <row r="250" spans="1:65" s="2" customFormat="1" ht="26.45" customHeight="1">
      <c r="A250" s="34"/>
      <c r="B250" s="35"/>
      <c r="C250" s="227" t="s">
        <v>440</v>
      </c>
      <c r="D250" s="227" t="s">
        <v>250</v>
      </c>
      <c r="E250" s="228" t="s">
        <v>441</v>
      </c>
      <c r="F250" s="229" t="s">
        <v>442</v>
      </c>
      <c r="G250" s="230" t="s">
        <v>296</v>
      </c>
      <c r="H250" s="231">
        <v>0.029</v>
      </c>
      <c r="I250" s="232"/>
      <c r="J250" s="233">
        <f>ROUND(I250*H250,2)</f>
        <v>0</v>
      </c>
      <c r="K250" s="229" t="s">
        <v>162</v>
      </c>
      <c r="L250" s="234"/>
      <c r="M250" s="235" t="s">
        <v>1</v>
      </c>
      <c r="N250" s="236" t="s">
        <v>44</v>
      </c>
      <c r="O250" s="71"/>
      <c r="P250" s="200">
        <f>O250*H250</f>
        <v>0</v>
      </c>
      <c r="Q250" s="200">
        <v>1</v>
      </c>
      <c r="R250" s="200">
        <f>Q250*H250</f>
        <v>0.029</v>
      </c>
      <c r="S250" s="200">
        <v>0</v>
      </c>
      <c r="T250" s="201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2" t="s">
        <v>192</v>
      </c>
      <c r="AT250" s="202" t="s">
        <v>250</v>
      </c>
      <c r="AU250" s="202" t="s">
        <v>88</v>
      </c>
      <c r="AY250" s="17" t="s">
        <v>156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7" t="s">
        <v>86</v>
      </c>
      <c r="BK250" s="203">
        <f>ROUND(I250*H250,2)</f>
        <v>0</v>
      </c>
      <c r="BL250" s="17" t="s">
        <v>163</v>
      </c>
      <c r="BM250" s="202" t="s">
        <v>443</v>
      </c>
    </row>
    <row r="251" spans="1:47" s="2" customFormat="1" ht="19.5">
      <c r="A251" s="34"/>
      <c r="B251" s="35"/>
      <c r="C251" s="36"/>
      <c r="D251" s="206" t="s">
        <v>333</v>
      </c>
      <c r="E251" s="36"/>
      <c r="F251" s="237" t="s">
        <v>444</v>
      </c>
      <c r="G251" s="36"/>
      <c r="H251" s="36"/>
      <c r="I251" s="238"/>
      <c r="J251" s="36"/>
      <c r="K251" s="36"/>
      <c r="L251" s="39"/>
      <c r="M251" s="239"/>
      <c r="N251" s="240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333</v>
      </c>
      <c r="AU251" s="17" t="s">
        <v>88</v>
      </c>
    </row>
    <row r="252" spans="2:51" s="13" customFormat="1" ht="12">
      <c r="B252" s="204"/>
      <c r="C252" s="205"/>
      <c r="D252" s="206" t="s">
        <v>165</v>
      </c>
      <c r="E252" s="207" t="s">
        <v>1</v>
      </c>
      <c r="F252" s="208" t="s">
        <v>445</v>
      </c>
      <c r="G252" s="205"/>
      <c r="H252" s="209">
        <v>0.029</v>
      </c>
      <c r="I252" s="210"/>
      <c r="J252" s="205"/>
      <c r="K252" s="205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165</v>
      </c>
      <c r="AU252" s="215" t="s">
        <v>88</v>
      </c>
      <c r="AV252" s="13" t="s">
        <v>88</v>
      </c>
      <c r="AW252" s="13" t="s">
        <v>34</v>
      </c>
      <c r="AX252" s="13" t="s">
        <v>86</v>
      </c>
      <c r="AY252" s="215" t="s">
        <v>156</v>
      </c>
    </row>
    <row r="253" spans="1:65" s="2" customFormat="1" ht="14.45" customHeight="1">
      <c r="A253" s="34"/>
      <c r="B253" s="35"/>
      <c r="C253" s="191" t="s">
        <v>446</v>
      </c>
      <c r="D253" s="191" t="s">
        <v>158</v>
      </c>
      <c r="E253" s="192" t="s">
        <v>447</v>
      </c>
      <c r="F253" s="193" t="s">
        <v>448</v>
      </c>
      <c r="G253" s="194" t="s">
        <v>195</v>
      </c>
      <c r="H253" s="195">
        <v>4.5</v>
      </c>
      <c r="I253" s="196"/>
      <c r="J253" s="197">
        <f>ROUND(I253*H253,2)</f>
        <v>0</v>
      </c>
      <c r="K253" s="193" t="s">
        <v>162</v>
      </c>
      <c r="L253" s="39"/>
      <c r="M253" s="198" t="s">
        <v>1</v>
      </c>
      <c r="N253" s="199" t="s">
        <v>44</v>
      </c>
      <c r="O253" s="71"/>
      <c r="P253" s="200">
        <f>O253*H253</f>
        <v>0</v>
      </c>
      <c r="Q253" s="200">
        <v>0</v>
      </c>
      <c r="R253" s="200">
        <f>Q253*H253</f>
        <v>0</v>
      </c>
      <c r="S253" s="200">
        <v>2</v>
      </c>
      <c r="T253" s="201">
        <f>S253*H253</f>
        <v>9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2" t="s">
        <v>163</v>
      </c>
      <c r="AT253" s="202" t="s">
        <v>158</v>
      </c>
      <c r="AU253" s="202" t="s">
        <v>88</v>
      </c>
      <c r="AY253" s="17" t="s">
        <v>156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7" t="s">
        <v>86</v>
      </c>
      <c r="BK253" s="203">
        <f>ROUND(I253*H253,2)</f>
        <v>0</v>
      </c>
      <c r="BL253" s="17" t="s">
        <v>163</v>
      </c>
      <c r="BM253" s="202" t="s">
        <v>449</v>
      </c>
    </row>
    <row r="254" spans="2:51" s="13" customFormat="1" ht="12">
      <c r="B254" s="204"/>
      <c r="C254" s="205"/>
      <c r="D254" s="206" t="s">
        <v>165</v>
      </c>
      <c r="E254" s="207" t="s">
        <v>1</v>
      </c>
      <c r="F254" s="208" t="s">
        <v>450</v>
      </c>
      <c r="G254" s="205"/>
      <c r="H254" s="209">
        <v>4.5</v>
      </c>
      <c r="I254" s="210"/>
      <c r="J254" s="205"/>
      <c r="K254" s="205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165</v>
      </c>
      <c r="AU254" s="215" t="s">
        <v>88</v>
      </c>
      <c r="AV254" s="13" t="s">
        <v>88</v>
      </c>
      <c r="AW254" s="13" t="s">
        <v>34</v>
      </c>
      <c r="AX254" s="13" t="s">
        <v>86</v>
      </c>
      <c r="AY254" s="215" t="s">
        <v>156</v>
      </c>
    </row>
    <row r="255" spans="1:65" s="2" customFormat="1" ht="14.45" customHeight="1">
      <c r="A255" s="34"/>
      <c r="B255" s="35"/>
      <c r="C255" s="191" t="s">
        <v>451</v>
      </c>
      <c r="D255" s="191" t="s">
        <v>158</v>
      </c>
      <c r="E255" s="192" t="s">
        <v>452</v>
      </c>
      <c r="F255" s="193" t="s">
        <v>453</v>
      </c>
      <c r="G255" s="194" t="s">
        <v>1</v>
      </c>
      <c r="H255" s="195">
        <v>10</v>
      </c>
      <c r="I255" s="196"/>
      <c r="J255" s="197">
        <f>ROUND(I255*H255,2)</f>
        <v>0</v>
      </c>
      <c r="K255" s="193" t="s">
        <v>1</v>
      </c>
      <c r="L255" s="39"/>
      <c r="M255" s="198" t="s">
        <v>1</v>
      </c>
      <c r="N255" s="199" t="s">
        <v>44</v>
      </c>
      <c r="O255" s="71"/>
      <c r="P255" s="200">
        <f>O255*H255</f>
        <v>0</v>
      </c>
      <c r="Q255" s="200">
        <v>0.08</v>
      </c>
      <c r="R255" s="200">
        <f>Q255*H255</f>
        <v>0.8</v>
      </c>
      <c r="S255" s="200">
        <v>0</v>
      </c>
      <c r="T255" s="201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2" t="s">
        <v>163</v>
      </c>
      <c r="AT255" s="202" t="s">
        <v>158</v>
      </c>
      <c r="AU255" s="202" t="s">
        <v>88</v>
      </c>
      <c r="AY255" s="17" t="s">
        <v>156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7" t="s">
        <v>86</v>
      </c>
      <c r="BK255" s="203">
        <f>ROUND(I255*H255,2)</f>
        <v>0</v>
      </c>
      <c r="BL255" s="17" t="s">
        <v>163</v>
      </c>
      <c r="BM255" s="202" t="s">
        <v>454</v>
      </c>
    </row>
    <row r="256" spans="2:51" s="13" customFormat="1" ht="12">
      <c r="B256" s="204"/>
      <c r="C256" s="205"/>
      <c r="D256" s="206" t="s">
        <v>165</v>
      </c>
      <c r="E256" s="207" t="s">
        <v>1</v>
      </c>
      <c r="F256" s="208" t="s">
        <v>455</v>
      </c>
      <c r="G256" s="205"/>
      <c r="H256" s="209">
        <v>10</v>
      </c>
      <c r="I256" s="210"/>
      <c r="J256" s="205"/>
      <c r="K256" s="205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165</v>
      </c>
      <c r="AU256" s="215" t="s">
        <v>88</v>
      </c>
      <c r="AV256" s="13" t="s">
        <v>88</v>
      </c>
      <c r="AW256" s="13" t="s">
        <v>34</v>
      </c>
      <c r="AX256" s="13" t="s">
        <v>86</v>
      </c>
      <c r="AY256" s="215" t="s">
        <v>156</v>
      </c>
    </row>
    <row r="257" spans="2:63" s="12" customFormat="1" ht="22.9" customHeight="1">
      <c r="B257" s="175"/>
      <c r="C257" s="176"/>
      <c r="D257" s="177" t="s">
        <v>78</v>
      </c>
      <c r="E257" s="189" t="s">
        <v>456</v>
      </c>
      <c r="F257" s="189" t="s">
        <v>457</v>
      </c>
      <c r="G257" s="176"/>
      <c r="H257" s="176"/>
      <c r="I257" s="179"/>
      <c r="J257" s="190">
        <f>BK257</f>
        <v>0</v>
      </c>
      <c r="K257" s="176"/>
      <c r="L257" s="181"/>
      <c r="M257" s="182"/>
      <c r="N257" s="183"/>
      <c r="O257" s="183"/>
      <c r="P257" s="184">
        <f>SUM(P258:P260)</f>
        <v>0</v>
      </c>
      <c r="Q257" s="183"/>
      <c r="R257" s="184">
        <f>SUM(R258:R260)</f>
        <v>0</v>
      </c>
      <c r="S257" s="183"/>
      <c r="T257" s="185">
        <f>SUM(T258:T260)</f>
        <v>0</v>
      </c>
      <c r="AR257" s="186" t="s">
        <v>86</v>
      </c>
      <c r="AT257" s="187" t="s">
        <v>78</v>
      </c>
      <c r="AU257" s="187" t="s">
        <v>86</v>
      </c>
      <c r="AY257" s="186" t="s">
        <v>156</v>
      </c>
      <c r="BK257" s="188">
        <f>SUM(BK258:BK260)</f>
        <v>0</v>
      </c>
    </row>
    <row r="258" spans="1:65" s="2" customFormat="1" ht="40.9" customHeight="1">
      <c r="A258" s="34"/>
      <c r="B258" s="35"/>
      <c r="C258" s="191" t="s">
        <v>458</v>
      </c>
      <c r="D258" s="191" t="s">
        <v>158</v>
      </c>
      <c r="E258" s="192" t="s">
        <v>459</v>
      </c>
      <c r="F258" s="193" t="s">
        <v>460</v>
      </c>
      <c r="G258" s="194" t="s">
        <v>296</v>
      </c>
      <c r="H258" s="195">
        <v>385.695</v>
      </c>
      <c r="I258" s="196"/>
      <c r="J258" s="197">
        <f>ROUND(I258*H258,2)</f>
        <v>0</v>
      </c>
      <c r="K258" s="193" t="s">
        <v>1</v>
      </c>
      <c r="L258" s="39"/>
      <c r="M258" s="198" t="s">
        <v>1</v>
      </c>
      <c r="N258" s="199" t="s">
        <v>44</v>
      </c>
      <c r="O258" s="71"/>
      <c r="P258" s="200">
        <f>O258*H258</f>
        <v>0</v>
      </c>
      <c r="Q258" s="200">
        <v>0</v>
      </c>
      <c r="R258" s="200">
        <f>Q258*H258</f>
        <v>0</v>
      </c>
      <c r="S258" s="200">
        <v>0</v>
      </c>
      <c r="T258" s="201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2" t="s">
        <v>163</v>
      </c>
      <c r="AT258" s="202" t="s">
        <v>158</v>
      </c>
      <c r="AU258" s="202" t="s">
        <v>88</v>
      </c>
      <c r="AY258" s="17" t="s">
        <v>156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7" t="s">
        <v>86</v>
      </c>
      <c r="BK258" s="203">
        <f>ROUND(I258*H258,2)</f>
        <v>0</v>
      </c>
      <c r="BL258" s="17" t="s">
        <v>163</v>
      </c>
      <c r="BM258" s="202" t="s">
        <v>461</v>
      </c>
    </row>
    <row r="259" spans="2:51" s="13" customFormat="1" ht="22.5">
      <c r="B259" s="204"/>
      <c r="C259" s="205"/>
      <c r="D259" s="206" t="s">
        <v>165</v>
      </c>
      <c r="E259" s="207" t="s">
        <v>1</v>
      </c>
      <c r="F259" s="208" t="s">
        <v>462</v>
      </c>
      <c r="G259" s="205"/>
      <c r="H259" s="209">
        <v>385.695</v>
      </c>
      <c r="I259" s="210"/>
      <c r="J259" s="205"/>
      <c r="K259" s="205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165</v>
      </c>
      <c r="AU259" s="215" t="s">
        <v>88</v>
      </c>
      <c r="AV259" s="13" t="s">
        <v>88</v>
      </c>
      <c r="AW259" s="13" t="s">
        <v>34</v>
      </c>
      <c r="AX259" s="13" t="s">
        <v>86</v>
      </c>
      <c r="AY259" s="215" t="s">
        <v>156</v>
      </c>
    </row>
    <row r="260" spans="1:65" s="2" customFormat="1" ht="26.45" customHeight="1">
      <c r="A260" s="34"/>
      <c r="B260" s="35"/>
      <c r="C260" s="191" t="s">
        <v>463</v>
      </c>
      <c r="D260" s="191" t="s">
        <v>158</v>
      </c>
      <c r="E260" s="192" t="s">
        <v>464</v>
      </c>
      <c r="F260" s="193" t="s">
        <v>465</v>
      </c>
      <c r="G260" s="194" t="s">
        <v>296</v>
      </c>
      <c r="H260" s="195">
        <v>9</v>
      </c>
      <c r="I260" s="196"/>
      <c r="J260" s="197">
        <f>ROUND(I260*H260,2)</f>
        <v>0</v>
      </c>
      <c r="K260" s="193" t="s">
        <v>1</v>
      </c>
      <c r="L260" s="39"/>
      <c r="M260" s="198" t="s">
        <v>1</v>
      </c>
      <c r="N260" s="199" t="s">
        <v>44</v>
      </c>
      <c r="O260" s="71"/>
      <c r="P260" s="200">
        <f>O260*H260</f>
        <v>0</v>
      </c>
      <c r="Q260" s="200">
        <v>0</v>
      </c>
      <c r="R260" s="200">
        <f>Q260*H260</f>
        <v>0</v>
      </c>
      <c r="S260" s="200">
        <v>0</v>
      </c>
      <c r="T260" s="201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2" t="s">
        <v>163</v>
      </c>
      <c r="AT260" s="202" t="s">
        <v>158</v>
      </c>
      <c r="AU260" s="202" t="s">
        <v>88</v>
      </c>
      <c r="AY260" s="17" t="s">
        <v>156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7" t="s">
        <v>86</v>
      </c>
      <c r="BK260" s="203">
        <f>ROUND(I260*H260,2)</f>
        <v>0</v>
      </c>
      <c r="BL260" s="17" t="s">
        <v>163</v>
      </c>
      <c r="BM260" s="202" t="s">
        <v>466</v>
      </c>
    </row>
    <row r="261" spans="2:63" s="12" customFormat="1" ht="22.9" customHeight="1">
      <c r="B261" s="175"/>
      <c r="C261" s="176"/>
      <c r="D261" s="177" t="s">
        <v>78</v>
      </c>
      <c r="E261" s="189" t="s">
        <v>467</v>
      </c>
      <c r="F261" s="189" t="s">
        <v>468</v>
      </c>
      <c r="G261" s="176"/>
      <c r="H261" s="176"/>
      <c r="I261" s="179"/>
      <c r="J261" s="190">
        <f>BK261</f>
        <v>0</v>
      </c>
      <c r="K261" s="176"/>
      <c r="L261" s="181"/>
      <c r="M261" s="182"/>
      <c r="N261" s="183"/>
      <c r="O261" s="183"/>
      <c r="P261" s="184">
        <f>SUM(P262:P266)</f>
        <v>0</v>
      </c>
      <c r="Q261" s="183"/>
      <c r="R261" s="184">
        <f>SUM(R262:R266)</f>
        <v>0</v>
      </c>
      <c r="S261" s="183"/>
      <c r="T261" s="185">
        <f>SUM(T262:T266)</f>
        <v>0</v>
      </c>
      <c r="AR261" s="186" t="s">
        <v>86</v>
      </c>
      <c r="AT261" s="187" t="s">
        <v>78</v>
      </c>
      <c r="AU261" s="187" t="s">
        <v>86</v>
      </c>
      <c r="AY261" s="186" t="s">
        <v>156</v>
      </c>
      <c r="BK261" s="188">
        <f>SUM(BK262:BK266)</f>
        <v>0</v>
      </c>
    </row>
    <row r="262" spans="1:65" s="2" customFormat="1" ht="14.45" customHeight="1">
      <c r="A262" s="34"/>
      <c r="B262" s="35"/>
      <c r="C262" s="191" t="s">
        <v>469</v>
      </c>
      <c r="D262" s="191" t="s">
        <v>158</v>
      </c>
      <c r="E262" s="192" t="s">
        <v>470</v>
      </c>
      <c r="F262" s="193" t="s">
        <v>471</v>
      </c>
      <c r="G262" s="194" t="s">
        <v>296</v>
      </c>
      <c r="H262" s="195">
        <v>1043.929</v>
      </c>
      <c r="I262" s="196"/>
      <c r="J262" s="197">
        <f>ROUND(I262*H262,2)</f>
        <v>0</v>
      </c>
      <c r="K262" s="193" t="s">
        <v>1</v>
      </c>
      <c r="L262" s="39"/>
      <c r="M262" s="198" t="s">
        <v>1</v>
      </c>
      <c r="N262" s="199" t="s">
        <v>44</v>
      </c>
      <c r="O262" s="71"/>
      <c r="P262" s="200">
        <f>O262*H262</f>
        <v>0</v>
      </c>
      <c r="Q262" s="200">
        <v>0</v>
      </c>
      <c r="R262" s="200">
        <f>Q262*H262</f>
        <v>0</v>
      </c>
      <c r="S262" s="200">
        <v>0</v>
      </c>
      <c r="T262" s="201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2" t="s">
        <v>163</v>
      </c>
      <c r="AT262" s="202" t="s">
        <v>158</v>
      </c>
      <c r="AU262" s="202" t="s">
        <v>88</v>
      </c>
      <c r="AY262" s="17" t="s">
        <v>156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7" t="s">
        <v>86</v>
      </c>
      <c r="BK262" s="203">
        <f>ROUND(I262*H262,2)</f>
        <v>0</v>
      </c>
      <c r="BL262" s="17" t="s">
        <v>163</v>
      </c>
      <c r="BM262" s="202" t="s">
        <v>472</v>
      </c>
    </row>
    <row r="263" spans="2:51" s="15" customFormat="1" ht="12">
      <c r="B263" s="241"/>
      <c r="C263" s="242"/>
      <c r="D263" s="206" t="s">
        <v>165</v>
      </c>
      <c r="E263" s="243" t="s">
        <v>1</v>
      </c>
      <c r="F263" s="244" t="s">
        <v>473</v>
      </c>
      <c r="G263" s="242"/>
      <c r="H263" s="243" t="s">
        <v>1</v>
      </c>
      <c r="I263" s="245"/>
      <c r="J263" s="242"/>
      <c r="K263" s="242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165</v>
      </c>
      <c r="AU263" s="250" t="s">
        <v>88</v>
      </c>
      <c r="AV263" s="15" t="s">
        <v>86</v>
      </c>
      <c r="AW263" s="15" t="s">
        <v>34</v>
      </c>
      <c r="AX263" s="15" t="s">
        <v>79</v>
      </c>
      <c r="AY263" s="250" t="s">
        <v>156</v>
      </c>
    </row>
    <row r="264" spans="2:51" s="15" customFormat="1" ht="12">
      <c r="B264" s="241"/>
      <c r="C264" s="242"/>
      <c r="D264" s="206" t="s">
        <v>165</v>
      </c>
      <c r="E264" s="243" t="s">
        <v>1</v>
      </c>
      <c r="F264" s="244" t="s">
        <v>474</v>
      </c>
      <c r="G264" s="242"/>
      <c r="H264" s="243" t="s">
        <v>1</v>
      </c>
      <c r="I264" s="245"/>
      <c r="J264" s="242"/>
      <c r="K264" s="242"/>
      <c r="L264" s="246"/>
      <c r="M264" s="247"/>
      <c r="N264" s="248"/>
      <c r="O264" s="248"/>
      <c r="P264" s="248"/>
      <c r="Q264" s="248"/>
      <c r="R264" s="248"/>
      <c r="S264" s="248"/>
      <c r="T264" s="249"/>
      <c r="AT264" s="250" t="s">
        <v>165</v>
      </c>
      <c r="AU264" s="250" t="s">
        <v>88</v>
      </c>
      <c r="AV264" s="15" t="s">
        <v>86</v>
      </c>
      <c r="AW264" s="15" t="s">
        <v>34</v>
      </c>
      <c r="AX264" s="15" t="s">
        <v>79</v>
      </c>
      <c r="AY264" s="250" t="s">
        <v>156</v>
      </c>
    </row>
    <row r="265" spans="2:51" s="13" customFormat="1" ht="12">
      <c r="B265" s="204"/>
      <c r="C265" s="205"/>
      <c r="D265" s="206" t="s">
        <v>165</v>
      </c>
      <c r="E265" s="207" t="s">
        <v>1</v>
      </c>
      <c r="F265" s="208" t="s">
        <v>475</v>
      </c>
      <c r="G265" s="205"/>
      <c r="H265" s="209">
        <v>1043.929</v>
      </c>
      <c r="I265" s="210"/>
      <c r="J265" s="205"/>
      <c r="K265" s="205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165</v>
      </c>
      <c r="AU265" s="215" t="s">
        <v>88</v>
      </c>
      <c r="AV265" s="13" t="s">
        <v>88</v>
      </c>
      <c r="AW265" s="13" t="s">
        <v>34</v>
      </c>
      <c r="AX265" s="13" t="s">
        <v>86</v>
      </c>
      <c r="AY265" s="215" t="s">
        <v>156</v>
      </c>
    </row>
    <row r="266" spans="1:65" s="2" customFormat="1" ht="14.45" customHeight="1">
      <c r="A266" s="34"/>
      <c r="B266" s="35"/>
      <c r="C266" s="191" t="s">
        <v>476</v>
      </c>
      <c r="D266" s="191" t="s">
        <v>158</v>
      </c>
      <c r="E266" s="192" t="s">
        <v>477</v>
      </c>
      <c r="F266" s="193" t="s">
        <v>478</v>
      </c>
      <c r="G266" s="194" t="s">
        <v>296</v>
      </c>
      <c r="H266" s="195">
        <v>1043.361</v>
      </c>
      <c r="I266" s="196"/>
      <c r="J266" s="197">
        <f>ROUND(I266*H266,2)</f>
        <v>0</v>
      </c>
      <c r="K266" s="193" t="s">
        <v>162</v>
      </c>
      <c r="L266" s="39"/>
      <c r="M266" s="198" t="s">
        <v>1</v>
      </c>
      <c r="N266" s="199" t="s">
        <v>44</v>
      </c>
      <c r="O266" s="71"/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2" t="s">
        <v>163</v>
      </c>
      <c r="AT266" s="202" t="s">
        <v>158</v>
      </c>
      <c r="AU266" s="202" t="s">
        <v>88</v>
      </c>
      <c r="AY266" s="17" t="s">
        <v>156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7" t="s">
        <v>86</v>
      </c>
      <c r="BK266" s="203">
        <f>ROUND(I266*H266,2)</f>
        <v>0</v>
      </c>
      <c r="BL266" s="17" t="s">
        <v>163</v>
      </c>
      <c r="BM266" s="202" t="s">
        <v>479</v>
      </c>
    </row>
    <row r="267" spans="2:63" s="12" customFormat="1" ht="25.9" customHeight="1">
      <c r="B267" s="175"/>
      <c r="C267" s="176"/>
      <c r="D267" s="177" t="s">
        <v>78</v>
      </c>
      <c r="E267" s="178" t="s">
        <v>480</v>
      </c>
      <c r="F267" s="178" t="s">
        <v>481</v>
      </c>
      <c r="G267" s="176"/>
      <c r="H267" s="176"/>
      <c r="I267" s="179"/>
      <c r="J267" s="180">
        <f>BK267</f>
        <v>0</v>
      </c>
      <c r="K267" s="176"/>
      <c r="L267" s="181"/>
      <c r="M267" s="182"/>
      <c r="N267" s="183"/>
      <c r="O267" s="183"/>
      <c r="P267" s="184">
        <f>P268+P274+P288</f>
        <v>0</v>
      </c>
      <c r="Q267" s="183"/>
      <c r="R267" s="184">
        <f>R268+R274+R288</f>
        <v>0.19129574</v>
      </c>
      <c r="S267" s="183"/>
      <c r="T267" s="185">
        <f>T268+T274+T288</f>
        <v>0.14500000000000002</v>
      </c>
      <c r="AR267" s="186" t="s">
        <v>88</v>
      </c>
      <c r="AT267" s="187" t="s">
        <v>78</v>
      </c>
      <c r="AU267" s="187" t="s">
        <v>79</v>
      </c>
      <c r="AY267" s="186" t="s">
        <v>156</v>
      </c>
      <c r="BK267" s="188">
        <f>BK268+BK274+BK288</f>
        <v>0</v>
      </c>
    </row>
    <row r="268" spans="2:63" s="12" customFormat="1" ht="22.9" customHeight="1">
      <c r="B268" s="175"/>
      <c r="C268" s="176"/>
      <c r="D268" s="177" t="s">
        <v>78</v>
      </c>
      <c r="E268" s="189" t="s">
        <v>482</v>
      </c>
      <c r="F268" s="189" t="s">
        <v>483</v>
      </c>
      <c r="G268" s="176"/>
      <c r="H268" s="176"/>
      <c r="I268" s="179"/>
      <c r="J268" s="190">
        <f>BK268</f>
        <v>0</v>
      </c>
      <c r="K268" s="176"/>
      <c r="L268" s="181"/>
      <c r="M268" s="182"/>
      <c r="N268" s="183"/>
      <c r="O268" s="183"/>
      <c r="P268" s="184">
        <f>SUM(P269:P273)</f>
        <v>0</v>
      </c>
      <c r="Q268" s="183"/>
      <c r="R268" s="184">
        <f>SUM(R269:R273)</f>
        <v>0</v>
      </c>
      <c r="S268" s="183"/>
      <c r="T268" s="185">
        <f>SUM(T269:T273)</f>
        <v>0.14500000000000002</v>
      </c>
      <c r="AR268" s="186" t="s">
        <v>88</v>
      </c>
      <c r="AT268" s="187" t="s">
        <v>78</v>
      </c>
      <c r="AU268" s="187" t="s">
        <v>86</v>
      </c>
      <c r="AY268" s="186" t="s">
        <v>156</v>
      </c>
      <c r="BK268" s="188">
        <f>SUM(BK269:BK273)</f>
        <v>0</v>
      </c>
    </row>
    <row r="269" spans="1:65" s="2" customFormat="1" ht="14.45" customHeight="1">
      <c r="A269" s="34"/>
      <c r="B269" s="35"/>
      <c r="C269" s="191" t="s">
        <v>484</v>
      </c>
      <c r="D269" s="191" t="s">
        <v>158</v>
      </c>
      <c r="E269" s="192" t="s">
        <v>485</v>
      </c>
      <c r="F269" s="193" t="s">
        <v>486</v>
      </c>
      <c r="G269" s="194" t="s">
        <v>161</v>
      </c>
      <c r="H269" s="195">
        <v>25</v>
      </c>
      <c r="I269" s="196"/>
      <c r="J269" s="197">
        <f>ROUND(I269*H269,2)</f>
        <v>0</v>
      </c>
      <c r="K269" s="193" t="s">
        <v>162</v>
      </c>
      <c r="L269" s="39"/>
      <c r="M269" s="198" t="s">
        <v>1</v>
      </c>
      <c r="N269" s="199" t="s">
        <v>44</v>
      </c>
      <c r="O269" s="71"/>
      <c r="P269" s="200">
        <f>O269*H269</f>
        <v>0</v>
      </c>
      <c r="Q269" s="200">
        <v>0</v>
      </c>
      <c r="R269" s="200">
        <f>Q269*H269</f>
        <v>0</v>
      </c>
      <c r="S269" s="200">
        <v>0.004</v>
      </c>
      <c r="T269" s="201">
        <f>S269*H269</f>
        <v>0.1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2" t="s">
        <v>228</v>
      </c>
      <c r="AT269" s="202" t="s">
        <v>158</v>
      </c>
      <c r="AU269" s="202" t="s">
        <v>88</v>
      </c>
      <c r="AY269" s="17" t="s">
        <v>156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7" t="s">
        <v>86</v>
      </c>
      <c r="BK269" s="203">
        <f>ROUND(I269*H269,2)</f>
        <v>0</v>
      </c>
      <c r="BL269" s="17" t="s">
        <v>228</v>
      </c>
      <c r="BM269" s="202" t="s">
        <v>487</v>
      </c>
    </row>
    <row r="270" spans="2:51" s="13" customFormat="1" ht="12">
      <c r="B270" s="204"/>
      <c r="C270" s="205"/>
      <c r="D270" s="206" t="s">
        <v>165</v>
      </c>
      <c r="E270" s="207" t="s">
        <v>1</v>
      </c>
      <c r="F270" s="208" t="s">
        <v>488</v>
      </c>
      <c r="G270" s="205"/>
      <c r="H270" s="209">
        <v>25</v>
      </c>
      <c r="I270" s="210"/>
      <c r="J270" s="205"/>
      <c r="K270" s="205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165</v>
      </c>
      <c r="AU270" s="215" t="s">
        <v>88</v>
      </c>
      <c r="AV270" s="13" t="s">
        <v>88</v>
      </c>
      <c r="AW270" s="13" t="s">
        <v>34</v>
      </c>
      <c r="AX270" s="13" t="s">
        <v>86</v>
      </c>
      <c r="AY270" s="215" t="s">
        <v>156</v>
      </c>
    </row>
    <row r="271" spans="1:65" s="2" customFormat="1" ht="14.45" customHeight="1">
      <c r="A271" s="34"/>
      <c r="B271" s="35"/>
      <c r="C271" s="191" t="s">
        <v>489</v>
      </c>
      <c r="D271" s="191" t="s">
        <v>158</v>
      </c>
      <c r="E271" s="192" t="s">
        <v>490</v>
      </c>
      <c r="F271" s="193" t="s">
        <v>491</v>
      </c>
      <c r="G271" s="194" t="s">
        <v>161</v>
      </c>
      <c r="H271" s="195">
        <v>10</v>
      </c>
      <c r="I271" s="196"/>
      <c r="J271" s="197">
        <f>ROUND(I271*H271,2)</f>
        <v>0</v>
      </c>
      <c r="K271" s="193" t="s">
        <v>162</v>
      </c>
      <c r="L271" s="39"/>
      <c r="M271" s="198" t="s">
        <v>1</v>
      </c>
      <c r="N271" s="199" t="s">
        <v>44</v>
      </c>
      <c r="O271" s="71"/>
      <c r="P271" s="200">
        <f>O271*H271</f>
        <v>0</v>
      </c>
      <c r="Q271" s="200">
        <v>0</v>
      </c>
      <c r="R271" s="200">
        <f>Q271*H271</f>
        <v>0</v>
      </c>
      <c r="S271" s="200">
        <v>0.0045</v>
      </c>
      <c r="T271" s="201">
        <f>S271*H271</f>
        <v>0.045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2" t="s">
        <v>228</v>
      </c>
      <c r="AT271" s="202" t="s">
        <v>158</v>
      </c>
      <c r="AU271" s="202" t="s">
        <v>88</v>
      </c>
      <c r="AY271" s="17" t="s">
        <v>156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17" t="s">
        <v>86</v>
      </c>
      <c r="BK271" s="203">
        <f>ROUND(I271*H271,2)</f>
        <v>0</v>
      </c>
      <c r="BL271" s="17" t="s">
        <v>228</v>
      </c>
      <c r="BM271" s="202" t="s">
        <v>492</v>
      </c>
    </row>
    <row r="272" spans="2:51" s="13" customFormat="1" ht="12">
      <c r="B272" s="204"/>
      <c r="C272" s="205"/>
      <c r="D272" s="206" t="s">
        <v>165</v>
      </c>
      <c r="E272" s="207" t="s">
        <v>1</v>
      </c>
      <c r="F272" s="208" t="s">
        <v>493</v>
      </c>
      <c r="G272" s="205"/>
      <c r="H272" s="209">
        <v>10</v>
      </c>
      <c r="I272" s="210"/>
      <c r="J272" s="205"/>
      <c r="K272" s="205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165</v>
      </c>
      <c r="AU272" s="215" t="s">
        <v>88</v>
      </c>
      <c r="AV272" s="13" t="s">
        <v>88</v>
      </c>
      <c r="AW272" s="13" t="s">
        <v>34</v>
      </c>
      <c r="AX272" s="13" t="s">
        <v>86</v>
      </c>
      <c r="AY272" s="215" t="s">
        <v>156</v>
      </c>
    </row>
    <row r="273" spans="1:65" s="2" customFormat="1" ht="26.45" customHeight="1">
      <c r="A273" s="34"/>
      <c r="B273" s="35"/>
      <c r="C273" s="191" t="s">
        <v>494</v>
      </c>
      <c r="D273" s="191" t="s">
        <v>158</v>
      </c>
      <c r="E273" s="192" t="s">
        <v>495</v>
      </c>
      <c r="F273" s="193" t="s">
        <v>496</v>
      </c>
      <c r="G273" s="194" t="s">
        <v>296</v>
      </c>
      <c r="H273" s="195">
        <v>0.145</v>
      </c>
      <c r="I273" s="196"/>
      <c r="J273" s="197">
        <f>ROUND(I273*H273,2)</f>
        <v>0</v>
      </c>
      <c r="K273" s="193" t="s">
        <v>1</v>
      </c>
      <c r="L273" s="39"/>
      <c r="M273" s="198" t="s">
        <v>1</v>
      </c>
      <c r="N273" s="199" t="s">
        <v>44</v>
      </c>
      <c r="O273" s="71"/>
      <c r="P273" s="200">
        <f>O273*H273</f>
        <v>0</v>
      </c>
      <c r="Q273" s="200">
        <v>0</v>
      </c>
      <c r="R273" s="200">
        <f>Q273*H273</f>
        <v>0</v>
      </c>
      <c r="S273" s="200">
        <v>0</v>
      </c>
      <c r="T273" s="201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2" t="s">
        <v>163</v>
      </c>
      <c r="AT273" s="202" t="s">
        <v>158</v>
      </c>
      <c r="AU273" s="202" t="s">
        <v>88</v>
      </c>
      <c r="AY273" s="17" t="s">
        <v>156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7" t="s">
        <v>86</v>
      </c>
      <c r="BK273" s="203">
        <f>ROUND(I273*H273,2)</f>
        <v>0</v>
      </c>
      <c r="BL273" s="17" t="s">
        <v>163</v>
      </c>
      <c r="BM273" s="202" t="s">
        <v>497</v>
      </c>
    </row>
    <row r="274" spans="2:63" s="12" customFormat="1" ht="22.9" customHeight="1">
      <c r="B274" s="175"/>
      <c r="C274" s="176"/>
      <c r="D274" s="177" t="s">
        <v>78</v>
      </c>
      <c r="E274" s="189" t="s">
        <v>498</v>
      </c>
      <c r="F274" s="189" t="s">
        <v>499</v>
      </c>
      <c r="G274" s="176"/>
      <c r="H274" s="176"/>
      <c r="I274" s="179"/>
      <c r="J274" s="190">
        <f>BK274</f>
        <v>0</v>
      </c>
      <c r="K274" s="176"/>
      <c r="L274" s="181"/>
      <c r="M274" s="182"/>
      <c r="N274" s="183"/>
      <c r="O274" s="183"/>
      <c r="P274" s="184">
        <f>SUM(P275:P287)</f>
        <v>0</v>
      </c>
      <c r="Q274" s="183"/>
      <c r="R274" s="184">
        <f>SUM(R275:R287)</f>
        <v>0.18087999999999999</v>
      </c>
      <c r="S274" s="183"/>
      <c r="T274" s="185">
        <f>SUM(T275:T287)</f>
        <v>0</v>
      </c>
      <c r="AR274" s="186" t="s">
        <v>88</v>
      </c>
      <c r="AT274" s="187" t="s">
        <v>78</v>
      </c>
      <c r="AU274" s="187" t="s">
        <v>86</v>
      </c>
      <c r="AY274" s="186" t="s">
        <v>156</v>
      </c>
      <c r="BK274" s="188">
        <f>SUM(BK275:BK287)</f>
        <v>0</v>
      </c>
    </row>
    <row r="275" spans="1:65" s="2" customFormat="1" ht="26.45" customHeight="1">
      <c r="A275" s="34"/>
      <c r="B275" s="35"/>
      <c r="C275" s="191" t="s">
        <v>500</v>
      </c>
      <c r="D275" s="191" t="s">
        <v>158</v>
      </c>
      <c r="E275" s="192" t="s">
        <v>501</v>
      </c>
      <c r="F275" s="193" t="s">
        <v>502</v>
      </c>
      <c r="G275" s="194" t="s">
        <v>253</v>
      </c>
      <c r="H275" s="195">
        <v>198</v>
      </c>
      <c r="I275" s="196"/>
      <c r="J275" s="197">
        <f>ROUND(I275*H275,2)</f>
        <v>0</v>
      </c>
      <c r="K275" s="193" t="s">
        <v>162</v>
      </c>
      <c r="L275" s="39"/>
      <c r="M275" s="198" t="s">
        <v>1</v>
      </c>
      <c r="N275" s="199" t="s">
        <v>44</v>
      </c>
      <c r="O275" s="71"/>
      <c r="P275" s="200">
        <f>O275*H275</f>
        <v>0</v>
      </c>
      <c r="Q275" s="200">
        <v>6E-05</v>
      </c>
      <c r="R275" s="200">
        <f>Q275*H275</f>
        <v>0.01188</v>
      </c>
      <c r="S275" s="200">
        <v>0</v>
      </c>
      <c r="T275" s="201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2" t="s">
        <v>228</v>
      </c>
      <c r="AT275" s="202" t="s">
        <v>158</v>
      </c>
      <c r="AU275" s="202" t="s">
        <v>88</v>
      </c>
      <c r="AY275" s="17" t="s">
        <v>156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7" t="s">
        <v>86</v>
      </c>
      <c r="BK275" s="203">
        <f>ROUND(I275*H275,2)</f>
        <v>0</v>
      </c>
      <c r="BL275" s="17" t="s">
        <v>228</v>
      </c>
      <c r="BM275" s="202" t="s">
        <v>503</v>
      </c>
    </row>
    <row r="276" spans="1:47" s="2" customFormat="1" ht="19.5">
      <c r="A276" s="34"/>
      <c r="B276" s="35"/>
      <c r="C276" s="36"/>
      <c r="D276" s="206" t="s">
        <v>333</v>
      </c>
      <c r="E276" s="36"/>
      <c r="F276" s="237" t="s">
        <v>504</v>
      </c>
      <c r="G276" s="36"/>
      <c r="H276" s="36"/>
      <c r="I276" s="238"/>
      <c r="J276" s="36"/>
      <c r="K276" s="36"/>
      <c r="L276" s="39"/>
      <c r="M276" s="239"/>
      <c r="N276" s="240"/>
      <c r="O276" s="71"/>
      <c r="P276" s="71"/>
      <c r="Q276" s="71"/>
      <c r="R276" s="71"/>
      <c r="S276" s="71"/>
      <c r="T276" s="72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333</v>
      </c>
      <c r="AU276" s="17" t="s">
        <v>88</v>
      </c>
    </row>
    <row r="277" spans="2:51" s="13" customFormat="1" ht="12">
      <c r="B277" s="204"/>
      <c r="C277" s="205"/>
      <c r="D277" s="206" t="s">
        <v>165</v>
      </c>
      <c r="E277" s="207" t="s">
        <v>1</v>
      </c>
      <c r="F277" s="208" t="s">
        <v>505</v>
      </c>
      <c r="G277" s="205"/>
      <c r="H277" s="209">
        <v>116</v>
      </c>
      <c r="I277" s="210"/>
      <c r="J277" s="205"/>
      <c r="K277" s="205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165</v>
      </c>
      <c r="AU277" s="215" t="s">
        <v>88</v>
      </c>
      <c r="AV277" s="13" t="s">
        <v>88</v>
      </c>
      <c r="AW277" s="13" t="s">
        <v>34</v>
      </c>
      <c r="AX277" s="13" t="s">
        <v>79</v>
      </c>
      <c r="AY277" s="215" t="s">
        <v>156</v>
      </c>
    </row>
    <row r="278" spans="2:51" s="13" customFormat="1" ht="12">
      <c r="B278" s="204"/>
      <c r="C278" s="205"/>
      <c r="D278" s="206" t="s">
        <v>165</v>
      </c>
      <c r="E278" s="207" t="s">
        <v>1</v>
      </c>
      <c r="F278" s="208" t="s">
        <v>506</v>
      </c>
      <c r="G278" s="205"/>
      <c r="H278" s="209">
        <v>53</v>
      </c>
      <c r="I278" s="210"/>
      <c r="J278" s="205"/>
      <c r="K278" s="205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165</v>
      </c>
      <c r="AU278" s="215" t="s">
        <v>88</v>
      </c>
      <c r="AV278" s="13" t="s">
        <v>88</v>
      </c>
      <c r="AW278" s="13" t="s">
        <v>34</v>
      </c>
      <c r="AX278" s="13" t="s">
        <v>79</v>
      </c>
      <c r="AY278" s="215" t="s">
        <v>156</v>
      </c>
    </row>
    <row r="279" spans="2:51" s="13" customFormat="1" ht="12">
      <c r="B279" s="204"/>
      <c r="C279" s="205"/>
      <c r="D279" s="206" t="s">
        <v>165</v>
      </c>
      <c r="E279" s="207" t="s">
        <v>1</v>
      </c>
      <c r="F279" s="208" t="s">
        <v>507</v>
      </c>
      <c r="G279" s="205"/>
      <c r="H279" s="209">
        <v>29</v>
      </c>
      <c r="I279" s="210"/>
      <c r="J279" s="205"/>
      <c r="K279" s="205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165</v>
      </c>
      <c r="AU279" s="215" t="s">
        <v>88</v>
      </c>
      <c r="AV279" s="13" t="s">
        <v>88</v>
      </c>
      <c r="AW279" s="13" t="s">
        <v>34</v>
      </c>
      <c r="AX279" s="13" t="s">
        <v>79</v>
      </c>
      <c r="AY279" s="215" t="s">
        <v>156</v>
      </c>
    </row>
    <row r="280" spans="2:51" s="14" customFormat="1" ht="12">
      <c r="B280" s="216"/>
      <c r="C280" s="217"/>
      <c r="D280" s="206" t="s">
        <v>165</v>
      </c>
      <c r="E280" s="218" t="s">
        <v>1</v>
      </c>
      <c r="F280" s="219" t="s">
        <v>233</v>
      </c>
      <c r="G280" s="217"/>
      <c r="H280" s="220">
        <v>198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165</v>
      </c>
      <c r="AU280" s="226" t="s">
        <v>88</v>
      </c>
      <c r="AV280" s="14" t="s">
        <v>163</v>
      </c>
      <c r="AW280" s="14" t="s">
        <v>34</v>
      </c>
      <c r="AX280" s="14" t="s">
        <v>86</v>
      </c>
      <c r="AY280" s="226" t="s">
        <v>156</v>
      </c>
    </row>
    <row r="281" spans="1:65" s="2" customFormat="1" ht="14.45" customHeight="1">
      <c r="A281" s="34"/>
      <c r="B281" s="35"/>
      <c r="C281" s="227" t="s">
        <v>508</v>
      </c>
      <c r="D281" s="227" t="s">
        <v>250</v>
      </c>
      <c r="E281" s="228" t="s">
        <v>509</v>
      </c>
      <c r="F281" s="229" t="s">
        <v>510</v>
      </c>
      <c r="G281" s="230" t="s">
        <v>296</v>
      </c>
      <c r="H281" s="231">
        <v>0.116</v>
      </c>
      <c r="I281" s="232"/>
      <c r="J281" s="233">
        <f>ROUND(I281*H281,2)</f>
        <v>0</v>
      </c>
      <c r="K281" s="229" t="s">
        <v>162</v>
      </c>
      <c r="L281" s="234"/>
      <c r="M281" s="235" t="s">
        <v>1</v>
      </c>
      <c r="N281" s="236" t="s">
        <v>44</v>
      </c>
      <c r="O281" s="71"/>
      <c r="P281" s="200">
        <f>O281*H281</f>
        <v>0</v>
      </c>
      <c r="Q281" s="200">
        <v>1</v>
      </c>
      <c r="R281" s="200">
        <f>Q281*H281</f>
        <v>0.116</v>
      </c>
      <c r="S281" s="200">
        <v>0</v>
      </c>
      <c r="T281" s="201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2" t="s">
        <v>314</v>
      </c>
      <c r="AT281" s="202" t="s">
        <v>250</v>
      </c>
      <c r="AU281" s="202" t="s">
        <v>88</v>
      </c>
      <c r="AY281" s="17" t="s">
        <v>156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7" t="s">
        <v>86</v>
      </c>
      <c r="BK281" s="203">
        <f>ROUND(I281*H281,2)</f>
        <v>0</v>
      </c>
      <c r="BL281" s="17" t="s">
        <v>228</v>
      </c>
      <c r="BM281" s="202" t="s">
        <v>511</v>
      </c>
    </row>
    <row r="282" spans="1:47" s="2" customFormat="1" ht="19.5">
      <c r="A282" s="34"/>
      <c r="B282" s="35"/>
      <c r="C282" s="36"/>
      <c r="D282" s="206" t="s">
        <v>333</v>
      </c>
      <c r="E282" s="36"/>
      <c r="F282" s="237" t="s">
        <v>512</v>
      </c>
      <c r="G282" s="36"/>
      <c r="H282" s="36"/>
      <c r="I282" s="238"/>
      <c r="J282" s="36"/>
      <c r="K282" s="36"/>
      <c r="L282" s="39"/>
      <c r="M282" s="239"/>
      <c r="N282" s="240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333</v>
      </c>
      <c r="AU282" s="17" t="s">
        <v>88</v>
      </c>
    </row>
    <row r="283" spans="2:51" s="13" customFormat="1" ht="12">
      <c r="B283" s="204"/>
      <c r="C283" s="205"/>
      <c r="D283" s="206" t="s">
        <v>165</v>
      </c>
      <c r="E283" s="207" t="s">
        <v>1</v>
      </c>
      <c r="F283" s="208" t="s">
        <v>513</v>
      </c>
      <c r="G283" s="205"/>
      <c r="H283" s="209">
        <v>0.116</v>
      </c>
      <c r="I283" s="210"/>
      <c r="J283" s="205"/>
      <c r="K283" s="205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165</v>
      </c>
      <c r="AU283" s="215" t="s">
        <v>88</v>
      </c>
      <c r="AV283" s="13" t="s">
        <v>88</v>
      </c>
      <c r="AW283" s="13" t="s">
        <v>34</v>
      </c>
      <c r="AX283" s="13" t="s">
        <v>86</v>
      </c>
      <c r="AY283" s="215" t="s">
        <v>156</v>
      </c>
    </row>
    <row r="284" spans="1:65" s="2" customFormat="1" ht="14.45" customHeight="1">
      <c r="A284" s="34"/>
      <c r="B284" s="35"/>
      <c r="C284" s="227" t="s">
        <v>514</v>
      </c>
      <c r="D284" s="227" t="s">
        <v>250</v>
      </c>
      <c r="E284" s="228" t="s">
        <v>515</v>
      </c>
      <c r="F284" s="229" t="s">
        <v>516</v>
      </c>
      <c r="G284" s="230" t="s">
        <v>296</v>
      </c>
      <c r="H284" s="231">
        <v>0.053</v>
      </c>
      <c r="I284" s="232"/>
      <c r="J284" s="233">
        <f>ROUND(I284*H284,2)</f>
        <v>0</v>
      </c>
      <c r="K284" s="229" t="s">
        <v>162</v>
      </c>
      <c r="L284" s="234"/>
      <c r="M284" s="235" t="s">
        <v>1</v>
      </c>
      <c r="N284" s="236" t="s">
        <v>44</v>
      </c>
      <c r="O284" s="71"/>
      <c r="P284" s="200">
        <f>O284*H284</f>
        <v>0</v>
      </c>
      <c r="Q284" s="200">
        <v>1</v>
      </c>
      <c r="R284" s="200">
        <f>Q284*H284</f>
        <v>0.053</v>
      </c>
      <c r="S284" s="200">
        <v>0</v>
      </c>
      <c r="T284" s="201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2" t="s">
        <v>314</v>
      </c>
      <c r="AT284" s="202" t="s">
        <v>250</v>
      </c>
      <c r="AU284" s="202" t="s">
        <v>88</v>
      </c>
      <c r="AY284" s="17" t="s">
        <v>156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7" t="s">
        <v>86</v>
      </c>
      <c r="BK284" s="203">
        <f>ROUND(I284*H284,2)</f>
        <v>0</v>
      </c>
      <c r="BL284" s="17" t="s">
        <v>228</v>
      </c>
      <c r="BM284" s="202" t="s">
        <v>517</v>
      </c>
    </row>
    <row r="285" spans="1:47" s="2" customFormat="1" ht="19.5">
      <c r="A285" s="34"/>
      <c r="B285" s="35"/>
      <c r="C285" s="36"/>
      <c r="D285" s="206" t="s">
        <v>333</v>
      </c>
      <c r="E285" s="36"/>
      <c r="F285" s="237" t="s">
        <v>518</v>
      </c>
      <c r="G285" s="36"/>
      <c r="H285" s="36"/>
      <c r="I285" s="238"/>
      <c r="J285" s="36"/>
      <c r="K285" s="36"/>
      <c r="L285" s="39"/>
      <c r="M285" s="239"/>
      <c r="N285" s="240"/>
      <c r="O285" s="71"/>
      <c r="P285" s="71"/>
      <c r="Q285" s="71"/>
      <c r="R285" s="71"/>
      <c r="S285" s="71"/>
      <c r="T285" s="72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333</v>
      </c>
      <c r="AU285" s="17" t="s">
        <v>88</v>
      </c>
    </row>
    <row r="286" spans="2:51" s="13" customFormat="1" ht="22.5">
      <c r="B286" s="204"/>
      <c r="C286" s="205"/>
      <c r="D286" s="206" t="s">
        <v>165</v>
      </c>
      <c r="E286" s="207" t="s">
        <v>1</v>
      </c>
      <c r="F286" s="208" t="s">
        <v>519</v>
      </c>
      <c r="G286" s="205"/>
      <c r="H286" s="209">
        <v>0.053</v>
      </c>
      <c r="I286" s="210"/>
      <c r="J286" s="205"/>
      <c r="K286" s="205"/>
      <c r="L286" s="211"/>
      <c r="M286" s="212"/>
      <c r="N286" s="213"/>
      <c r="O286" s="213"/>
      <c r="P286" s="213"/>
      <c r="Q286" s="213"/>
      <c r="R286" s="213"/>
      <c r="S286" s="213"/>
      <c r="T286" s="214"/>
      <c r="AT286" s="215" t="s">
        <v>165</v>
      </c>
      <c r="AU286" s="215" t="s">
        <v>88</v>
      </c>
      <c r="AV286" s="13" t="s">
        <v>88</v>
      </c>
      <c r="AW286" s="13" t="s">
        <v>34</v>
      </c>
      <c r="AX286" s="13" t="s">
        <v>86</v>
      </c>
      <c r="AY286" s="215" t="s">
        <v>156</v>
      </c>
    </row>
    <row r="287" spans="1:65" s="2" customFormat="1" ht="26.45" customHeight="1">
      <c r="A287" s="34"/>
      <c r="B287" s="35"/>
      <c r="C287" s="191" t="s">
        <v>520</v>
      </c>
      <c r="D287" s="191" t="s">
        <v>158</v>
      </c>
      <c r="E287" s="192" t="s">
        <v>521</v>
      </c>
      <c r="F287" s="193" t="s">
        <v>522</v>
      </c>
      <c r="G287" s="194" t="s">
        <v>296</v>
      </c>
      <c r="H287" s="195">
        <v>0.181</v>
      </c>
      <c r="I287" s="196"/>
      <c r="J287" s="197">
        <f>ROUND(I287*H287,2)</f>
        <v>0</v>
      </c>
      <c r="K287" s="193" t="s">
        <v>162</v>
      </c>
      <c r="L287" s="39"/>
      <c r="M287" s="198" t="s">
        <v>1</v>
      </c>
      <c r="N287" s="199" t="s">
        <v>44</v>
      </c>
      <c r="O287" s="71"/>
      <c r="P287" s="200">
        <f>O287*H287</f>
        <v>0</v>
      </c>
      <c r="Q287" s="200">
        <v>0</v>
      </c>
      <c r="R287" s="200">
        <f>Q287*H287</f>
        <v>0</v>
      </c>
      <c r="S287" s="200">
        <v>0</v>
      </c>
      <c r="T287" s="201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2" t="s">
        <v>228</v>
      </c>
      <c r="AT287" s="202" t="s">
        <v>158</v>
      </c>
      <c r="AU287" s="202" t="s">
        <v>88</v>
      </c>
      <c r="AY287" s="17" t="s">
        <v>156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7" t="s">
        <v>86</v>
      </c>
      <c r="BK287" s="203">
        <f>ROUND(I287*H287,2)</f>
        <v>0</v>
      </c>
      <c r="BL287" s="17" t="s">
        <v>228</v>
      </c>
      <c r="BM287" s="202" t="s">
        <v>523</v>
      </c>
    </row>
    <row r="288" spans="2:63" s="12" customFormat="1" ht="22.9" customHeight="1">
      <c r="B288" s="175"/>
      <c r="C288" s="176"/>
      <c r="D288" s="177" t="s">
        <v>78</v>
      </c>
      <c r="E288" s="189" t="s">
        <v>524</v>
      </c>
      <c r="F288" s="189" t="s">
        <v>525</v>
      </c>
      <c r="G288" s="176"/>
      <c r="H288" s="176"/>
      <c r="I288" s="179"/>
      <c r="J288" s="190">
        <f>BK288</f>
        <v>0</v>
      </c>
      <c r="K288" s="176"/>
      <c r="L288" s="181"/>
      <c r="M288" s="182"/>
      <c r="N288" s="183"/>
      <c r="O288" s="183"/>
      <c r="P288" s="184">
        <f>SUM(P289:P296)</f>
        <v>0</v>
      </c>
      <c r="Q288" s="183"/>
      <c r="R288" s="184">
        <f>SUM(R289:R296)</f>
        <v>0.01041574</v>
      </c>
      <c r="S288" s="183"/>
      <c r="T288" s="185">
        <f>SUM(T289:T296)</f>
        <v>0</v>
      </c>
      <c r="AR288" s="186" t="s">
        <v>88</v>
      </c>
      <c r="AT288" s="187" t="s">
        <v>78</v>
      </c>
      <c r="AU288" s="187" t="s">
        <v>86</v>
      </c>
      <c r="AY288" s="186" t="s">
        <v>156</v>
      </c>
      <c r="BK288" s="188">
        <f>SUM(BK289:BK296)</f>
        <v>0</v>
      </c>
    </row>
    <row r="289" spans="1:65" s="2" customFormat="1" ht="26.45" customHeight="1">
      <c r="A289" s="34"/>
      <c r="B289" s="35"/>
      <c r="C289" s="191" t="s">
        <v>526</v>
      </c>
      <c r="D289" s="191" t="s">
        <v>158</v>
      </c>
      <c r="E289" s="192" t="s">
        <v>527</v>
      </c>
      <c r="F289" s="193" t="s">
        <v>528</v>
      </c>
      <c r="G289" s="194" t="s">
        <v>161</v>
      </c>
      <c r="H289" s="195">
        <v>3.349</v>
      </c>
      <c r="I289" s="196"/>
      <c r="J289" s="197">
        <f>ROUND(I289*H289,2)</f>
        <v>0</v>
      </c>
      <c r="K289" s="193" t="s">
        <v>162</v>
      </c>
      <c r="L289" s="39"/>
      <c r="M289" s="198" t="s">
        <v>1</v>
      </c>
      <c r="N289" s="199" t="s">
        <v>44</v>
      </c>
      <c r="O289" s="71"/>
      <c r="P289" s="200">
        <f>O289*H289</f>
        <v>0</v>
      </c>
      <c r="Q289" s="200">
        <v>0.00126</v>
      </c>
      <c r="R289" s="200">
        <f>Q289*H289</f>
        <v>0.0042197400000000005</v>
      </c>
      <c r="S289" s="200">
        <v>0</v>
      </c>
      <c r="T289" s="201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2" t="s">
        <v>228</v>
      </c>
      <c r="AT289" s="202" t="s">
        <v>158</v>
      </c>
      <c r="AU289" s="202" t="s">
        <v>88</v>
      </c>
      <c r="AY289" s="17" t="s">
        <v>156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7" t="s">
        <v>86</v>
      </c>
      <c r="BK289" s="203">
        <f>ROUND(I289*H289,2)</f>
        <v>0</v>
      </c>
      <c r="BL289" s="17" t="s">
        <v>228</v>
      </c>
      <c r="BM289" s="202" t="s">
        <v>529</v>
      </c>
    </row>
    <row r="290" spans="1:47" s="2" customFormat="1" ht="19.5">
      <c r="A290" s="34"/>
      <c r="B290" s="35"/>
      <c r="C290" s="36"/>
      <c r="D290" s="206" t="s">
        <v>333</v>
      </c>
      <c r="E290" s="36"/>
      <c r="F290" s="237" t="s">
        <v>530</v>
      </c>
      <c r="G290" s="36"/>
      <c r="H290" s="36"/>
      <c r="I290" s="238"/>
      <c r="J290" s="36"/>
      <c r="K290" s="36"/>
      <c r="L290" s="39"/>
      <c r="M290" s="239"/>
      <c r="N290" s="240"/>
      <c r="O290" s="71"/>
      <c r="P290" s="71"/>
      <c r="Q290" s="71"/>
      <c r="R290" s="71"/>
      <c r="S290" s="71"/>
      <c r="T290" s="72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333</v>
      </c>
      <c r="AU290" s="17" t="s">
        <v>88</v>
      </c>
    </row>
    <row r="291" spans="2:51" s="13" customFormat="1" ht="22.5">
      <c r="B291" s="204"/>
      <c r="C291" s="205"/>
      <c r="D291" s="206" t="s">
        <v>165</v>
      </c>
      <c r="E291" s="207" t="s">
        <v>1</v>
      </c>
      <c r="F291" s="208" t="s">
        <v>531</v>
      </c>
      <c r="G291" s="205"/>
      <c r="H291" s="209">
        <v>2.453</v>
      </c>
      <c r="I291" s="210"/>
      <c r="J291" s="205"/>
      <c r="K291" s="205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165</v>
      </c>
      <c r="AU291" s="215" t="s">
        <v>88</v>
      </c>
      <c r="AV291" s="13" t="s">
        <v>88</v>
      </c>
      <c r="AW291" s="13" t="s">
        <v>34</v>
      </c>
      <c r="AX291" s="13" t="s">
        <v>79</v>
      </c>
      <c r="AY291" s="215" t="s">
        <v>156</v>
      </c>
    </row>
    <row r="292" spans="2:51" s="13" customFormat="1" ht="12">
      <c r="B292" s="204"/>
      <c r="C292" s="205"/>
      <c r="D292" s="206" t="s">
        <v>165</v>
      </c>
      <c r="E292" s="207" t="s">
        <v>1</v>
      </c>
      <c r="F292" s="208" t="s">
        <v>532</v>
      </c>
      <c r="G292" s="205"/>
      <c r="H292" s="209">
        <v>0.236</v>
      </c>
      <c r="I292" s="210"/>
      <c r="J292" s="205"/>
      <c r="K292" s="205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165</v>
      </c>
      <c r="AU292" s="215" t="s">
        <v>88</v>
      </c>
      <c r="AV292" s="13" t="s">
        <v>88</v>
      </c>
      <c r="AW292" s="13" t="s">
        <v>34</v>
      </c>
      <c r="AX292" s="13" t="s">
        <v>79</v>
      </c>
      <c r="AY292" s="215" t="s">
        <v>156</v>
      </c>
    </row>
    <row r="293" spans="2:51" s="13" customFormat="1" ht="12">
      <c r="B293" s="204"/>
      <c r="C293" s="205"/>
      <c r="D293" s="206" t="s">
        <v>165</v>
      </c>
      <c r="E293" s="207" t="s">
        <v>1</v>
      </c>
      <c r="F293" s="208" t="s">
        <v>533</v>
      </c>
      <c r="G293" s="205"/>
      <c r="H293" s="209">
        <v>0.66</v>
      </c>
      <c r="I293" s="210"/>
      <c r="J293" s="205"/>
      <c r="K293" s="205"/>
      <c r="L293" s="211"/>
      <c r="M293" s="212"/>
      <c r="N293" s="213"/>
      <c r="O293" s="213"/>
      <c r="P293" s="213"/>
      <c r="Q293" s="213"/>
      <c r="R293" s="213"/>
      <c r="S293" s="213"/>
      <c r="T293" s="214"/>
      <c r="AT293" s="215" t="s">
        <v>165</v>
      </c>
      <c r="AU293" s="215" t="s">
        <v>88</v>
      </c>
      <c r="AV293" s="13" t="s">
        <v>88</v>
      </c>
      <c r="AW293" s="13" t="s">
        <v>34</v>
      </c>
      <c r="AX293" s="13" t="s">
        <v>79</v>
      </c>
      <c r="AY293" s="215" t="s">
        <v>156</v>
      </c>
    </row>
    <row r="294" spans="2:51" s="14" customFormat="1" ht="12">
      <c r="B294" s="216"/>
      <c r="C294" s="217"/>
      <c r="D294" s="206" t="s">
        <v>165</v>
      </c>
      <c r="E294" s="218" t="s">
        <v>1</v>
      </c>
      <c r="F294" s="219" t="s">
        <v>233</v>
      </c>
      <c r="G294" s="217"/>
      <c r="H294" s="220">
        <v>3.349</v>
      </c>
      <c r="I294" s="221"/>
      <c r="J294" s="217"/>
      <c r="K294" s="217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165</v>
      </c>
      <c r="AU294" s="226" t="s">
        <v>88</v>
      </c>
      <c r="AV294" s="14" t="s">
        <v>163</v>
      </c>
      <c r="AW294" s="14" t="s">
        <v>34</v>
      </c>
      <c r="AX294" s="14" t="s">
        <v>86</v>
      </c>
      <c r="AY294" s="226" t="s">
        <v>156</v>
      </c>
    </row>
    <row r="295" spans="1:65" s="2" customFormat="1" ht="14.45" customHeight="1">
      <c r="A295" s="34"/>
      <c r="B295" s="35"/>
      <c r="C295" s="227" t="s">
        <v>534</v>
      </c>
      <c r="D295" s="227" t="s">
        <v>250</v>
      </c>
      <c r="E295" s="228" t="s">
        <v>535</v>
      </c>
      <c r="F295" s="229" t="s">
        <v>536</v>
      </c>
      <c r="G295" s="230" t="s">
        <v>253</v>
      </c>
      <c r="H295" s="231">
        <v>6.196</v>
      </c>
      <c r="I295" s="232"/>
      <c r="J295" s="233">
        <f>ROUND(I295*H295,2)</f>
        <v>0</v>
      </c>
      <c r="K295" s="229" t="s">
        <v>162</v>
      </c>
      <c r="L295" s="234"/>
      <c r="M295" s="235" t="s">
        <v>1</v>
      </c>
      <c r="N295" s="236" t="s">
        <v>44</v>
      </c>
      <c r="O295" s="71"/>
      <c r="P295" s="200">
        <f>O295*H295</f>
        <v>0</v>
      </c>
      <c r="Q295" s="200">
        <v>0.001</v>
      </c>
      <c r="R295" s="200">
        <f>Q295*H295</f>
        <v>0.006196</v>
      </c>
      <c r="S295" s="200">
        <v>0</v>
      </c>
      <c r="T295" s="201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2" t="s">
        <v>314</v>
      </c>
      <c r="AT295" s="202" t="s">
        <v>250</v>
      </c>
      <c r="AU295" s="202" t="s">
        <v>88</v>
      </c>
      <c r="AY295" s="17" t="s">
        <v>156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7" t="s">
        <v>86</v>
      </c>
      <c r="BK295" s="203">
        <f>ROUND(I295*H295,2)</f>
        <v>0</v>
      </c>
      <c r="BL295" s="17" t="s">
        <v>228</v>
      </c>
      <c r="BM295" s="202" t="s">
        <v>537</v>
      </c>
    </row>
    <row r="296" spans="2:51" s="13" customFormat="1" ht="12">
      <c r="B296" s="204"/>
      <c r="C296" s="205"/>
      <c r="D296" s="206" t="s">
        <v>165</v>
      </c>
      <c r="E296" s="207" t="s">
        <v>1</v>
      </c>
      <c r="F296" s="208" t="s">
        <v>538</v>
      </c>
      <c r="G296" s="205"/>
      <c r="H296" s="209">
        <v>6.196</v>
      </c>
      <c r="I296" s="210"/>
      <c r="J296" s="205"/>
      <c r="K296" s="205"/>
      <c r="L296" s="211"/>
      <c r="M296" s="251"/>
      <c r="N296" s="252"/>
      <c r="O296" s="252"/>
      <c r="P296" s="252"/>
      <c r="Q296" s="252"/>
      <c r="R296" s="252"/>
      <c r="S296" s="252"/>
      <c r="T296" s="253"/>
      <c r="AT296" s="215" t="s">
        <v>165</v>
      </c>
      <c r="AU296" s="215" t="s">
        <v>88</v>
      </c>
      <c r="AV296" s="13" t="s">
        <v>88</v>
      </c>
      <c r="AW296" s="13" t="s">
        <v>34</v>
      </c>
      <c r="AX296" s="13" t="s">
        <v>86</v>
      </c>
      <c r="AY296" s="215" t="s">
        <v>156</v>
      </c>
    </row>
    <row r="297" spans="1:31" s="2" customFormat="1" ht="6.95" customHeight="1">
      <c r="A297" s="34"/>
      <c r="B297" s="54"/>
      <c r="C297" s="55"/>
      <c r="D297" s="55"/>
      <c r="E297" s="55"/>
      <c r="F297" s="55"/>
      <c r="G297" s="55"/>
      <c r="H297" s="55"/>
      <c r="I297" s="55"/>
      <c r="J297" s="55"/>
      <c r="K297" s="55"/>
      <c r="L297" s="39"/>
      <c r="M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</row>
  </sheetData>
  <sheetProtection algorithmName="SHA-512" hashValue="ClQgGEFiWbAaB/+rUsBT+DvupicXvjenL5ITD/vhOFJZivNqasPLJq5pE6Fu3e0uOK6VngC+2zpf+sNkFtgyxA==" saltValue="yEPs2B+UXL+Qqrp+PaP65imQSdycnsaHhugr/62B7XmFS+Ye0TF3glZhY89DVbTQfhYzp5r51FFfldPyc7d7qg==" spinCount="100000" sheet="1" objects="1" scenarios="1" formatColumns="0" formatRows="0" autoFilter="0"/>
  <autoFilter ref="C129:K296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workbookViewId="0" topLeftCell="A129">
      <selection activeCell="I159" sqref="I15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94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2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2:12" s="1" customFormat="1" ht="12" customHeight="1">
      <c r="B8" s="20"/>
      <c r="D8" s="119" t="s">
        <v>119</v>
      </c>
      <c r="L8" s="20"/>
    </row>
    <row r="9" spans="1:31" s="2" customFormat="1" ht="16.5" customHeight="1">
      <c r="A9" s="34"/>
      <c r="B9" s="39"/>
      <c r="C9" s="34"/>
      <c r="D9" s="34"/>
      <c r="E9" s="309" t="s">
        <v>120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539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1" t="s">
        <v>540</v>
      </c>
      <c r="F11" s="312"/>
      <c r="G11" s="312"/>
      <c r="H11" s="312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19</v>
      </c>
      <c r="G13" s="34"/>
      <c r="H13" s="34"/>
      <c r="I13" s="119" t="s">
        <v>20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22</v>
      </c>
      <c r="E14" s="34"/>
      <c r="F14" s="110" t="s">
        <v>23</v>
      </c>
      <c r="G14" s="34"/>
      <c r="H14" s="34"/>
      <c r="I14" s="119" t="s">
        <v>24</v>
      </c>
      <c r="J14" s="120" t="str">
        <f>'Rekapitulace stavby'!AN8</f>
        <v>4. 11. 2020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26</v>
      </c>
      <c r="E16" s="34"/>
      <c r="F16" s="34"/>
      <c r="G16" s="34"/>
      <c r="H16" s="34"/>
      <c r="I16" s="119" t="s">
        <v>27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28</v>
      </c>
      <c r="F17" s="34"/>
      <c r="G17" s="34"/>
      <c r="H17" s="34"/>
      <c r="I17" s="119" t="s">
        <v>29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27</v>
      </c>
      <c r="J19" s="30" t="str">
        <f>'Rekapitulace stavby'!AN13</f>
        <v xml:space="preserve">Vyplň údaj 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29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27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29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35</v>
      </c>
      <c r="E25" s="34"/>
      <c r="F25" s="34"/>
      <c r="G25" s="34"/>
      <c r="H25" s="34"/>
      <c r="I25" s="119" t="s">
        <v>27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19" t="s">
        <v>29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37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51" customHeight="1">
      <c r="A29" s="121"/>
      <c r="B29" s="122"/>
      <c r="C29" s="121"/>
      <c r="D29" s="121"/>
      <c r="E29" s="315" t="s">
        <v>121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39</v>
      </c>
      <c r="E32" s="34"/>
      <c r="F32" s="34"/>
      <c r="G32" s="34"/>
      <c r="H32" s="34"/>
      <c r="I32" s="34"/>
      <c r="J32" s="126">
        <f>ROUND(J122,2)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41</v>
      </c>
      <c r="G34" s="34"/>
      <c r="H34" s="34"/>
      <c r="I34" s="127" t="s">
        <v>40</v>
      </c>
      <c r="J34" s="127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43</v>
      </c>
      <c r="E35" s="119" t="s">
        <v>44</v>
      </c>
      <c r="F35" s="129">
        <f>ROUND((SUM(BE122:BE152)),2)</f>
        <v>0</v>
      </c>
      <c r="G35" s="34"/>
      <c r="H35" s="34"/>
      <c r="I35" s="130">
        <v>0.21</v>
      </c>
      <c r="J35" s="129">
        <f>ROUND(((SUM(BE122:BE152))*I35),2)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45</v>
      </c>
      <c r="F36" s="129">
        <f>ROUND((SUM(BF122:BF152)),2)</f>
        <v>0</v>
      </c>
      <c r="G36" s="34"/>
      <c r="H36" s="34"/>
      <c r="I36" s="130">
        <v>0.15</v>
      </c>
      <c r="J36" s="129">
        <f>ROUND(((SUM(BF122:BF152))*I36),2)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46</v>
      </c>
      <c r="F37" s="129">
        <f>ROUND((SUM(BG122:BG152)),2)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47</v>
      </c>
      <c r="F38" s="129">
        <f>ROUND((SUM(BH122:BH152)),2)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48</v>
      </c>
      <c r="F39" s="129">
        <f>ROUND((SUM(BI122:BI152)),2)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49</v>
      </c>
      <c r="E41" s="133"/>
      <c r="F41" s="133"/>
      <c r="G41" s="134" t="s">
        <v>50</v>
      </c>
      <c r="H41" s="135" t="s">
        <v>51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7" t="s">
        <v>120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539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02" t="str">
        <f>E11</f>
        <v>1.1 - SO 01.1 Mýcení porostů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22</v>
      </c>
      <c r="D91" s="36"/>
      <c r="E91" s="36"/>
      <c r="F91" s="27" t="str">
        <f>F14</f>
        <v xml:space="preserve"> Náchod</v>
      </c>
      <c r="G91" s="36"/>
      <c r="H91" s="36"/>
      <c r="I91" s="29" t="s">
        <v>24</v>
      </c>
      <c r="J91" s="66" t="str">
        <f>IF(J14="","",J14)</f>
        <v>4. 11. 2020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3.15" customHeight="1">
      <c r="A93" s="34"/>
      <c r="B93" s="35"/>
      <c r="C93" s="29" t="s">
        <v>26</v>
      </c>
      <c r="D93" s="36"/>
      <c r="E93" s="36"/>
      <c r="F93" s="27" t="str">
        <f>E17</f>
        <v>Povodí Labe,státní podnik,Víta Nejedlého 951/8,HK3</v>
      </c>
      <c r="G93" s="36"/>
      <c r="H93" s="36"/>
      <c r="I93" s="29" t="s">
        <v>32</v>
      </c>
      <c r="J93" s="32" t="str">
        <f>E23</f>
        <v>Multiaqua s.r.o.,Veverkova 1343, HK 2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35</v>
      </c>
      <c r="J94" s="32" t="str">
        <f>E26</f>
        <v>Ing. Pavel Romášek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123</v>
      </c>
      <c r="D96" s="150"/>
      <c r="E96" s="150"/>
      <c r="F96" s="150"/>
      <c r="G96" s="150"/>
      <c r="H96" s="150"/>
      <c r="I96" s="150"/>
      <c r="J96" s="151" t="s">
        <v>124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125</v>
      </c>
      <c r="D98" s="36"/>
      <c r="E98" s="36"/>
      <c r="F98" s="36"/>
      <c r="G98" s="36"/>
      <c r="H98" s="36"/>
      <c r="I98" s="36"/>
      <c r="J98" s="84">
        <f>J122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126</v>
      </c>
    </row>
    <row r="99" spans="2:12" s="9" customFormat="1" ht="24.95" customHeight="1">
      <c r="B99" s="153"/>
      <c r="C99" s="154"/>
      <c r="D99" s="155" t="s">
        <v>127</v>
      </c>
      <c r="E99" s="156"/>
      <c r="F99" s="156"/>
      <c r="G99" s="156"/>
      <c r="H99" s="156"/>
      <c r="I99" s="156"/>
      <c r="J99" s="157">
        <f>J123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128</v>
      </c>
      <c r="E100" s="161"/>
      <c r="F100" s="161"/>
      <c r="G100" s="161"/>
      <c r="H100" s="161"/>
      <c r="I100" s="161"/>
      <c r="J100" s="162">
        <f>J124</f>
        <v>0</v>
      </c>
      <c r="K100" s="104"/>
      <c r="L100" s="163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141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8.5" customHeight="1">
      <c r="A110" s="34"/>
      <c r="B110" s="35"/>
      <c r="C110" s="36"/>
      <c r="D110" s="36"/>
      <c r="E110" s="307" t="str">
        <f>E7</f>
        <v>IDVT 10168128, Staré Město n.M., rekonstrukce koryta, ř. km 0,360 - 0,620</v>
      </c>
      <c r="F110" s="308"/>
      <c r="G110" s="308"/>
      <c r="H110" s="308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2:12" s="1" customFormat="1" ht="12" customHeight="1">
      <c r="B111" s="21"/>
      <c r="C111" s="29" t="s">
        <v>119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4"/>
      <c r="B112" s="35"/>
      <c r="C112" s="36"/>
      <c r="D112" s="36"/>
      <c r="E112" s="307" t="s">
        <v>120</v>
      </c>
      <c r="F112" s="306"/>
      <c r="G112" s="306"/>
      <c r="H112" s="30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539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02" t="str">
        <f>E11</f>
        <v>1.1 - SO 01.1 Mýcení porostů</v>
      </c>
      <c r="F114" s="306"/>
      <c r="G114" s="306"/>
      <c r="H114" s="30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22</v>
      </c>
      <c r="D116" s="36"/>
      <c r="E116" s="36"/>
      <c r="F116" s="27" t="str">
        <f>F14</f>
        <v xml:space="preserve"> Náchod</v>
      </c>
      <c r="G116" s="36"/>
      <c r="H116" s="36"/>
      <c r="I116" s="29" t="s">
        <v>24</v>
      </c>
      <c r="J116" s="66" t="str">
        <f>IF(J14="","",J14)</f>
        <v>4. 11. 2020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43.15" customHeight="1">
      <c r="A118" s="34"/>
      <c r="B118" s="35"/>
      <c r="C118" s="29" t="s">
        <v>26</v>
      </c>
      <c r="D118" s="36"/>
      <c r="E118" s="36"/>
      <c r="F118" s="27" t="str">
        <f>E17</f>
        <v>Povodí Labe,státní podnik,Víta Nejedlého 951/8,HK3</v>
      </c>
      <c r="G118" s="36"/>
      <c r="H118" s="36"/>
      <c r="I118" s="29" t="s">
        <v>32</v>
      </c>
      <c r="J118" s="32" t="str">
        <f>E23</f>
        <v>Multiaqua s.r.o.,Veverkova 1343, HK 2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30</v>
      </c>
      <c r="D119" s="36"/>
      <c r="E119" s="36"/>
      <c r="F119" s="27" t="str">
        <f>IF(E20="","",E20)</f>
        <v>Vyplň údaj</v>
      </c>
      <c r="G119" s="36"/>
      <c r="H119" s="36"/>
      <c r="I119" s="29" t="s">
        <v>35</v>
      </c>
      <c r="J119" s="32" t="str">
        <f>E26</f>
        <v>Ing. Pavel Romášek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64"/>
      <c r="B121" s="165"/>
      <c r="C121" s="166" t="s">
        <v>142</v>
      </c>
      <c r="D121" s="167" t="s">
        <v>64</v>
      </c>
      <c r="E121" s="167" t="s">
        <v>60</v>
      </c>
      <c r="F121" s="167" t="s">
        <v>61</v>
      </c>
      <c r="G121" s="167" t="s">
        <v>143</v>
      </c>
      <c r="H121" s="167" t="s">
        <v>144</v>
      </c>
      <c r="I121" s="167" t="s">
        <v>145</v>
      </c>
      <c r="J121" s="167" t="s">
        <v>124</v>
      </c>
      <c r="K121" s="168" t="s">
        <v>146</v>
      </c>
      <c r="L121" s="169"/>
      <c r="M121" s="75" t="s">
        <v>1</v>
      </c>
      <c r="N121" s="76" t="s">
        <v>43</v>
      </c>
      <c r="O121" s="76" t="s">
        <v>147</v>
      </c>
      <c r="P121" s="76" t="s">
        <v>148</v>
      </c>
      <c r="Q121" s="76" t="s">
        <v>149</v>
      </c>
      <c r="R121" s="76" t="s">
        <v>150</v>
      </c>
      <c r="S121" s="76" t="s">
        <v>151</v>
      </c>
      <c r="T121" s="77" t="s">
        <v>152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</row>
    <row r="122" spans="1:63" s="2" customFormat="1" ht="22.9" customHeight="1">
      <c r="A122" s="34"/>
      <c r="B122" s="35"/>
      <c r="C122" s="82" t="s">
        <v>153</v>
      </c>
      <c r="D122" s="36"/>
      <c r="E122" s="36"/>
      <c r="F122" s="36"/>
      <c r="G122" s="36"/>
      <c r="H122" s="36"/>
      <c r="I122" s="36"/>
      <c r="J122" s="170">
        <f>BK122</f>
        <v>0</v>
      </c>
      <c r="K122" s="36"/>
      <c r="L122" s="39"/>
      <c r="M122" s="78"/>
      <c r="N122" s="171"/>
      <c r="O122" s="79"/>
      <c r="P122" s="172">
        <f>P123</f>
        <v>0</v>
      </c>
      <c r="Q122" s="79"/>
      <c r="R122" s="172">
        <f>R123</f>
        <v>0</v>
      </c>
      <c r="S122" s="79"/>
      <c r="T122" s="173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78</v>
      </c>
      <c r="AU122" s="17" t="s">
        <v>126</v>
      </c>
      <c r="BK122" s="174">
        <f>BK123</f>
        <v>0</v>
      </c>
    </row>
    <row r="123" spans="2:63" s="12" customFormat="1" ht="25.9" customHeight="1">
      <c r="B123" s="175"/>
      <c r="C123" s="176"/>
      <c r="D123" s="177" t="s">
        <v>78</v>
      </c>
      <c r="E123" s="178" t="s">
        <v>154</v>
      </c>
      <c r="F123" s="178" t="s">
        <v>155</v>
      </c>
      <c r="G123" s="176"/>
      <c r="H123" s="176"/>
      <c r="I123" s="179"/>
      <c r="J123" s="180">
        <f>BK123</f>
        <v>0</v>
      </c>
      <c r="K123" s="176"/>
      <c r="L123" s="181"/>
      <c r="M123" s="182"/>
      <c r="N123" s="183"/>
      <c r="O123" s="183"/>
      <c r="P123" s="184">
        <f>P124</f>
        <v>0</v>
      </c>
      <c r="Q123" s="183"/>
      <c r="R123" s="184">
        <f>R124</f>
        <v>0</v>
      </c>
      <c r="S123" s="183"/>
      <c r="T123" s="185">
        <f>T124</f>
        <v>0</v>
      </c>
      <c r="AR123" s="186" t="s">
        <v>86</v>
      </c>
      <c r="AT123" s="187" t="s">
        <v>78</v>
      </c>
      <c r="AU123" s="187" t="s">
        <v>79</v>
      </c>
      <c r="AY123" s="186" t="s">
        <v>156</v>
      </c>
      <c r="BK123" s="188">
        <f>BK124</f>
        <v>0</v>
      </c>
    </row>
    <row r="124" spans="2:63" s="12" customFormat="1" ht="22.9" customHeight="1">
      <c r="B124" s="175"/>
      <c r="C124" s="176"/>
      <c r="D124" s="177" t="s">
        <v>78</v>
      </c>
      <c r="E124" s="189" t="s">
        <v>86</v>
      </c>
      <c r="F124" s="189" t="s">
        <v>157</v>
      </c>
      <c r="G124" s="176"/>
      <c r="H124" s="176"/>
      <c r="I124" s="179"/>
      <c r="J124" s="190">
        <f>BK124</f>
        <v>0</v>
      </c>
      <c r="K124" s="176"/>
      <c r="L124" s="181"/>
      <c r="M124" s="182"/>
      <c r="N124" s="183"/>
      <c r="O124" s="183"/>
      <c r="P124" s="184">
        <f>SUM(P125:P152)</f>
        <v>0</v>
      </c>
      <c r="Q124" s="183"/>
      <c r="R124" s="184">
        <f>SUM(R125:R152)</f>
        <v>0</v>
      </c>
      <c r="S124" s="183"/>
      <c r="T124" s="185">
        <f>SUM(T125:T152)</f>
        <v>0</v>
      </c>
      <c r="AR124" s="186" t="s">
        <v>86</v>
      </c>
      <c r="AT124" s="187" t="s">
        <v>78</v>
      </c>
      <c r="AU124" s="187" t="s">
        <v>86</v>
      </c>
      <c r="AY124" s="186" t="s">
        <v>156</v>
      </c>
      <c r="BK124" s="188">
        <f>SUM(BK125:BK152)</f>
        <v>0</v>
      </c>
    </row>
    <row r="125" spans="1:65" s="2" customFormat="1" ht="40.9" customHeight="1">
      <c r="A125" s="34"/>
      <c r="B125" s="35"/>
      <c r="C125" s="191" t="s">
        <v>86</v>
      </c>
      <c r="D125" s="191" t="s">
        <v>158</v>
      </c>
      <c r="E125" s="192" t="s">
        <v>541</v>
      </c>
      <c r="F125" s="193" t="s">
        <v>542</v>
      </c>
      <c r="G125" s="194" t="s">
        <v>161</v>
      </c>
      <c r="H125" s="195">
        <v>150</v>
      </c>
      <c r="I125" s="196"/>
      <c r="J125" s="197">
        <f>ROUND(I125*H125,2)</f>
        <v>0</v>
      </c>
      <c r="K125" s="193" t="s">
        <v>162</v>
      </c>
      <c r="L125" s="39"/>
      <c r="M125" s="198" t="s">
        <v>1</v>
      </c>
      <c r="N125" s="199" t="s">
        <v>44</v>
      </c>
      <c r="O125" s="7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163</v>
      </c>
      <c r="AT125" s="202" t="s">
        <v>158</v>
      </c>
      <c r="AU125" s="202" t="s">
        <v>88</v>
      </c>
      <c r="AY125" s="17" t="s">
        <v>156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86</v>
      </c>
      <c r="BK125" s="203">
        <f>ROUND(I125*H125,2)</f>
        <v>0</v>
      </c>
      <c r="BL125" s="17" t="s">
        <v>163</v>
      </c>
      <c r="BM125" s="202" t="s">
        <v>543</v>
      </c>
    </row>
    <row r="126" spans="2:51" s="13" customFormat="1" ht="12">
      <c r="B126" s="204"/>
      <c r="C126" s="205"/>
      <c r="D126" s="206" t="s">
        <v>165</v>
      </c>
      <c r="E126" s="207" t="s">
        <v>1</v>
      </c>
      <c r="F126" s="208" t="s">
        <v>544</v>
      </c>
      <c r="G126" s="205"/>
      <c r="H126" s="209">
        <v>150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165</v>
      </c>
      <c r="AU126" s="215" t="s">
        <v>88</v>
      </c>
      <c r="AV126" s="13" t="s">
        <v>88</v>
      </c>
      <c r="AW126" s="13" t="s">
        <v>34</v>
      </c>
      <c r="AX126" s="13" t="s">
        <v>86</v>
      </c>
      <c r="AY126" s="215" t="s">
        <v>156</v>
      </c>
    </row>
    <row r="127" spans="1:65" s="2" customFormat="1" ht="26.45" customHeight="1">
      <c r="A127" s="34"/>
      <c r="B127" s="35"/>
      <c r="C127" s="191" t="s">
        <v>88</v>
      </c>
      <c r="D127" s="191" t="s">
        <v>158</v>
      </c>
      <c r="E127" s="192" t="s">
        <v>545</v>
      </c>
      <c r="F127" s="193" t="s">
        <v>546</v>
      </c>
      <c r="G127" s="194" t="s">
        <v>195</v>
      </c>
      <c r="H127" s="195">
        <v>4.75</v>
      </c>
      <c r="I127" s="196"/>
      <c r="J127" s="197">
        <f>ROUND(I127*H127,2)</f>
        <v>0</v>
      </c>
      <c r="K127" s="193" t="s">
        <v>1</v>
      </c>
      <c r="L127" s="39"/>
      <c r="M127" s="198" t="s">
        <v>1</v>
      </c>
      <c r="N127" s="199" t="s">
        <v>44</v>
      </c>
      <c r="O127" s="7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163</v>
      </c>
      <c r="AT127" s="202" t="s">
        <v>158</v>
      </c>
      <c r="AU127" s="202" t="s">
        <v>88</v>
      </c>
      <c r="AY127" s="17" t="s">
        <v>156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86</v>
      </c>
      <c r="BK127" s="203">
        <f>ROUND(I127*H127,2)</f>
        <v>0</v>
      </c>
      <c r="BL127" s="17" t="s">
        <v>163</v>
      </c>
      <c r="BM127" s="202" t="s">
        <v>547</v>
      </c>
    </row>
    <row r="128" spans="2:51" s="13" customFormat="1" ht="12">
      <c r="B128" s="204"/>
      <c r="C128" s="205"/>
      <c r="D128" s="206" t="s">
        <v>165</v>
      </c>
      <c r="E128" s="207" t="s">
        <v>1</v>
      </c>
      <c r="F128" s="208" t="s">
        <v>548</v>
      </c>
      <c r="G128" s="205"/>
      <c r="H128" s="209">
        <v>3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165</v>
      </c>
      <c r="AU128" s="215" t="s">
        <v>88</v>
      </c>
      <c r="AV128" s="13" t="s">
        <v>88</v>
      </c>
      <c r="AW128" s="13" t="s">
        <v>34</v>
      </c>
      <c r="AX128" s="13" t="s">
        <v>79</v>
      </c>
      <c r="AY128" s="215" t="s">
        <v>156</v>
      </c>
    </row>
    <row r="129" spans="2:51" s="13" customFormat="1" ht="12">
      <c r="B129" s="204"/>
      <c r="C129" s="205"/>
      <c r="D129" s="206" t="s">
        <v>165</v>
      </c>
      <c r="E129" s="207" t="s">
        <v>1</v>
      </c>
      <c r="F129" s="208" t="s">
        <v>549</v>
      </c>
      <c r="G129" s="205"/>
      <c r="H129" s="209">
        <v>1.3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165</v>
      </c>
      <c r="AU129" s="215" t="s">
        <v>88</v>
      </c>
      <c r="AV129" s="13" t="s">
        <v>88</v>
      </c>
      <c r="AW129" s="13" t="s">
        <v>34</v>
      </c>
      <c r="AX129" s="13" t="s">
        <v>79</v>
      </c>
      <c r="AY129" s="215" t="s">
        <v>156</v>
      </c>
    </row>
    <row r="130" spans="2:51" s="13" customFormat="1" ht="12">
      <c r="B130" s="204"/>
      <c r="C130" s="205"/>
      <c r="D130" s="206" t="s">
        <v>165</v>
      </c>
      <c r="E130" s="207" t="s">
        <v>1</v>
      </c>
      <c r="F130" s="208" t="s">
        <v>550</v>
      </c>
      <c r="G130" s="205"/>
      <c r="H130" s="209">
        <v>0.45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165</v>
      </c>
      <c r="AU130" s="215" t="s">
        <v>88</v>
      </c>
      <c r="AV130" s="13" t="s">
        <v>88</v>
      </c>
      <c r="AW130" s="13" t="s">
        <v>34</v>
      </c>
      <c r="AX130" s="13" t="s">
        <v>79</v>
      </c>
      <c r="AY130" s="215" t="s">
        <v>156</v>
      </c>
    </row>
    <row r="131" spans="2:51" s="14" customFormat="1" ht="12">
      <c r="B131" s="216"/>
      <c r="C131" s="217"/>
      <c r="D131" s="206" t="s">
        <v>165</v>
      </c>
      <c r="E131" s="218" t="s">
        <v>1</v>
      </c>
      <c r="F131" s="219" t="s">
        <v>233</v>
      </c>
      <c r="G131" s="217"/>
      <c r="H131" s="220">
        <v>4.75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165</v>
      </c>
      <c r="AU131" s="226" t="s">
        <v>88</v>
      </c>
      <c r="AV131" s="14" t="s">
        <v>163</v>
      </c>
      <c r="AW131" s="14" t="s">
        <v>34</v>
      </c>
      <c r="AX131" s="14" t="s">
        <v>86</v>
      </c>
      <c r="AY131" s="226" t="s">
        <v>156</v>
      </c>
    </row>
    <row r="132" spans="1:65" s="2" customFormat="1" ht="26.45" customHeight="1">
      <c r="A132" s="34"/>
      <c r="B132" s="35"/>
      <c r="C132" s="191" t="s">
        <v>115</v>
      </c>
      <c r="D132" s="191" t="s">
        <v>158</v>
      </c>
      <c r="E132" s="192" t="s">
        <v>551</v>
      </c>
      <c r="F132" s="193" t="s">
        <v>552</v>
      </c>
      <c r="G132" s="194" t="s">
        <v>263</v>
      </c>
      <c r="H132" s="195">
        <v>15</v>
      </c>
      <c r="I132" s="196"/>
      <c r="J132" s="197">
        <f>ROUND(I132*H132,2)</f>
        <v>0</v>
      </c>
      <c r="K132" s="193" t="s">
        <v>162</v>
      </c>
      <c r="L132" s="39"/>
      <c r="M132" s="198" t="s">
        <v>1</v>
      </c>
      <c r="N132" s="199" t="s">
        <v>44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163</v>
      </c>
      <c r="AT132" s="202" t="s">
        <v>158</v>
      </c>
      <c r="AU132" s="202" t="s">
        <v>88</v>
      </c>
      <c r="AY132" s="17" t="s">
        <v>156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86</v>
      </c>
      <c r="BK132" s="203">
        <f>ROUND(I132*H132,2)</f>
        <v>0</v>
      </c>
      <c r="BL132" s="17" t="s">
        <v>163</v>
      </c>
      <c r="BM132" s="202" t="s">
        <v>553</v>
      </c>
    </row>
    <row r="133" spans="2:51" s="13" customFormat="1" ht="12">
      <c r="B133" s="204"/>
      <c r="C133" s="205"/>
      <c r="D133" s="206" t="s">
        <v>165</v>
      </c>
      <c r="E133" s="207" t="s">
        <v>1</v>
      </c>
      <c r="F133" s="208" t="s">
        <v>554</v>
      </c>
      <c r="G133" s="205"/>
      <c r="H133" s="209">
        <v>15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165</v>
      </c>
      <c r="AU133" s="215" t="s">
        <v>88</v>
      </c>
      <c r="AV133" s="13" t="s">
        <v>88</v>
      </c>
      <c r="AW133" s="13" t="s">
        <v>34</v>
      </c>
      <c r="AX133" s="13" t="s">
        <v>86</v>
      </c>
      <c r="AY133" s="215" t="s">
        <v>156</v>
      </c>
    </row>
    <row r="134" spans="1:65" s="2" customFormat="1" ht="26.45" customHeight="1">
      <c r="A134" s="34"/>
      <c r="B134" s="35"/>
      <c r="C134" s="191" t="s">
        <v>163</v>
      </c>
      <c r="D134" s="191" t="s">
        <v>158</v>
      </c>
      <c r="E134" s="192" t="s">
        <v>555</v>
      </c>
      <c r="F134" s="193" t="s">
        <v>556</v>
      </c>
      <c r="G134" s="194" t="s">
        <v>263</v>
      </c>
      <c r="H134" s="195">
        <v>2</v>
      </c>
      <c r="I134" s="196"/>
      <c r="J134" s="197">
        <f>ROUND(I134*H134,2)</f>
        <v>0</v>
      </c>
      <c r="K134" s="193" t="s">
        <v>162</v>
      </c>
      <c r="L134" s="39"/>
      <c r="M134" s="198" t="s">
        <v>1</v>
      </c>
      <c r="N134" s="199" t="s">
        <v>44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163</v>
      </c>
      <c r="AT134" s="202" t="s">
        <v>158</v>
      </c>
      <c r="AU134" s="202" t="s">
        <v>88</v>
      </c>
      <c r="AY134" s="17" t="s">
        <v>156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86</v>
      </c>
      <c r="BK134" s="203">
        <f>ROUND(I134*H134,2)</f>
        <v>0</v>
      </c>
      <c r="BL134" s="17" t="s">
        <v>163</v>
      </c>
      <c r="BM134" s="202" t="s">
        <v>557</v>
      </c>
    </row>
    <row r="135" spans="2:51" s="13" customFormat="1" ht="12">
      <c r="B135" s="204"/>
      <c r="C135" s="205"/>
      <c r="D135" s="206" t="s">
        <v>165</v>
      </c>
      <c r="E135" s="207" t="s">
        <v>1</v>
      </c>
      <c r="F135" s="208" t="s">
        <v>558</v>
      </c>
      <c r="G135" s="205"/>
      <c r="H135" s="209">
        <v>2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165</v>
      </c>
      <c r="AU135" s="215" t="s">
        <v>88</v>
      </c>
      <c r="AV135" s="13" t="s">
        <v>88</v>
      </c>
      <c r="AW135" s="13" t="s">
        <v>34</v>
      </c>
      <c r="AX135" s="13" t="s">
        <v>86</v>
      </c>
      <c r="AY135" s="215" t="s">
        <v>156</v>
      </c>
    </row>
    <row r="136" spans="1:65" s="2" customFormat="1" ht="26.45" customHeight="1">
      <c r="A136" s="34"/>
      <c r="B136" s="35"/>
      <c r="C136" s="191" t="s">
        <v>180</v>
      </c>
      <c r="D136" s="191" t="s">
        <v>158</v>
      </c>
      <c r="E136" s="192" t="s">
        <v>559</v>
      </c>
      <c r="F136" s="193" t="s">
        <v>560</v>
      </c>
      <c r="G136" s="194" t="s">
        <v>263</v>
      </c>
      <c r="H136" s="195">
        <v>1</v>
      </c>
      <c r="I136" s="196"/>
      <c r="J136" s="197">
        <f>ROUND(I136*H136,2)</f>
        <v>0</v>
      </c>
      <c r="K136" s="193" t="s">
        <v>162</v>
      </c>
      <c r="L136" s="39"/>
      <c r="M136" s="198" t="s">
        <v>1</v>
      </c>
      <c r="N136" s="199" t="s">
        <v>44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163</v>
      </c>
      <c r="AT136" s="202" t="s">
        <v>158</v>
      </c>
      <c r="AU136" s="202" t="s">
        <v>88</v>
      </c>
      <c r="AY136" s="17" t="s">
        <v>156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86</v>
      </c>
      <c r="BK136" s="203">
        <f>ROUND(I136*H136,2)</f>
        <v>0</v>
      </c>
      <c r="BL136" s="17" t="s">
        <v>163</v>
      </c>
      <c r="BM136" s="202" t="s">
        <v>561</v>
      </c>
    </row>
    <row r="137" spans="2:51" s="13" customFormat="1" ht="12">
      <c r="B137" s="204"/>
      <c r="C137" s="205"/>
      <c r="D137" s="206" t="s">
        <v>165</v>
      </c>
      <c r="E137" s="207" t="s">
        <v>1</v>
      </c>
      <c r="F137" s="208" t="s">
        <v>562</v>
      </c>
      <c r="G137" s="205"/>
      <c r="H137" s="209">
        <v>1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165</v>
      </c>
      <c r="AU137" s="215" t="s">
        <v>88</v>
      </c>
      <c r="AV137" s="13" t="s">
        <v>88</v>
      </c>
      <c r="AW137" s="13" t="s">
        <v>34</v>
      </c>
      <c r="AX137" s="13" t="s">
        <v>86</v>
      </c>
      <c r="AY137" s="215" t="s">
        <v>156</v>
      </c>
    </row>
    <row r="138" spans="1:65" s="2" customFormat="1" ht="26.45" customHeight="1">
      <c r="A138" s="34"/>
      <c r="B138" s="35"/>
      <c r="C138" s="191" t="s">
        <v>186</v>
      </c>
      <c r="D138" s="191" t="s">
        <v>158</v>
      </c>
      <c r="E138" s="192" t="s">
        <v>563</v>
      </c>
      <c r="F138" s="193" t="s">
        <v>564</v>
      </c>
      <c r="G138" s="194" t="s">
        <v>263</v>
      </c>
      <c r="H138" s="195">
        <v>8</v>
      </c>
      <c r="I138" s="196"/>
      <c r="J138" s="197">
        <f>ROUND(I138*H138,2)</f>
        <v>0</v>
      </c>
      <c r="K138" s="193" t="s">
        <v>162</v>
      </c>
      <c r="L138" s="39"/>
      <c r="M138" s="198" t="s">
        <v>1</v>
      </c>
      <c r="N138" s="199" t="s">
        <v>44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163</v>
      </c>
      <c r="AT138" s="202" t="s">
        <v>158</v>
      </c>
      <c r="AU138" s="202" t="s">
        <v>88</v>
      </c>
      <c r="AY138" s="17" t="s">
        <v>156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86</v>
      </c>
      <c r="BK138" s="203">
        <f>ROUND(I138*H138,2)</f>
        <v>0</v>
      </c>
      <c r="BL138" s="17" t="s">
        <v>163</v>
      </c>
      <c r="BM138" s="202" t="s">
        <v>565</v>
      </c>
    </row>
    <row r="139" spans="2:51" s="13" customFormat="1" ht="12">
      <c r="B139" s="204"/>
      <c r="C139" s="205"/>
      <c r="D139" s="206" t="s">
        <v>165</v>
      </c>
      <c r="E139" s="207" t="s">
        <v>1</v>
      </c>
      <c r="F139" s="208" t="s">
        <v>566</v>
      </c>
      <c r="G139" s="205"/>
      <c r="H139" s="209">
        <v>8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165</v>
      </c>
      <c r="AU139" s="215" t="s">
        <v>88</v>
      </c>
      <c r="AV139" s="13" t="s">
        <v>88</v>
      </c>
      <c r="AW139" s="13" t="s">
        <v>34</v>
      </c>
      <c r="AX139" s="13" t="s">
        <v>86</v>
      </c>
      <c r="AY139" s="215" t="s">
        <v>156</v>
      </c>
    </row>
    <row r="140" spans="1:65" s="2" customFormat="1" ht="14.45" customHeight="1">
      <c r="A140" s="34"/>
      <c r="B140" s="35"/>
      <c r="C140" s="191" t="s">
        <v>567</v>
      </c>
      <c r="D140" s="191" t="s">
        <v>158</v>
      </c>
      <c r="E140" s="192" t="s">
        <v>568</v>
      </c>
      <c r="F140" s="193" t="s">
        <v>569</v>
      </c>
      <c r="G140" s="194" t="s">
        <v>263</v>
      </c>
      <c r="H140" s="195">
        <v>16</v>
      </c>
      <c r="I140" s="196"/>
      <c r="J140" s="197">
        <f>ROUND(I140*H140,2)</f>
        <v>0</v>
      </c>
      <c r="K140" s="193" t="s">
        <v>162</v>
      </c>
      <c r="L140" s="39"/>
      <c r="M140" s="198" t="s">
        <v>1</v>
      </c>
      <c r="N140" s="199" t="s">
        <v>44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163</v>
      </c>
      <c r="AT140" s="202" t="s">
        <v>158</v>
      </c>
      <c r="AU140" s="202" t="s">
        <v>88</v>
      </c>
      <c r="AY140" s="17" t="s">
        <v>156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86</v>
      </c>
      <c r="BK140" s="203">
        <f>ROUND(I140*H140,2)</f>
        <v>0</v>
      </c>
      <c r="BL140" s="17" t="s">
        <v>163</v>
      </c>
      <c r="BM140" s="202" t="s">
        <v>570</v>
      </c>
    </row>
    <row r="141" spans="2:51" s="13" customFormat="1" ht="19.5">
      <c r="B141" s="204"/>
      <c r="C141" s="205"/>
      <c r="D141" s="206" t="s">
        <v>943</v>
      </c>
      <c r="E141" s="207" t="s">
        <v>1</v>
      </c>
      <c r="F141" s="259" t="s">
        <v>941</v>
      </c>
      <c r="G141" s="205"/>
      <c r="H141" s="209"/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165</v>
      </c>
      <c r="AU141" s="215" t="s">
        <v>88</v>
      </c>
      <c r="AV141" s="13" t="s">
        <v>88</v>
      </c>
      <c r="AW141" s="13" t="s">
        <v>34</v>
      </c>
      <c r="AX141" s="13" t="s">
        <v>79</v>
      </c>
      <c r="AY141" s="215" t="s">
        <v>156</v>
      </c>
    </row>
    <row r="142" spans="2:51" s="13" customFormat="1" ht="12">
      <c r="B142" s="204"/>
      <c r="C142" s="205"/>
      <c r="D142" s="206" t="s">
        <v>165</v>
      </c>
      <c r="E142" s="207" t="s">
        <v>1</v>
      </c>
      <c r="F142" s="208" t="s">
        <v>942</v>
      </c>
      <c r="G142" s="205"/>
      <c r="H142" s="209">
        <v>16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165</v>
      </c>
      <c r="AU142" s="215" t="s">
        <v>88</v>
      </c>
      <c r="AV142" s="13" t="s">
        <v>88</v>
      </c>
      <c r="AW142" s="13" t="s">
        <v>34</v>
      </c>
      <c r="AX142" s="13" t="s">
        <v>79</v>
      </c>
      <c r="AY142" s="215" t="s">
        <v>156</v>
      </c>
    </row>
    <row r="143" spans="2:51" s="14" customFormat="1" ht="12">
      <c r="B143" s="216"/>
      <c r="C143" s="217"/>
      <c r="D143" s="206"/>
      <c r="E143" s="218" t="s">
        <v>1</v>
      </c>
      <c r="F143" s="219"/>
      <c r="G143" s="217"/>
      <c r="H143" s="220"/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165</v>
      </c>
      <c r="AU143" s="226" t="s">
        <v>88</v>
      </c>
      <c r="AV143" s="14" t="s">
        <v>163</v>
      </c>
      <c r="AW143" s="14" t="s">
        <v>34</v>
      </c>
      <c r="AX143" s="14" t="s">
        <v>86</v>
      </c>
      <c r="AY143" s="226" t="s">
        <v>156</v>
      </c>
    </row>
    <row r="144" spans="1:65" s="2" customFormat="1" ht="14.45" customHeight="1">
      <c r="A144" s="34"/>
      <c r="B144" s="35"/>
      <c r="C144" s="191" t="s">
        <v>192</v>
      </c>
      <c r="D144" s="191" t="s">
        <v>158</v>
      </c>
      <c r="E144" s="192" t="s">
        <v>571</v>
      </c>
      <c r="F144" s="193" t="s">
        <v>572</v>
      </c>
      <c r="G144" s="194" t="s">
        <v>263</v>
      </c>
      <c r="H144" s="195">
        <v>7</v>
      </c>
      <c r="I144" s="196"/>
      <c r="J144" s="197">
        <f>ROUND(I144*H144,2)</f>
        <v>0</v>
      </c>
      <c r="K144" s="193" t="s">
        <v>162</v>
      </c>
      <c r="L144" s="39"/>
      <c r="M144" s="198" t="s">
        <v>1</v>
      </c>
      <c r="N144" s="199" t="s">
        <v>44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163</v>
      </c>
      <c r="AT144" s="202" t="s">
        <v>158</v>
      </c>
      <c r="AU144" s="202" t="s">
        <v>88</v>
      </c>
      <c r="AY144" s="17" t="s">
        <v>156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86</v>
      </c>
      <c r="BK144" s="203">
        <f>ROUND(I144*H144,2)</f>
        <v>0</v>
      </c>
      <c r="BL144" s="17" t="s">
        <v>163</v>
      </c>
      <c r="BM144" s="202" t="s">
        <v>573</v>
      </c>
    </row>
    <row r="145" spans="2:51" s="13" customFormat="1" ht="22.5">
      <c r="B145" s="204"/>
      <c r="C145" s="205"/>
      <c r="D145" s="206" t="s">
        <v>165</v>
      </c>
      <c r="E145" s="207" t="s">
        <v>1</v>
      </c>
      <c r="F145" s="208" t="s">
        <v>944</v>
      </c>
      <c r="G145" s="205"/>
      <c r="H145" s="209">
        <v>7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165</v>
      </c>
      <c r="AU145" s="215" t="s">
        <v>88</v>
      </c>
      <c r="AV145" s="13" t="s">
        <v>88</v>
      </c>
      <c r="AW145" s="13" t="s">
        <v>34</v>
      </c>
      <c r="AX145" s="13" t="s">
        <v>86</v>
      </c>
      <c r="AY145" s="215" t="s">
        <v>156</v>
      </c>
    </row>
    <row r="146" spans="1:65" s="2" customFormat="1" ht="26.45" customHeight="1">
      <c r="A146" s="34"/>
      <c r="B146" s="35"/>
      <c r="C146" s="191" t="s">
        <v>198</v>
      </c>
      <c r="D146" s="191" t="s">
        <v>158</v>
      </c>
      <c r="E146" s="192" t="s">
        <v>574</v>
      </c>
      <c r="F146" s="193" t="s">
        <v>575</v>
      </c>
      <c r="G146" s="194" t="s">
        <v>161</v>
      </c>
      <c r="H146" s="195">
        <v>0.134</v>
      </c>
      <c r="I146" s="196"/>
      <c r="J146" s="197">
        <f>ROUND(I146*H146,2)</f>
        <v>0</v>
      </c>
      <c r="K146" s="193" t="s">
        <v>162</v>
      </c>
      <c r="L146" s="39"/>
      <c r="M146" s="198" t="s">
        <v>1</v>
      </c>
      <c r="N146" s="199" t="s">
        <v>44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163</v>
      </c>
      <c r="AT146" s="202" t="s">
        <v>158</v>
      </c>
      <c r="AU146" s="202" t="s">
        <v>88</v>
      </c>
      <c r="AY146" s="17" t="s">
        <v>156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86</v>
      </c>
      <c r="BK146" s="203">
        <f>ROUND(I146*H146,2)</f>
        <v>0</v>
      </c>
      <c r="BL146" s="17" t="s">
        <v>163</v>
      </c>
      <c r="BM146" s="202" t="s">
        <v>576</v>
      </c>
    </row>
    <row r="147" spans="2:51" s="13" customFormat="1" ht="12">
      <c r="B147" s="204"/>
      <c r="C147" s="205"/>
      <c r="D147" s="206" t="s">
        <v>165</v>
      </c>
      <c r="E147" s="207" t="s">
        <v>1</v>
      </c>
      <c r="F147" s="208" t="s">
        <v>577</v>
      </c>
      <c r="G147" s="205"/>
      <c r="H147" s="209">
        <v>0.063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165</v>
      </c>
      <c r="AU147" s="215" t="s">
        <v>88</v>
      </c>
      <c r="AV147" s="13" t="s">
        <v>88</v>
      </c>
      <c r="AW147" s="13" t="s">
        <v>34</v>
      </c>
      <c r="AX147" s="13" t="s">
        <v>79</v>
      </c>
      <c r="AY147" s="215" t="s">
        <v>156</v>
      </c>
    </row>
    <row r="148" spans="2:51" s="13" customFormat="1" ht="12">
      <c r="B148" s="204"/>
      <c r="C148" s="205"/>
      <c r="D148" s="206" t="s">
        <v>165</v>
      </c>
      <c r="E148" s="207" t="s">
        <v>1</v>
      </c>
      <c r="F148" s="208" t="s">
        <v>578</v>
      </c>
      <c r="G148" s="205"/>
      <c r="H148" s="209">
        <v>0.071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165</v>
      </c>
      <c r="AU148" s="215" t="s">
        <v>88</v>
      </c>
      <c r="AV148" s="13" t="s">
        <v>88</v>
      </c>
      <c r="AW148" s="13" t="s">
        <v>34</v>
      </c>
      <c r="AX148" s="13" t="s">
        <v>79</v>
      </c>
      <c r="AY148" s="215" t="s">
        <v>156</v>
      </c>
    </row>
    <row r="149" spans="2:51" s="14" customFormat="1" ht="12">
      <c r="B149" s="216"/>
      <c r="C149" s="217"/>
      <c r="D149" s="206" t="s">
        <v>165</v>
      </c>
      <c r="E149" s="218" t="s">
        <v>1</v>
      </c>
      <c r="F149" s="219" t="s">
        <v>233</v>
      </c>
      <c r="G149" s="217"/>
      <c r="H149" s="220">
        <v>0.134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165</v>
      </c>
      <c r="AU149" s="226" t="s">
        <v>88</v>
      </c>
      <c r="AV149" s="14" t="s">
        <v>163</v>
      </c>
      <c r="AW149" s="14" t="s">
        <v>34</v>
      </c>
      <c r="AX149" s="14" t="s">
        <v>86</v>
      </c>
      <c r="AY149" s="226" t="s">
        <v>156</v>
      </c>
    </row>
    <row r="150" spans="1:65" s="2" customFormat="1" ht="26.45" customHeight="1">
      <c r="A150" s="34"/>
      <c r="B150" s="35"/>
      <c r="C150" s="191" t="s">
        <v>203</v>
      </c>
      <c r="D150" s="191" t="s">
        <v>158</v>
      </c>
      <c r="E150" s="192" t="s">
        <v>579</v>
      </c>
      <c r="F150" s="193" t="s">
        <v>580</v>
      </c>
      <c r="G150" s="194" t="s">
        <v>581</v>
      </c>
      <c r="H150" s="195">
        <v>1</v>
      </c>
      <c r="I150" s="196"/>
      <c r="J150" s="197">
        <f>ROUND(I150*H150,2)</f>
        <v>0</v>
      </c>
      <c r="K150" s="193" t="s">
        <v>1</v>
      </c>
      <c r="L150" s="39"/>
      <c r="M150" s="198" t="s">
        <v>1</v>
      </c>
      <c r="N150" s="199" t="s">
        <v>44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163</v>
      </c>
      <c r="AT150" s="202" t="s">
        <v>158</v>
      </c>
      <c r="AU150" s="202" t="s">
        <v>88</v>
      </c>
      <c r="AY150" s="17" t="s">
        <v>156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86</v>
      </c>
      <c r="BK150" s="203">
        <f>ROUND(I150*H150,2)</f>
        <v>0</v>
      </c>
      <c r="BL150" s="17" t="s">
        <v>163</v>
      </c>
      <c r="BM150" s="202" t="s">
        <v>582</v>
      </c>
    </row>
    <row r="151" spans="2:51" s="15" customFormat="1" ht="12">
      <c r="B151" s="241"/>
      <c r="C151" s="242"/>
      <c r="D151" s="206" t="s">
        <v>165</v>
      </c>
      <c r="E151" s="243" t="s">
        <v>1</v>
      </c>
      <c r="F151" s="244" t="s">
        <v>583</v>
      </c>
      <c r="G151" s="242"/>
      <c r="H151" s="243" t="s">
        <v>1</v>
      </c>
      <c r="I151" s="245"/>
      <c r="J151" s="242"/>
      <c r="K151" s="242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165</v>
      </c>
      <c r="AU151" s="250" t="s">
        <v>88</v>
      </c>
      <c r="AV151" s="15" t="s">
        <v>86</v>
      </c>
      <c r="AW151" s="15" t="s">
        <v>34</v>
      </c>
      <c r="AX151" s="15" t="s">
        <v>79</v>
      </c>
      <c r="AY151" s="250" t="s">
        <v>156</v>
      </c>
    </row>
    <row r="152" spans="2:51" s="13" customFormat="1" ht="12">
      <c r="B152" s="204"/>
      <c r="C152" s="205"/>
      <c r="D152" s="206" t="s">
        <v>165</v>
      </c>
      <c r="E152" s="207" t="s">
        <v>1</v>
      </c>
      <c r="F152" s="208" t="s">
        <v>86</v>
      </c>
      <c r="G152" s="205"/>
      <c r="H152" s="209">
        <v>1</v>
      </c>
      <c r="I152" s="210"/>
      <c r="J152" s="205"/>
      <c r="K152" s="205"/>
      <c r="L152" s="211"/>
      <c r="M152" s="251"/>
      <c r="N152" s="252"/>
      <c r="O152" s="252"/>
      <c r="P152" s="252"/>
      <c r="Q152" s="252"/>
      <c r="R152" s="252"/>
      <c r="S152" s="252"/>
      <c r="T152" s="253"/>
      <c r="AT152" s="215" t="s">
        <v>165</v>
      </c>
      <c r="AU152" s="215" t="s">
        <v>88</v>
      </c>
      <c r="AV152" s="13" t="s">
        <v>88</v>
      </c>
      <c r="AW152" s="13" t="s">
        <v>34</v>
      </c>
      <c r="AX152" s="13" t="s">
        <v>86</v>
      </c>
      <c r="AY152" s="215" t="s">
        <v>156</v>
      </c>
    </row>
    <row r="153" spans="1:31" s="2" customFormat="1" ht="6.95" customHeight="1">
      <c r="A153" s="34"/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39"/>
      <c r="M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</row>
  </sheetData>
  <sheetProtection algorithmName="SHA-512" hashValue="FbqDx+14Lg/lcAJSMIPmb5w+dsTgugvkxszGsT6cN1pyXboZGycCFcyDzsY+bEmKu+1F4lA96iKNqJFQU7xkiA==" saltValue="NPKdhH/L/5Geg1WCEIwRqw==" spinCount="100000" sheet="1" objects="1" scenarios="1"/>
  <autoFilter ref="C121:K152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 topLeftCell="A1">
      <selection activeCell="E20" sqref="E20:H2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97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2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2:12" s="1" customFormat="1" ht="12" customHeight="1">
      <c r="B8" s="20"/>
      <c r="D8" s="119" t="s">
        <v>119</v>
      </c>
      <c r="L8" s="20"/>
    </row>
    <row r="9" spans="1:31" s="2" customFormat="1" ht="16.5" customHeight="1">
      <c r="A9" s="34"/>
      <c r="B9" s="39"/>
      <c r="C9" s="34"/>
      <c r="D9" s="34"/>
      <c r="E9" s="309" t="s">
        <v>120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539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1" t="s">
        <v>584</v>
      </c>
      <c r="F11" s="312"/>
      <c r="G11" s="312"/>
      <c r="H11" s="312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19</v>
      </c>
      <c r="G13" s="34"/>
      <c r="H13" s="34"/>
      <c r="I13" s="119" t="s">
        <v>20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22</v>
      </c>
      <c r="E14" s="34"/>
      <c r="F14" s="110" t="s">
        <v>23</v>
      </c>
      <c r="G14" s="34"/>
      <c r="H14" s="34"/>
      <c r="I14" s="119" t="s">
        <v>24</v>
      </c>
      <c r="J14" s="120" t="str">
        <f>'Rekapitulace stavby'!AN8</f>
        <v>4. 11. 2020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26</v>
      </c>
      <c r="E16" s="34"/>
      <c r="F16" s="34"/>
      <c r="G16" s="34"/>
      <c r="H16" s="34"/>
      <c r="I16" s="119" t="s">
        <v>27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28</v>
      </c>
      <c r="F17" s="34"/>
      <c r="G17" s="34"/>
      <c r="H17" s="34"/>
      <c r="I17" s="119" t="s">
        <v>29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27</v>
      </c>
      <c r="J19" s="30" t="str">
        <f>'Rekapitulace stavby'!AN13</f>
        <v xml:space="preserve">Vyplň údaj 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29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27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29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35</v>
      </c>
      <c r="E25" s="34"/>
      <c r="F25" s="34"/>
      <c r="G25" s="34"/>
      <c r="H25" s="34"/>
      <c r="I25" s="119" t="s">
        <v>27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19" t="s">
        <v>29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37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51" customHeight="1">
      <c r="A29" s="121"/>
      <c r="B29" s="122"/>
      <c r="C29" s="121"/>
      <c r="D29" s="121"/>
      <c r="E29" s="315" t="s">
        <v>121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39</v>
      </c>
      <c r="E32" s="34"/>
      <c r="F32" s="34"/>
      <c r="G32" s="34"/>
      <c r="H32" s="34"/>
      <c r="I32" s="34"/>
      <c r="J32" s="126">
        <f>ROUND(J123,2)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41</v>
      </c>
      <c r="G34" s="34"/>
      <c r="H34" s="34"/>
      <c r="I34" s="127" t="s">
        <v>40</v>
      </c>
      <c r="J34" s="127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43</v>
      </c>
      <c r="E35" s="119" t="s">
        <v>44</v>
      </c>
      <c r="F35" s="129">
        <f>ROUND((SUM(BE123:BE155)),2)</f>
        <v>0</v>
      </c>
      <c r="G35" s="34"/>
      <c r="H35" s="34"/>
      <c r="I35" s="130">
        <v>0.21</v>
      </c>
      <c r="J35" s="129">
        <f>ROUND(((SUM(BE123:BE155))*I35),2)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45</v>
      </c>
      <c r="F36" s="129">
        <f>ROUND((SUM(BF123:BF155)),2)</f>
        <v>0</v>
      </c>
      <c r="G36" s="34"/>
      <c r="H36" s="34"/>
      <c r="I36" s="130">
        <v>0.15</v>
      </c>
      <c r="J36" s="129">
        <f>ROUND(((SUM(BF123:BF155))*I36),2)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46</v>
      </c>
      <c r="F37" s="129">
        <f>ROUND((SUM(BG123:BG155)),2)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47</v>
      </c>
      <c r="F38" s="129">
        <f>ROUND((SUM(BH123:BH155)),2)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48</v>
      </c>
      <c r="F39" s="129">
        <f>ROUND((SUM(BI123:BI155)),2)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49</v>
      </c>
      <c r="E41" s="133"/>
      <c r="F41" s="133"/>
      <c r="G41" s="134" t="s">
        <v>50</v>
      </c>
      <c r="H41" s="135" t="s">
        <v>51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7" t="s">
        <v>120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539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02" t="str">
        <f>E11</f>
        <v>1.2 - SO 01.2 Náhradní výsadba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22</v>
      </c>
      <c r="D91" s="36"/>
      <c r="E91" s="36"/>
      <c r="F91" s="27" t="str">
        <f>F14</f>
        <v xml:space="preserve"> Náchod</v>
      </c>
      <c r="G91" s="36"/>
      <c r="H91" s="36"/>
      <c r="I91" s="29" t="s">
        <v>24</v>
      </c>
      <c r="J91" s="66" t="str">
        <f>IF(J14="","",J14)</f>
        <v>4. 11. 2020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3.15" customHeight="1">
      <c r="A93" s="34"/>
      <c r="B93" s="35"/>
      <c r="C93" s="29" t="s">
        <v>26</v>
      </c>
      <c r="D93" s="36"/>
      <c r="E93" s="36"/>
      <c r="F93" s="27" t="str">
        <f>E17</f>
        <v>Povodí Labe,státní podnik,Víta Nejedlého 951/8,HK3</v>
      </c>
      <c r="G93" s="36"/>
      <c r="H93" s="36"/>
      <c r="I93" s="29" t="s">
        <v>32</v>
      </c>
      <c r="J93" s="32" t="str">
        <f>E23</f>
        <v>Multiaqua s.r.o.,Veverkova 1343, HK 2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35</v>
      </c>
      <c r="J94" s="32" t="str">
        <f>E26</f>
        <v>Ing. Pavel Romášek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123</v>
      </c>
      <c r="D96" s="150"/>
      <c r="E96" s="150"/>
      <c r="F96" s="150"/>
      <c r="G96" s="150"/>
      <c r="H96" s="150"/>
      <c r="I96" s="150"/>
      <c r="J96" s="151" t="s">
        <v>124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125</v>
      </c>
      <c r="D98" s="36"/>
      <c r="E98" s="36"/>
      <c r="F98" s="36"/>
      <c r="G98" s="36"/>
      <c r="H98" s="36"/>
      <c r="I98" s="36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126</v>
      </c>
    </row>
    <row r="99" spans="2:12" s="9" customFormat="1" ht="24.95" customHeight="1">
      <c r="B99" s="153"/>
      <c r="C99" s="154"/>
      <c r="D99" s="155" t="s">
        <v>127</v>
      </c>
      <c r="E99" s="156"/>
      <c r="F99" s="156"/>
      <c r="G99" s="156"/>
      <c r="H99" s="156"/>
      <c r="I99" s="156"/>
      <c r="J99" s="157">
        <f>J124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128</v>
      </c>
      <c r="E100" s="161"/>
      <c r="F100" s="161"/>
      <c r="G100" s="161"/>
      <c r="H100" s="161"/>
      <c r="I100" s="161"/>
      <c r="J100" s="162">
        <f>J125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136</v>
      </c>
      <c r="E101" s="161"/>
      <c r="F101" s="161"/>
      <c r="G101" s="161"/>
      <c r="H101" s="161"/>
      <c r="I101" s="161"/>
      <c r="J101" s="162">
        <f>J154</f>
        <v>0</v>
      </c>
      <c r="K101" s="104"/>
      <c r="L101" s="163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141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8.5" customHeight="1">
      <c r="A111" s="34"/>
      <c r="B111" s="35"/>
      <c r="C111" s="36"/>
      <c r="D111" s="36"/>
      <c r="E111" s="307" t="str">
        <f>E7</f>
        <v>IDVT 10168128, Staré Město n.M., rekonstrukce koryta, ř. km 0,360 - 0,620</v>
      </c>
      <c r="F111" s="308"/>
      <c r="G111" s="308"/>
      <c r="H111" s="308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2:12" s="1" customFormat="1" ht="12" customHeight="1">
      <c r="B112" s="21"/>
      <c r="C112" s="29" t="s">
        <v>119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4"/>
      <c r="B113" s="35"/>
      <c r="C113" s="36"/>
      <c r="D113" s="36"/>
      <c r="E113" s="307" t="s">
        <v>120</v>
      </c>
      <c r="F113" s="306"/>
      <c r="G113" s="306"/>
      <c r="H113" s="30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539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02" t="str">
        <f>E11</f>
        <v>1.2 - SO 01.2 Náhradní výsadba</v>
      </c>
      <c r="F115" s="306"/>
      <c r="G115" s="306"/>
      <c r="H115" s="30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22</v>
      </c>
      <c r="D117" s="36"/>
      <c r="E117" s="36"/>
      <c r="F117" s="27" t="str">
        <f>F14</f>
        <v xml:space="preserve"> Náchod</v>
      </c>
      <c r="G117" s="36"/>
      <c r="H117" s="36"/>
      <c r="I117" s="29" t="s">
        <v>24</v>
      </c>
      <c r="J117" s="66" t="str">
        <f>IF(J14="","",J14)</f>
        <v>4. 11. 2020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43.15" customHeight="1">
      <c r="A119" s="34"/>
      <c r="B119" s="35"/>
      <c r="C119" s="29" t="s">
        <v>26</v>
      </c>
      <c r="D119" s="36"/>
      <c r="E119" s="36"/>
      <c r="F119" s="27" t="str">
        <f>E17</f>
        <v>Povodí Labe,státní podnik,Víta Nejedlého 951/8,HK3</v>
      </c>
      <c r="G119" s="36"/>
      <c r="H119" s="36"/>
      <c r="I119" s="29" t="s">
        <v>32</v>
      </c>
      <c r="J119" s="32" t="str">
        <f>E23</f>
        <v>Multiaqua s.r.o.,Veverkova 1343, HK 2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30</v>
      </c>
      <c r="D120" s="36"/>
      <c r="E120" s="36"/>
      <c r="F120" s="27" t="str">
        <f>IF(E20="","",E20)</f>
        <v>Vyplň údaj</v>
      </c>
      <c r="G120" s="36"/>
      <c r="H120" s="36"/>
      <c r="I120" s="29" t="s">
        <v>35</v>
      </c>
      <c r="J120" s="32" t="str">
        <f>E26</f>
        <v>Ing. Pavel Romášek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142</v>
      </c>
      <c r="D122" s="167" t="s">
        <v>64</v>
      </c>
      <c r="E122" s="167" t="s">
        <v>60</v>
      </c>
      <c r="F122" s="167" t="s">
        <v>61</v>
      </c>
      <c r="G122" s="167" t="s">
        <v>143</v>
      </c>
      <c r="H122" s="167" t="s">
        <v>144</v>
      </c>
      <c r="I122" s="167" t="s">
        <v>145</v>
      </c>
      <c r="J122" s="167" t="s">
        <v>124</v>
      </c>
      <c r="K122" s="168" t="s">
        <v>146</v>
      </c>
      <c r="L122" s="169"/>
      <c r="M122" s="75" t="s">
        <v>1</v>
      </c>
      <c r="N122" s="76" t="s">
        <v>43</v>
      </c>
      <c r="O122" s="76" t="s">
        <v>147</v>
      </c>
      <c r="P122" s="76" t="s">
        <v>148</v>
      </c>
      <c r="Q122" s="76" t="s">
        <v>149</v>
      </c>
      <c r="R122" s="76" t="s">
        <v>150</v>
      </c>
      <c r="S122" s="76" t="s">
        <v>151</v>
      </c>
      <c r="T122" s="77" t="s">
        <v>152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153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0.5859599999999999</v>
      </c>
      <c r="S123" s="79"/>
      <c r="T123" s="173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78</v>
      </c>
      <c r="AU123" s="17" t="s">
        <v>126</v>
      </c>
      <c r="BK123" s="174">
        <f>BK124</f>
        <v>0</v>
      </c>
    </row>
    <row r="124" spans="2:63" s="12" customFormat="1" ht="25.9" customHeight="1">
      <c r="B124" s="175"/>
      <c r="C124" s="176"/>
      <c r="D124" s="177" t="s">
        <v>78</v>
      </c>
      <c r="E124" s="178" t="s">
        <v>154</v>
      </c>
      <c r="F124" s="178" t="s">
        <v>155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P125+P154</f>
        <v>0</v>
      </c>
      <c r="Q124" s="183"/>
      <c r="R124" s="184">
        <f>R125+R154</f>
        <v>0.5859599999999999</v>
      </c>
      <c r="S124" s="183"/>
      <c r="T124" s="185">
        <f>T125+T154</f>
        <v>0</v>
      </c>
      <c r="AR124" s="186" t="s">
        <v>86</v>
      </c>
      <c r="AT124" s="187" t="s">
        <v>78</v>
      </c>
      <c r="AU124" s="187" t="s">
        <v>79</v>
      </c>
      <c r="AY124" s="186" t="s">
        <v>156</v>
      </c>
      <c r="BK124" s="188">
        <f>BK125+BK154</f>
        <v>0</v>
      </c>
    </row>
    <row r="125" spans="2:63" s="12" customFormat="1" ht="22.9" customHeight="1">
      <c r="B125" s="175"/>
      <c r="C125" s="176"/>
      <c r="D125" s="177" t="s">
        <v>78</v>
      </c>
      <c r="E125" s="189" t="s">
        <v>86</v>
      </c>
      <c r="F125" s="189" t="s">
        <v>157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SUM(P126:P153)</f>
        <v>0</v>
      </c>
      <c r="Q125" s="183"/>
      <c r="R125" s="184">
        <f>SUM(R126:R153)</f>
        <v>0.5859599999999999</v>
      </c>
      <c r="S125" s="183"/>
      <c r="T125" s="185">
        <f>SUM(T126:T153)</f>
        <v>0</v>
      </c>
      <c r="AR125" s="186" t="s">
        <v>86</v>
      </c>
      <c r="AT125" s="187" t="s">
        <v>78</v>
      </c>
      <c r="AU125" s="187" t="s">
        <v>86</v>
      </c>
      <c r="AY125" s="186" t="s">
        <v>156</v>
      </c>
      <c r="BK125" s="188">
        <f>SUM(BK126:BK153)</f>
        <v>0</v>
      </c>
    </row>
    <row r="126" spans="1:65" s="2" customFormat="1" ht="26.45" customHeight="1">
      <c r="A126" s="34"/>
      <c r="B126" s="35"/>
      <c r="C126" s="191" t="s">
        <v>86</v>
      </c>
      <c r="D126" s="191" t="s">
        <v>158</v>
      </c>
      <c r="E126" s="192" t="s">
        <v>585</v>
      </c>
      <c r="F126" s="193" t="s">
        <v>586</v>
      </c>
      <c r="G126" s="194" t="s">
        <v>263</v>
      </c>
      <c r="H126" s="195">
        <v>3</v>
      </c>
      <c r="I126" s="196"/>
      <c r="J126" s="197">
        <f>ROUND(I126*H126,2)</f>
        <v>0</v>
      </c>
      <c r="K126" s="193" t="s">
        <v>162</v>
      </c>
      <c r="L126" s="39"/>
      <c r="M126" s="198" t="s">
        <v>1</v>
      </c>
      <c r="N126" s="199" t="s">
        <v>44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163</v>
      </c>
      <c r="AT126" s="202" t="s">
        <v>158</v>
      </c>
      <c r="AU126" s="202" t="s">
        <v>88</v>
      </c>
      <c r="AY126" s="17" t="s">
        <v>156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86</v>
      </c>
      <c r="BK126" s="203">
        <f>ROUND(I126*H126,2)</f>
        <v>0</v>
      </c>
      <c r="BL126" s="17" t="s">
        <v>163</v>
      </c>
      <c r="BM126" s="202" t="s">
        <v>587</v>
      </c>
    </row>
    <row r="127" spans="2:51" s="15" customFormat="1" ht="12">
      <c r="B127" s="241"/>
      <c r="C127" s="242"/>
      <c r="D127" s="206" t="s">
        <v>165</v>
      </c>
      <c r="E127" s="243" t="s">
        <v>1</v>
      </c>
      <c r="F127" s="244" t="s">
        <v>588</v>
      </c>
      <c r="G127" s="242"/>
      <c r="H127" s="243" t="s">
        <v>1</v>
      </c>
      <c r="I127" s="245"/>
      <c r="J127" s="242"/>
      <c r="K127" s="242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165</v>
      </c>
      <c r="AU127" s="250" t="s">
        <v>88</v>
      </c>
      <c r="AV127" s="15" t="s">
        <v>86</v>
      </c>
      <c r="AW127" s="15" t="s">
        <v>34</v>
      </c>
      <c r="AX127" s="15" t="s">
        <v>79</v>
      </c>
      <c r="AY127" s="250" t="s">
        <v>156</v>
      </c>
    </row>
    <row r="128" spans="2:51" s="13" customFormat="1" ht="12">
      <c r="B128" s="204"/>
      <c r="C128" s="205"/>
      <c r="D128" s="206" t="s">
        <v>165</v>
      </c>
      <c r="E128" s="207" t="s">
        <v>1</v>
      </c>
      <c r="F128" s="208" t="s">
        <v>589</v>
      </c>
      <c r="G128" s="205"/>
      <c r="H128" s="209">
        <v>3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165</v>
      </c>
      <c r="AU128" s="215" t="s">
        <v>88</v>
      </c>
      <c r="AV128" s="13" t="s">
        <v>88</v>
      </c>
      <c r="AW128" s="13" t="s">
        <v>34</v>
      </c>
      <c r="AX128" s="13" t="s">
        <v>86</v>
      </c>
      <c r="AY128" s="215" t="s">
        <v>156</v>
      </c>
    </row>
    <row r="129" spans="1:65" s="2" customFormat="1" ht="26.45" customHeight="1">
      <c r="A129" s="34"/>
      <c r="B129" s="35"/>
      <c r="C129" s="191" t="s">
        <v>88</v>
      </c>
      <c r="D129" s="191" t="s">
        <v>158</v>
      </c>
      <c r="E129" s="192" t="s">
        <v>590</v>
      </c>
      <c r="F129" s="193" t="s">
        <v>591</v>
      </c>
      <c r="G129" s="194" t="s">
        <v>263</v>
      </c>
      <c r="H129" s="195">
        <v>35</v>
      </c>
      <c r="I129" s="196"/>
      <c r="J129" s="197">
        <f>ROUND(I129*H129,2)</f>
        <v>0</v>
      </c>
      <c r="K129" s="193" t="s">
        <v>162</v>
      </c>
      <c r="L129" s="39"/>
      <c r="M129" s="198" t="s">
        <v>1</v>
      </c>
      <c r="N129" s="199" t="s">
        <v>44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163</v>
      </c>
      <c r="AT129" s="202" t="s">
        <v>158</v>
      </c>
      <c r="AU129" s="202" t="s">
        <v>88</v>
      </c>
      <c r="AY129" s="17" t="s">
        <v>156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86</v>
      </c>
      <c r="BK129" s="203">
        <f>ROUND(I129*H129,2)</f>
        <v>0</v>
      </c>
      <c r="BL129" s="17" t="s">
        <v>163</v>
      </c>
      <c r="BM129" s="202" t="s">
        <v>592</v>
      </c>
    </row>
    <row r="130" spans="2:51" s="15" customFormat="1" ht="12">
      <c r="B130" s="241"/>
      <c r="C130" s="242"/>
      <c r="D130" s="206" t="s">
        <v>165</v>
      </c>
      <c r="E130" s="243" t="s">
        <v>1</v>
      </c>
      <c r="F130" s="244" t="s">
        <v>593</v>
      </c>
      <c r="G130" s="242"/>
      <c r="H130" s="243" t="s">
        <v>1</v>
      </c>
      <c r="I130" s="245"/>
      <c r="J130" s="242"/>
      <c r="K130" s="242"/>
      <c r="L130" s="246"/>
      <c r="M130" s="247"/>
      <c r="N130" s="248"/>
      <c r="O130" s="248"/>
      <c r="P130" s="248"/>
      <c r="Q130" s="248"/>
      <c r="R130" s="248"/>
      <c r="S130" s="248"/>
      <c r="T130" s="249"/>
      <c r="AT130" s="250" t="s">
        <v>165</v>
      </c>
      <c r="AU130" s="250" t="s">
        <v>88</v>
      </c>
      <c r="AV130" s="15" t="s">
        <v>86</v>
      </c>
      <c r="AW130" s="15" t="s">
        <v>34</v>
      </c>
      <c r="AX130" s="15" t="s">
        <v>79</v>
      </c>
      <c r="AY130" s="250" t="s">
        <v>156</v>
      </c>
    </row>
    <row r="131" spans="2:51" s="13" customFormat="1" ht="12">
      <c r="B131" s="204"/>
      <c r="C131" s="205"/>
      <c r="D131" s="206" t="s">
        <v>165</v>
      </c>
      <c r="E131" s="207" t="s">
        <v>1</v>
      </c>
      <c r="F131" s="208" t="s">
        <v>594</v>
      </c>
      <c r="G131" s="205"/>
      <c r="H131" s="209">
        <v>35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165</v>
      </c>
      <c r="AU131" s="215" t="s">
        <v>88</v>
      </c>
      <c r="AV131" s="13" t="s">
        <v>88</v>
      </c>
      <c r="AW131" s="13" t="s">
        <v>34</v>
      </c>
      <c r="AX131" s="13" t="s">
        <v>86</v>
      </c>
      <c r="AY131" s="215" t="s">
        <v>156</v>
      </c>
    </row>
    <row r="132" spans="1:65" s="2" customFormat="1" ht="26.45" customHeight="1">
      <c r="A132" s="34"/>
      <c r="B132" s="35"/>
      <c r="C132" s="191" t="s">
        <v>115</v>
      </c>
      <c r="D132" s="191" t="s">
        <v>158</v>
      </c>
      <c r="E132" s="192" t="s">
        <v>595</v>
      </c>
      <c r="F132" s="193" t="s">
        <v>596</v>
      </c>
      <c r="G132" s="194" t="s">
        <v>263</v>
      </c>
      <c r="H132" s="195">
        <v>24</v>
      </c>
      <c r="I132" s="196"/>
      <c r="J132" s="197">
        <f>ROUND(I132*H132,2)</f>
        <v>0</v>
      </c>
      <c r="K132" s="193" t="s">
        <v>162</v>
      </c>
      <c r="L132" s="39"/>
      <c r="M132" s="198" t="s">
        <v>1</v>
      </c>
      <c r="N132" s="199" t="s">
        <v>44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163</v>
      </c>
      <c r="AT132" s="202" t="s">
        <v>158</v>
      </c>
      <c r="AU132" s="202" t="s">
        <v>88</v>
      </c>
      <c r="AY132" s="17" t="s">
        <v>156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86</v>
      </c>
      <c r="BK132" s="203">
        <f>ROUND(I132*H132,2)</f>
        <v>0</v>
      </c>
      <c r="BL132" s="17" t="s">
        <v>163</v>
      </c>
      <c r="BM132" s="202" t="s">
        <v>597</v>
      </c>
    </row>
    <row r="133" spans="2:51" s="13" customFormat="1" ht="12">
      <c r="B133" s="204"/>
      <c r="C133" s="205"/>
      <c r="D133" s="206" t="s">
        <v>165</v>
      </c>
      <c r="E133" s="207" t="s">
        <v>1</v>
      </c>
      <c r="F133" s="208" t="s">
        <v>598</v>
      </c>
      <c r="G133" s="205"/>
      <c r="H133" s="209">
        <v>20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165</v>
      </c>
      <c r="AU133" s="215" t="s">
        <v>88</v>
      </c>
      <c r="AV133" s="13" t="s">
        <v>88</v>
      </c>
      <c r="AW133" s="13" t="s">
        <v>34</v>
      </c>
      <c r="AX133" s="13" t="s">
        <v>79</v>
      </c>
      <c r="AY133" s="215" t="s">
        <v>156</v>
      </c>
    </row>
    <row r="134" spans="2:51" s="13" customFormat="1" ht="12">
      <c r="B134" s="204"/>
      <c r="C134" s="205"/>
      <c r="D134" s="206" t="s">
        <v>165</v>
      </c>
      <c r="E134" s="207" t="s">
        <v>1</v>
      </c>
      <c r="F134" s="208" t="s">
        <v>599</v>
      </c>
      <c r="G134" s="205"/>
      <c r="H134" s="209">
        <v>4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165</v>
      </c>
      <c r="AU134" s="215" t="s">
        <v>88</v>
      </c>
      <c r="AV134" s="13" t="s">
        <v>88</v>
      </c>
      <c r="AW134" s="13" t="s">
        <v>34</v>
      </c>
      <c r="AX134" s="13" t="s">
        <v>79</v>
      </c>
      <c r="AY134" s="215" t="s">
        <v>156</v>
      </c>
    </row>
    <row r="135" spans="2:51" s="14" customFormat="1" ht="12">
      <c r="B135" s="216"/>
      <c r="C135" s="217"/>
      <c r="D135" s="206" t="s">
        <v>165</v>
      </c>
      <c r="E135" s="218" t="s">
        <v>1</v>
      </c>
      <c r="F135" s="219" t="s">
        <v>233</v>
      </c>
      <c r="G135" s="217"/>
      <c r="H135" s="220">
        <v>24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165</v>
      </c>
      <c r="AU135" s="226" t="s">
        <v>88</v>
      </c>
      <c r="AV135" s="14" t="s">
        <v>163</v>
      </c>
      <c r="AW135" s="14" t="s">
        <v>34</v>
      </c>
      <c r="AX135" s="14" t="s">
        <v>86</v>
      </c>
      <c r="AY135" s="226" t="s">
        <v>156</v>
      </c>
    </row>
    <row r="136" spans="1:65" s="2" customFormat="1" ht="14.45" customHeight="1">
      <c r="A136" s="34"/>
      <c r="B136" s="35"/>
      <c r="C136" s="227" t="s">
        <v>163</v>
      </c>
      <c r="D136" s="227" t="s">
        <v>250</v>
      </c>
      <c r="E136" s="228" t="s">
        <v>600</v>
      </c>
      <c r="F136" s="229" t="s">
        <v>601</v>
      </c>
      <c r="G136" s="230" t="s">
        <v>263</v>
      </c>
      <c r="H136" s="231">
        <v>20</v>
      </c>
      <c r="I136" s="232"/>
      <c r="J136" s="233">
        <f>ROUND(I136*H136,2)</f>
        <v>0</v>
      </c>
      <c r="K136" s="229" t="s">
        <v>1</v>
      </c>
      <c r="L136" s="234"/>
      <c r="M136" s="235" t="s">
        <v>1</v>
      </c>
      <c r="N136" s="236" t="s">
        <v>44</v>
      </c>
      <c r="O136" s="71"/>
      <c r="P136" s="200">
        <f>O136*H136</f>
        <v>0</v>
      </c>
      <c r="Q136" s="200">
        <v>0.018</v>
      </c>
      <c r="R136" s="200">
        <f>Q136*H136</f>
        <v>0.36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192</v>
      </c>
      <c r="AT136" s="202" t="s">
        <v>250</v>
      </c>
      <c r="AU136" s="202" t="s">
        <v>88</v>
      </c>
      <c r="AY136" s="17" t="s">
        <v>156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86</v>
      </c>
      <c r="BK136" s="203">
        <f>ROUND(I136*H136,2)</f>
        <v>0</v>
      </c>
      <c r="BL136" s="17" t="s">
        <v>163</v>
      </c>
      <c r="BM136" s="202" t="s">
        <v>602</v>
      </c>
    </row>
    <row r="137" spans="1:65" s="2" customFormat="1" ht="14.45" customHeight="1">
      <c r="A137" s="34"/>
      <c r="B137" s="35"/>
      <c r="C137" s="227" t="s">
        <v>180</v>
      </c>
      <c r="D137" s="227" t="s">
        <v>250</v>
      </c>
      <c r="E137" s="228" t="s">
        <v>603</v>
      </c>
      <c r="F137" s="229" t="s">
        <v>604</v>
      </c>
      <c r="G137" s="230" t="s">
        <v>263</v>
      </c>
      <c r="H137" s="231">
        <v>4</v>
      </c>
      <c r="I137" s="232"/>
      <c r="J137" s="233">
        <f>ROUND(I137*H137,2)</f>
        <v>0</v>
      </c>
      <c r="K137" s="229" t="s">
        <v>162</v>
      </c>
      <c r="L137" s="234"/>
      <c r="M137" s="235" t="s">
        <v>1</v>
      </c>
      <c r="N137" s="236" t="s">
        <v>44</v>
      </c>
      <c r="O137" s="71"/>
      <c r="P137" s="200">
        <f>O137*H137</f>
        <v>0</v>
      </c>
      <c r="Q137" s="200">
        <v>0.018</v>
      </c>
      <c r="R137" s="200">
        <f>Q137*H137</f>
        <v>0.072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192</v>
      </c>
      <c r="AT137" s="202" t="s">
        <v>250</v>
      </c>
      <c r="AU137" s="202" t="s">
        <v>88</v>
      </c>
      <c r="AY137" s="17" t="s">
        <v>156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86</v>
      </c>
      <c r="BK137" s="203">
        <f>ROUND(I137*H137,2)</f>
        <v>0</v>
      </c>
      <c r="BL137" s="17" t="s">
        <v>163</v>
      </c>
      <c r="BM137" s="202" t="s">
        <v>605</v>
      </c>
    </row>
    <row r="138" spans="1:65" s="2" customFormat="1" ht="26.45" customHeight="1">
      <c r="A138" s="34"/>
      <c r="B138" s="35"/>
      <c r="C138" s="191" t="s">
        <v>186</v>
      </c>
      <c r="D138" s="191" t="s">
        <v>158</v>
      </c>
      <c r="E138" s="192" t="s">
        <v>606</v>
      </c>
      <c r="F138" s="193" t="s">
        <v>607</v>
      </c>
      <c r="G138" s="194" t="s">
        <v>263</v>
      </c>
      <c r="H138" s="195">
        <v>3</v>
      </c>
      <c r="I138" s="196"/>
      <c r="J138" s="197">
        <f>ROUND(I138*H138,2)</f>
        <v>0</v>
      </c>
      <c r="K138" s="193" t="s">
        <v>162</v>
      </c>
      <c r="L138" s="39"/>
      <c r="M138" s="198" t="s">
        <v>1</v>
      </c>
      <c r="N138" s="199" t="s">
        <v>44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163</v>
      </c>
      <c r="AT138" s="202" t="s">
        <v>158</v>
      </c>
      <c r="AU138" s="202" t="s">
        <v>88</v>
      </c>
      <c r="AY138" s="17" t="s">
        <v>156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86</v>
      </c>
      <c r="BK138" s="203">
        <f>ROUND(I138*H138,2)</f>
        <v>0</v>
      </c>
      <c r="BL138" s="17" t="s">
        <v>163</v>
      </c>
      <c r="BM138" s="202" t="s">
        <v>608</v>
      </c>
    </row>
    <row r="139" spans="2:51" s="13" customFormat="1" ht="12">
      <c r="B139" s="204"/>
      <c r="C139" s="205"/>
      <c r="D139" s="206" t="s">
        <v>165</v>
      </c>
      <c r="E139" s="207" t="s">
        <v>1</v>
      </c>
      <c r="F139" s="208" t="s">
        <v>609</v>
      </c>
      <c r="G139" s="205"/>
      <c r="H139" s="209">
        <v>1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165</v>
      </c>
      <c r="AU139" s="215" t="s">
        <v>88</v>
      </c>
      <c r="AV139" s="13" t="s">
        <v>88</v>
      </c>
      <c r="AW139" s="13" t="s">
        <v>34</v>
      </c>
      <c r="AX139" s="13" t="s">
        <v>79</v>
      </c>
      <c r="AY139" s="215" t="s">
        <v>156</v>
      </c>
    </row>
    <row r="140" spans="2:51" s="13" customFormat="1" ht="12">
      <c r="B140" s="204"/>
      <c r="C140" s="205"/>
      <c r="D140" s="206" t="s">
        <v>165</v>
      </c>
      <c r="E140" s="207" t="s">
        <v>1</v>
      </c>
      <c r="F140" s="208" t="s">
        <v>610</v>
      </c>
      <c r="G140" s="205"/>
      <c r="H140" s="209">
        <v>2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165</v>
      </c>
      <c r="AU140" s="215" t="s">
        <v>88</v>
      </c>
      <c r="AV140" s="13" t="s">
        <v>88</v>
      </c>
      <c r="AW140" s="13" t="s">
        <v>34</v>
      </c>
      <c r="AX140" s="13" t="s">
        <v>79</v>
      </c>
      <c r="AY140" s="215" t="s">
        <v>156</v>
      </c>
    </row>
    <row r="141" spans="2:51" s="14" customFormat="1" ht="12">
      <c r="B141" s="216"/>
      <c r="C141" s="217"/>
      <c r="D141" s="206" t="s">
        <v>165</v>
      </c>
      <c r="E141" s="218" t="s">
        <v>1</v>
      </c>
      <c r="F141" s="219" t="s">
        <v>233</v>
      </c>
      <c r="G141" s="217"/>
      <c r="H141" s="220">
        <v>3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165</v>
      </c>
      <c r="AU141" s="226" t="s">
        <v>88</v>
      </c>
      <c r="AV141" s="14" t="s">
        <v>163</v>
      </c>
      <c r="AW141" s="14" t="s">
        <v>34</v>
      </c>
      <c r="AX141" s="14" t="s">
        <v>86</v>
      </c>
      <c r="AY141" s="226" t="s">
        <v>156</v>
      </c>
    </row>
    <row r="142" spans="1:65" s="2" customFormat="1" ht="14.45" customHeight="1">
      <c r="A142" s="34"/>
      <c r="B142" s="35"/>
      <c r="C142" s="227" t="s">
        <v>567</v>
      </c>
      <c r="D142" s="227" t="s">
        <v>250</v>
      </c>
      <c r="E142" s="228" t="s">
        <v>611</v>
      </c>
      <c r="F142" s="229" t="s">
        <v>612</v>
      </c>
      <c r="G142" s="230" t="s">
        <v>613</v>
      </c>
      <c r="H142" s="231">
        <v>3</v>
      </c>
      <c r="I142" s="232"/>
      <c r="J142" s="233">
        <f>ROUND(I142*H142,2)</f>
        <v>0</v>
      </c>
      <c r="K142" s="229" t="s">
        <v>1</v>
      </c>
      <c r="L142" s="234"/>
      <c r="M142" s="235" t="s">
        <v>1</v>
      </c>
      <c r="N142" s="236" t="s">
        <v>44</v>
      </c>
      <c r="O142" s="71"/>
      <c r="P142" s="200">
        <f>O142*H142</f>
        <v>0</v>
      </c>
      <c r="Q142" s="200">
        <v>0.002</v>
      </c>
      <c r="R142" s="200">
        <f>Q142*H142</f>
        <v>0.006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192</v>
      </c>
      <c r="AT142" s="202" t="s">
        <v>250</v>
      </c>
      <c r="AU142" s="202" t="s">
        <v>88</v>
      </c>
      <c r="AY142" s="17" t="s">
        <v>156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86</v>
      </c>
      <c r="BK142" s="203">
        <f>ROUND(I142*H142,2)</f>
        <v>0</v>
      </c>
      <c r="BL142" s="17" t="s">
        <v>163</v>
      </c>
      <c r="BM142" s="202" t="s">
        <v>614</v>
      </c>
    </row>
    <row r="143" spans="2:51" s="13" customFormat="1" ht="12">
      <c r="B143" s="204"/>
      <c r="C143" s="205"/>
      <c r="D143" s="206" t="s">
        <v>165</v>
      </c>
      <c r="E143" s="207" t="s">
        <v>1</v>
      </c>
      <c r="F143" s="208" t="s">
        <v>589</v>
      </c>
      <c r="G143" s="205"/>
      <c r="H143" s="209">
        <v>3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165</v>
      </c>
      <c r="AU143" s="215" t="s">
        <v>88</v>
      </c>
      <c r="AV143" s="13" t="s">
        <v>88</v>
      </c>
      <c r="AW143" s="13" t="s">
        <v>34</v>
      </c>
      <c r="AX143" s="13" t="s">
        <v>86</v>
      </c>
      <c r="AY143" s="215" t="s">
        <v>156</v>
      </c>
    </row>
    <row r="144" spans="1:65" s="2" customFormat="1" ht="26.45" customHeight="1">
      <c r="A144" s="34"/>
      <c r="B144" s="35"/>
      <c r="C144" s="191" t="s">
        <v>192</v>
      </c>
      <c r="D144" s="191" t="s">
        <v>158</v>
      </c>
      <c r="E144" s="192" t="s">
        <v>615</v>
      </c>
      <c r="F144" s="193" t="s">
        <v>616</v>
      </c>
      <c r="G144" s="194" t="s">
        <v>263</v>
      </c>
      <c r="H144" s="195">
        <v>11</v>
      </c>
      <c r="I144" s="196"/>
      <c r="J144" s="197">
        <f>ROUND(I144*H144,2)</f>
        <v>0</v>
      </c>
      <c r="K144" s="193" t="s">
        <v>162</v>
      </c>
      <c r="L144" s="39"/>
      <c r="M144" s="198" t="s">
        <v>1</v>
      </c>
      <c r="N144" s="199" t="s">
        <v>44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163</v>
      </c>
      <c r="AT144" s="202" t="s">
        <v>158</v>
      </c>
      <c r="AU144" s="202" t="s">
        <v>88</v>
      </c>
      <c r="AY144" s="17" t="s">
        <v>156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86</v>
      </c>
      <c r="BK144" s="203">
        <f>ROUND(I144*H144,2)</f>
        <v>0</v>
      </c>
      <c r="BL144" s="17" t="s">
        <v>163</v>
      </c>
      <c r="BM144" s="202" t="s">
        <v>617</v>
      </c>
    </row>
    <row r="145" spans="2:51" s="13" customFormat="1" ht="12">
      <c r="B145" s="204"/>
      <c r="C145" s="205"/>
      <c r="D145" s="206" t="s">
        <v>165</v>
      </c>
      <c r="E145" s="207" t="s">
        <v>1</v>
      </c>
      <c r="F145" s="208" t="s">
        <v>618</v>
      </c>
      <c r="G145" s="205"/>
      <c r="H145" s="209">
        <v>11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165</v>
      </c>
      <c r="AU145" s="215" t="s">
        <v>88</v>
      </c>
      <c r="AV145" s="13" t="s">
        <v>88</v>
      </c>
      <c r="AW145" s="13" t="s">
        <v>34</v>
      </c>
      <c r="AX145" s="13" t="s">
        <v>86</v>
      </c>
      <c r="AY145" s="215" t="s">
        <v>156</v>
      </c>
    </row>
    <row r="146" spans="1:65" s="2" customFormat="1" ht="14.45" customHeight="1">
      <c r="A146" s="34"/>
      <c r="B146" s="35"/>
      <c r="C146" s="227" t="s">
        <v>198</v>
      </c>
      <c r="D146" s="227" t="s">
        <v>250</v>
      </c>
      <c r="E146" s="228" t="s">
        <v>619</v>
      </c>
      <c r="F146" s="229" t="s">
        <v>620</v>
      </c>
      <c r="G146" s="230" t="s">
        <v>613</v>
      </c>
      <c r="H146" s="231">
        <v>11</v>
      </c>
      <c r="I146" s="232"/>
      <c r="J146" s="233">
        <f>ROUND(I146*H146,2)</f>
        <v>0</v>
      </c>
      <c r="K146" s="229" t="s">
        <v>1</v>
      </c>
      <c r="L146" s="234"/>
      <c r="M146" s="235" t="s">
        <v>1</v>
      </c>
      <c r="N146" s="236" t="s">
        <v>44</v>
      </c>
      <c r="O146" s="71"/>
      <c r="P146" s="200">
        <f>O146*H146</f>
        <v>0</v>
      </c>
      <c r="Q146" s="200">
        <v>0.005</v>
      </c>
      <c r="R146" s="200">
        <f>Q146*H146</f>
        <v>0.055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192</v>
      </c>
      <c r="AT146" s="202" t="s">
        <v>250</v>
      </c>
      <c r="AU146" s="202" t="s">
        <v>88</v>
      </c>
      <c r="AY146" s="17" t="s">
        <v>156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86</v>
      </c>
      <c r="BK146" s="203">
        <f>ROUND(I146*H146,2)</f>
        <v>0</v>
      </c>
      <c r="BL146" s="17" t="s">
        <v>163</v>
      </c>
      <c r="BM146" s="202" t="s">
        <v>621</v>
      </c>
    </row>
    <row r="147" spans="2:51" s="13" customFormat="1" ht="12">
      <c r="B147" s="204"/>
      <c r="C147" s="205"/>
      <c r="D147" s="206" t="s">
        <v>165</v>
      </c>
      <c r="E147" s="207" t="s">
        <v>1</v>
      </c>
      <c r="F147" s="208" t="s">
        <v>622</v>
      </c>
      <c r="G147" s="205"/>
      <c r="H147" s="209">
        <v>11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165</v>
      </c>
      <c r="AU147" s="215" t="s">
        <v>88</v>
      </c>
      <c r="AV147" s="13" t="s">
        <v>88</v>
      </c>
      <c r="AW147" s="13" t="s">
        <v>34</v>
      </c>
      <c r="AX147" s="13" t="s">
        <v>86</v>
      </c>
      <c r="AY147" s="215" t="s">
        <v>156</v>
      </c>
    </row>
    <row r="148" spans="1:65" s="2" customFormat="1" ht="26.45" customHeight="1">
      <c r="A148" s="34"/>
      <c r="B148" s="35"/>
      <c r="C148" s="191" t="s">
        <v>203</v>
      </c>
      <c r="D148" s="191" t="s">
        <v>158</v>
      </c>
      <c r="E148" s="192" t="s">
        <v>623</v>
      </c>
      <c r="F148" s="193" t="s">
        <v>624</v>
      </c>
      <c r="G148" s="194" t="s">
        <v>263</v>
      </c>
      <c r="H148" s="195">
        <v>3</v>
      </c>
      <c r="I148" s="196"/>
      <c r="J148" s="197">
        <f>ROUND(I148*H148,2)</f>
        <v>0</v>
      </c>
      <c r="K148" s="193" t="s">
        <v>162</v>
      </c>
      <c r="L148" s="39"/>
      <c r="M148" s="198" t="s">
        <v>1</v>
      </c>
      <c r="N148" s="199" t="s">
        <v>44</v>
      </c>
      <c r="O148" s="71"/>
      <c r="P148" s="200">
        <f>O148*H148</f>
        <v>0</v>
      </c>
      <c r="Q148" s="200">
        <v>5E-05</v>
      </c>
      <c r="R148" s="200">
        <f>Q148*H148</f>
        <v>0.00015000000000000001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163</v>
      </c>
      <c r="AT148" s="202" t="s">
        <v>158</v>
      </c>
      <c r="AU148" s="202" t="s">
        <v>88</v>
      </c>
      <c r="AY148" s="17" t="s">
        <v>156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86</v>
      </c>
      <c r="BK148" s="203">
        <f>ROUND(I148*H148,2)</f>
        <v>0</v>
      </c>
      <c r="BL148" s="17" t="s">
        <v>163</v>
      </c>
      <c r="BM148" s="202" t="s">
        <v>625</v>
      </c>
    </row>
    <row r="149" spans="2:51" s="13" customFormat="1" ht="12">
      <c r="B149" s="204"/>
      <c r="C149" s="205"/>
      <c r="D149" s="206" t="s">
        <v>165</v>
      </c>
      <c r="E149" s="207" t="s">
        <v>1</v>
      </c>
      <c r="F149" s="208" t="s">
        <v>626</v>
      </c>
      <c r="G149" s="205"/>
      <c r="H149" s="209">
        <v>3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165</v>
      </c>
      <c r="AU149" s="215" t="s">
        <v>88</v>
      </c>
      <c r="AV149" s="13" t="s">
        <v>88</v>
      </c>
      <c r="AW149" s="13" t="s">
        <v>34</v>
      </c>
      <c r="AX149" s="13" t="s">
        <v>86</v>
      </c>
      <c r="AY149" s="215" t="s">
        <v>156</v>
      </c>
    </row>
    <row r="150" spans="1:65" s="2" customFormat="1" ht="14.45" customHeight="1">
      <c r="A150" s="34"/>
      <c r="B150" s="35"/>
      <c r="C150" s="227" t="s">
        <v>208</v>
      </c>
      <c r="D150" s="227" t="s">
        <v>250</v>
      </c>
      <c r="E150" s="228" t="s">
        <v>627</v>
      </c>
      <c r="F150" s="229" t="s">
        <v>628</v>
      </c>
      <c r="G150" s="230" t="s">
        <v>263</v>
      </c>
      <c r="H150" s="231">
        <v>3</v>
      </c>
      <c r="I150" s="232"/>
      <c r="J150" s="233">
        <f>ROUND(I150*H150,2)</f>
        <v>0</v>
      </c>
      <c r="K150" s="229" t="s">
        <v>162</v>
      </c>
      <c r="L150" s="234"/>
      <c r="M150" s="235" t="s">
        <v>1</v>
      </c>
      <c r="N150" s="236" t="s">
        <v>44</v>
      </c>
      <c r="O150" s="71"/>
      <c r="P150" s="200">
        <f>O150*H150</f>
        <v>0</v>
      </c>
      <c r="Q150" s="200">
        <v>0.00472</v>
      </c>
      <c r="R150" s="200">
        <f>Q150*H150</f>
        <v>0.01416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192</v>
      </c>
      <c r="AT150" s="202" t="s">
        <v>250</v>
      </c>
      <c r="AU150" s="202" t="s">
        <v>88</v>
      </c>
      <c r="AY150" s="17" t="s">
        <v>156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86</v>
      </c>
      <c r="BK150" s="203">
        <f>ROUND(I150*H150,2)</f>
        <v>0</v>
      </c>
      <c r="BL150" s="17" t="s">
        <v>163</v>
      </c>
      <c r="BM150" s="202" t="s">
        <v>629</v>
      </c>
    </row>
    <row r="151" spans="1:65" s="2" customFormat="1" ht="26.45" customHeight="1">
      <c r="A151" s="34"/>
      <c r="B151" s="35"/>
      <c r="C151" s="191" t="s">
        <v>213</v>
      </c>
      <c r="D151" s="191" t="s">
        <v>158</v>
      </c>
      <c r="E151" s="192" t="s">
        <v>630</v>
      </c>
      <c r="F151" s="193" t="s">
        <v>631</v>
      </c>
      <c r="G151" s="194" t="s">
        <v>263</v>
      </c>
      <c r="H151" s="195">
        <v>11</v>
      </c>
      <c r="I151" s="196"/>
      <c r="J151" s="197">
        <f>ROUND(I151*H151,2)</f>
        <v>0</v>
      </c>
      <c r="K151" s="193" t="s">
        <v>162</v>
      </c>
      <c r="L151" s="39"/>
      <c r="M151" s="198" t="s">
        <v>1</v>
      </c>
      <c r="N151" s="199" t="s">
        <v>44</v>
      </c>
      <c r="O151" s="71"/>
      <c r="P151" s="200">
        <f>O151*H151</f>
        <v>0</v>
      </c>
      <c r="Q151" s="200">
        <v>6E-05</v>
      </c>
      <c r="R151" s="200">
        <f>Q151*H151</f>
        <v>0.00066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163</v>
      </c>
      <c r="AT151" s="202" t="s">
        <v>158</v>
      </c>
      <c r="AU151" s="202" t="s">
        <v>88</v>
      </c>
      <c r="AY151" s="17" t="s">
        <v>156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86</v>
      </c>
      <c r="BK151" s="203">
        <f>ROUND(I151*H151,2)</f>
        <v>0</v>
      </c>
      <c r="BL151" s="17" t="s">
        <v>163</v>
      </c>
      <c r="BM151" s="202" t="s">
        <v>632</v>
      </c>
    </row>
    <row r="152" spans="2:51" s="13" customFormat="1" ht="12">
      <c r="B152" s="204"/>
      <c r="C152" s="205"/>
      <c r="D152" s="206" t="s">
        <v>165</v>
      </c>
      <c r="E152" s="207" t="s">
        <v>1</v>
      </c>
      <c r="F152" s="208" t="s">
        <v>618</v>
      </c>
      <c r="G152" s="205"/>
      <c r="H152" s="209">
        <v>11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165</v>
      </c>
      <c r="AU152" s="215" t="s">
        <v>88</v>
      </c>
      <c r="AV152" s="13" t="s">
        <v>88</v>
      </c>
      <c r="AW152" s="13" t="s">
        <v>34</v>
      </c>
      <c r="AX152" s="13" t="s">
        <v>86</v>
      </c>
      <c r="AY152" s="215" t="s">
        <v>156</v>
      </c>
    </row>
    <row r="153" spans="1:65" s="2" customFormat="1" ht="14.45" customHeight="1">
      <c r="A153" s="34"/>
      <c r="B153" s="35"/>
      <c r="C153" s="227" t="s">
        <v>218</v>
      </c>
      <c r="D153" s="227" t="s">
        <v>250</v>
      </c>
      <c r="E153" s="228" t="s">
        <v>633</v>
      </c>
      <c r="F153" s="229" t="s">
        <v>634</v>
      </c>
      <c r="G153" s="230" t="s">
        <v>263</v>
      </c>
      <c r="H153" s="231">
        <v>11</v>
      </c>
      <c r="I153" s="232"/>
      <c r="J153" s="233">
        <f>ROUND(I153*H153,2)</f>
        <v>0</v>
      </c>
      <c r="K153" s="229" t="s">
        <v>162</v>
      </c>
      <c r="L153" s="234"/>
      <c r="M153" s="235" t="s">
        <v>1</v>
      </c>
      <c r="N153" s="236" t="s">
        <v>44</v>
      </c>
      <c r="O153" s="71"/>
      <c r="P153" s="200">
        <f>O153*H153</f>
        <v>0</v>
      </c>
      <c r="Q153" s="200">
        <v>0.00709</v>
      </c>
      <c r="R153" s="200">
        <f>Q153*H153</f>
        <v>0.07799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192</v>
      </c>
      <c r="AT153" s="202" t="s">
        <v>250</v>
      </c>
      <c r="AU153" s="202" t="s">
        <v>88</v>
      </c>
      <c r="AY153" s="17" t="s">
        <v>156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86</v>
      </c>
      <c r="BK153" s="203">
        <f>ROUND(I153*H153,2)</f>
        <v>0</v>
      </c>
      <c r="BL153" s="17" t="s">
        <v>163</v>
      </c>
      <c r="BM153" s="202" t="s">
        <v>635</v>
      </c>
    </row>
    <row r="154" spans="2:63" s="12" customFormat="1" ht="22.9" customHeight="1">
      <c r="B154" s="175"/>
      <c r="C154" s="176"/>
      <c r="D154" s="177" t="s">
        <v>78</v>
      </c>
      <c r="E154" s="189" t="s">
        <v>467</v>
      </c>
      <c r="F154" s="189" t="s">
        <v>468</v>
      </c>
      <c r="G154" s="176"/>
      <c r="H154" s="176"/>
      <c r="I154" s="179"/>
      <c r="J154" s="190">
        <f>BK154</f>
        <v>0</v>
      </c>
      <c r="K154" s="176"/>
      <c r="L154" s="181"/>
      <c r="M154" s="182"/>
      <c r="N154" s="183"/>
      <c r="O154" s="183"/>
      <c r="P154" s="184">
        <f>P155</f>
        <v>0</v>
      </c>
      <c r="Q154" s="183"/>
      <c r="R154" s="184">
        <f>R155</f>
        <v>0</v>
      </c>
      <c r="S154" s="183"/>
      <c r="T154" s="185">
        <f>T155</f>
        <v>0</v>
      </c>
      <c r="AR154" s="186" t="s">
        <v>86</v>
      </c>
      <c r="AT154" s="187" t="s">
        <v>78</v>
      </c>
      <c r="AU154" s="187" t="s">
        <v>86</v>
      </c>
      <c r="AY154" s="186" t="s">
        <v>156</v>
      </c>
      <c r="BK154" s="188">
        <f>BK155</f>
        <v>0</v>
      </c>
    </row>
    <row r="155" spans="1:65" s="2" customFormat="1" ht="26.45" customHeight="1">
      <c r="A155" s="34"/>
      <c r="B155" s="35"/>
      <c r="C155" s="191" t="s">
        <v>223</v>
      </c>
      <c r="D155" s="191" t="s">
        <v>158</v>
      </c>
      <c r="E155" s="192" t="s">
        <v>636</v>
      </c>
      <c r="F155" s="193" t="s">
        <v>637</v>
      </c>
      <c r="G155" s="194" t="s">
        <v>296</v>
      </c>
      <c r="H155" s="195">
        <v>0.586</v>
      </c>
      <c r="I155" s="196"/>
      <c r="J155" s="197">
        <f>ROUND(I155*H155,2)</f>
        <v>0</v>
      </c>
      <c r="K155" s="193" t="s">
        <v>162</v>
      </c>
      <c r="L155" s="39"/>
      <c r="M155" s="254" t="s">
        <v>1</v>
      </c>
      <c r="N155" s="255" t="s">
        <v>44</v>
      </c>
      <c r="O155" s="256"/>
      <c r="P155" s="257">
        <f>O155*H155</f>
        <v>0</v>
      </c>
      <c r="Q155" s="257">
        <v>0</v>
      </c>
      <c r="R155" s="257">
        <f>Q155*H155</f>
        <v>0</v>
      </c>
      <c r="S155" s="257">
        <v>0</v>
      </c>
      <c r="T155" s="25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163</v>
      </c>
      <c r="AT155" s="202" t="s">
        <v>158</v>
      </c>
      <c r="AU155" s="202" t="s">
        <v>88</v>
      </c>
      <c r="AY155" s="17" t="s">
        <v>156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86</v>
      </c>
      <c r="BK155" s="203">
        <f>ROUND(I155*H155,2)</f>
        <v>0</v>
      </c>
      <c r="BL155" s="17" t="s">
        <v>163</v>
      </c>
      <c r="BM155" s="202" t="s">
        <v>638</v>
      </c>
    </row>
    <row r="156" spans="1:31" s="2" customFormat="1" ht="6.95" customHeight="1">
      <c r="A156" s="34"/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39"/>
      <c r="M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</row>
  </sheetData>
  <sheetProtection algorithmName="SHA-512" hashValue="Dpg9vhi0bH1F1wXLBHs3/U2YtIYB2MgIG1B0J2onmWYf5jki33izV2xxYA0gVOZTcBn6AwkSxLtQeoB7mZy1FA==" saltValue="lay1t8c9kwTB5gSfmdCLgBlKpU8x+/+EUbqQWyHyHPdfF8NHTH31JlEVxgw0ozmYizzNa7XtBgxGo7fnyAaemQ==" spinCount="100000" sheet="1" objects="1" scenarios="1" formatColumns="0" formatRows="0" autoFilter="0"/>
  <autoFilter ref="C122:K155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8"/>
  <sheetViews>
    <sheetView showGridLines="0" workbookViewId="0" topLeftCell="A139">
      <selection activeCell="I135" sqref="I13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100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2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2:12" s="1" customFormat="1" ht="12" customHeight="1">
      <c r="B8" s="20"/>
      <c r="D8" s="119" t="s">
        <v>119</v>
      </c>
      <c r="L8" s="20"/>
    </row>
    <row r="9" spans="1:31" s="2" customFormat="1" ht="16.5" customHeight="1">
      <c r="A9" s="34"/>
      <c r="B9" s="39"/>
      <c r="C9" s="34"/>
      <c r="D9" s="34"/>
      <c r="E9" s="309" t="s">
        <v>120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539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1" t="s">
        <v>639</v>
      </c>
      <c r="F11" s="312"/>
      <c r="G11" s="312"/>
      <c r="H11" s="312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19</v>
      </c>
      <c r="G13" s="34"/>
      <c r="H13" s="34"/>
      <c r="I13" s="119" t="s">
        <v>20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22</v>
      </c>
      <c r="E14" s="34"/>
      <c r="F14" s="110" t="s">
        <v>23</v>
      </c>
      <c r="G14" s="34"/>
      <c r="H14" s="34"/>
      <c r="I14" s="119" t="s">
        <v>24</v>
      </c>
      <c r="J14" s="120" t="str">
        <f>'Rekapitulace stavby'!AN8</f>
        <v>4. 11. 2020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26</v>
      </c>
      <c r="E16" s="34"/>
      <c r="F16" s="34"/>
      <c r="G16" s="34"/>
      <c r="H16" s="34"/>
      <c r="I16" s="119" t="s">
        <v>27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28</v>
      </c>
      <c r="F17" s="34"/>
      <c r="G17" s="34"/>
      <c r="H17" s="34"/>
      <c r="I17" s="119" t="s">
        <v>29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27</v>
      </c>
      <c r="J19" s="30" t="str">
        <f>'Rekapitulace stavby'!AN13</f>
        <v xml:space="preserve">Vyplň údaj 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29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27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29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35</v>
      </c>
      <c r="E25" s="34"/>
      <c r="F25" s="34"/>
      <c r="G25" s="34"/>
      <c r="H25" s="34"/>
      <c r="I25" s="119" t="s">
        <v>27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19" t="s">
        <v>29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37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5" t="s">
        <v>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39</v>
      </c>
      <c r="E32" s="34"/>
      <c r="F32" s="34"/>
      <c r="G32" s="34"/>
      <c r="H32" s="34"/>
      <c r="I32" s="34"/>
      <c r="J32" s="126">
        <f>ROUND(J126,2)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41</v>
      </c>
      <c r="G34" s="34"/>
      <c r="H34" s="34"/>
      <c r="I34" s="127" t="s">
        <v>40</v>
      </c>
      <c r="J34" s="127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43</v>
      </c>
      <c r="E35" s="119" t="s">
        <v>44</v>
      </c>
      <c r="F35" s="129">
        <f>ROUND((SUM(BE126:BE157)),2)</f>
        <v>0</v>
      </c>
      <c r="G35" s="34"/>
      <c r="H35" s="34"/>
      <c r="I35" s="130">
        <v>0.21</v>
      </c>
      <c r="J35" s="129">
        <f>ROUND(((SUM(BE126:BE157))*I35),2)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45</v>
      </c>
      <c r="F36" s="129">
        <f>ROUND((SUM(BF126:BF157)),2)</f>
        <v>0</v>
      </c>
      <c r="G36" s="34"/>
      <c r="H36" s="34"/>
      <c r="I36" s="130">
        <v>0.15</v>
      </c>
      <c r="J36" s="129">
        <f>ROUND(((SUM(BF126:BF157))*I36),2)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46</v>
      </c>
      <c r="F37" s="129">
        <f>ROUND((SUM(BG126:BG157)),2)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47</v>
      </c>
      <c r="F38" s="129">
        <f>ROUND((SUM(BH126:BH157)),2)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48</v>
      </c>
      <c r="F39" s="129">
        <f>ROUND((SUM(BI126:BI157)),2)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49</v>
      </c>
      <c r="E41" s="133"/>
      <c r="F41" s="133"/>
      <c r="G41" s="134" t="s">
        <v>50</v>
      </c>
      <c r="H41" s="135" t="s">
        <v>51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7" t="s">
        <v>120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539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02" t="str">
        <f>E11</f>
        <v>1.3 - SO 01.3 Výměna oplocení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22</v>
      </c>
      <c r="D91" s="36"/>
      <c r="E91" s="36"/>
      <c r="F91" s="27" t="str">
        <f>F14</f>
        <v xml:space="preserve"> Náchod</v>
      </c>
      <c r="G91" s="36"/>
      <c r="H91" s="36"/>
      <c r="I91" s="29" t="s">
        <v>24</v>
      </c>
      <c r="J91" s="66" t="str">
        <f>IF(J14="","",J14)</f>
        <v>4. 11. 2020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3.15" customHeight="1">
      <c r="A93" s="34"/>
      <c r="B93" s="35"/>
      <c r="C93" s="29" t="s">
        <v>26</v>
      </c>
      <c r="D93" s="36"/>
      <c r="E93" s="36"/>
      <c r="F93" s="27" t="str">
        <f>E17</f>
        <v>Povodí Labe,státní podnik,Víta Nejedlého 951/8,HK3</v>
      </c>
      <c r="G93" s="36"/>
      <c r="H93" s="36"/>
      <c r="I93" s="29" t="s">
        <v>32</v>
      </c>
      <c r="J93" s="32" t="str">
        <f>E23</f>
        <v>Multiaqua s.r.o.,Veverkova 1343, HK 2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35</v>
      </c>
      <c r="J94" s="32" t="str">
        <f>E26</f>
        <v>Ing. Pavel Romášek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123</v>
      </c>
      <c r="D96" s="150"/>
      <c r="E96" s="150"/>
      <c r="F96" s="150"/>
      <c r="G96" s="150"/>
      <c r="H96" s="150"/>
      <c r="I96" s="150"/>
      <c r="J96" s="151" t="s">
        <v>124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125</v>
      </c>
      <c r="D98" s="36"/>
      <c r="E98" s="36"/>
      <c r="F98" s="36"/>
      <c r="G98" s="36"/>
      <c r="H98" s="36"/>
      <c r="I98" s="36"/>
      <c r="J98" s="84">
        <f>J126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126</v>
      </c>
    </row>
    <row r="99" spans="2:12" s="9" customFormat="1" ht="24.95" customHeight="1">
      <c r="B99" s="153"/>
      <c r="C99" s="154"/>
      <c r="D99" s="155" t="s">
        <v>127</v>
      </c>
      <c r="E99" s="156"/>
      <c r="F99" s="156"/>
      <c r="G99" s="156"/>
      <c r="H99" s="156"/>
      <c r="I99" s="156"/>
      <c r="J99" s="157">
        <f>J127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128</v>
      </c>
      <c r="E100" s="161"/>
      <c r="F100" s="161"/>
      <c r="G100" s="161"/>
      <c r="H100" s="161"/>
      <c r="I100" s="161"/>
      <c r="J100" s="162">
        <f>J128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130</v>
      </c>
      <c r="E101" s="161"/>
      <c r="F101" s="161"/>
      <c r="G101" s="161"/>
      <c r="H101" s="161"/>
      <c r="I101" s="161"/>
      <c r="J101" s="162">
        <f>J131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134</v>
      </c>
      <c r="E102" s="161"/>
      <c r="F102" s="161"/>
      <c r="G102" s="161"/>
      <c r="H102" s="161"/>
      <c r="I102" s="161"/>
      <c r="J102" s="162">
        <f>J143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135</v>
      </c>
      <c r="E103" s="161"/>
      <c r="F103" s="161"/>
      <c r="G103" s="161"/>
      <c r="H103" s="161"/>
      <c r="I103" s="161"/>
      <c r="J103" s="162">
        <f>J154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136</v>
      </c>
      <c r="E104" s="161"/>
      <c r="F104" s="161"/>
      <c r="G104" s="161"/>
      <c r="H104" s="161"/>
      <c r="I104" s="161"/>
      <c r="J104" s="162">
        <f>J156</f>
        <v>0</v>
      </c>
      <c r="K104" s="104"/>
      <c r="L104" s="163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141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8.5" customHeight="1">
      <c r="A114" s="34"/>
      <c r="B114" s="35"/>
      <c r="C114" s="36"/>
      <c r="D114" s="36"/>
      <c r="E114" s="307" t="str">
        <f>E7</f>
        <v>IDVT 10168128, Staré Město n.M., rekonstrukce koryta, ř. km 0,360 - 0,620</v>
      </c>
      <c r="F114" s="308"/>
      <c r="G114" s="308"/>
      <c r="H114" s="308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12" s="1" customFormat="1" ht="12" customHeight="1">
      <c r="B115" s="21"/>
      <c r="C115" s="29" t="s">
        <v>119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4"/>
      <c r="B116" s="35"/>
      <c r="C116" s="36"/>
      <c r="D116" s="36"/>
      <c r="E116" s="307" t="s">
        <v>120</v>
      </c>
      <c r="F116" s="306"/>
      <c r="G116" s="306"/>
      <c r="H116" s="30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539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02" t="str">
        <f>E11</f>
        <v>1.3 - SO 01.3 Výměna oplocení</v>
      </c>
      <c r="F118" s="306"/>
      <c r="G118" s="306"/>
      <c r="H118" s="30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22</v>
      </c>
      <c r="D120" s="36"/>
      <c r="E120" s="36"/>
      <c r="F120" s="27" t="str">
        <f>F14</f>
        <v xml:space="preserve"> Náchod</v>
      </c>
      <c r="G120" s="36"/>
      <c r="H120" s="36"/>
      <c r="I120" s="29" t="s">
        <v>24</v>
      </c>
      <c r="J120" s="66" t="str">
        <f>IF(J14="","",J14)</f>
        <v>4. 11. 2020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43.15" customHeight="1">
      <c r="A122" s="34"/>
      <c r="B122" s="35"/>
      <c r="C122" s="29" t="s">
        <v>26</v>
      </c>
      <c r="D122" s="36"/>
      <c r="E122" s="36"/>
      <c r="F122" s="27" t="str">
        <f>E17</f>
        <v>Povodí Labe,státní podnik,Víta Nejedlého 951/8,HK3</v>
      </c>
      <c r="G122" s="36"/>
      <c r="H122" s="36"/>
      <c r="I122" s="29" t="s">
        <v>32</v>
      </c>
      <c r="J122" s="32" t="str">
        <f>E23</f>
        <v>Multiaqua s.r.o.,Veverkova 1343, HK 2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30</v>
      </c>
      <c r="D123" s="36"/>
      <c r="E123" s="36"/>
      <c r="F123" s="27" t="str">
        <f>IF(E20="","",E20)</f>
        <v>Vyplň údaj</v>
      </c>
      <c r="G123" s="36"/>
      <c r="H123" s="36"/>
      <c r="I123" s="29" t="s">
        <v>35</v>
      </c>
      <c r="J123" s="32" t="str">
        <f>E26</f>
        <v>Ing. Pavel Romášek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64"/>
      <c r="B125" s="165"/>
      <c r="C125" s="166" t="s">
        <v>142</v>
      </c>
      <c r="D125" s="167" t="s">
        <v>64</v>
      </c>
      <c r="E125" s="167" t="s">
        <v>60</v>
      </c>
      <c r="F125" s="167" t="s">
        <v>61</v>
      </c>
      <c r="G125" s="167" t="s">
        <v>143</v>
      </c>
      <c r="H125" s="167" t="s">
        <v>144</v>
      </c>
      <c r="I125" s="167" t="s">
        <v>145</v>
      </c>
      <c r="J125" s="167" t="s">
        <v>124</v>
      </c>
      <c r="K125" s="168" t="s">
        <v>146</v>
      </c>
      <c r="L125" s="169"/>
      <c r="M125" s="75" t="s">
        <v>1</v>
      </c>
      <c r="N125" s="76" t="s">
        <v>43</v>
      </c>
      <c r="O125" s="76" t="s">
        <v>147</v>
      </c>
      <c r="P125" s="76" t="s">
        <v>148</v>
      </c>
      <c r="Q125" s="76" t="s">
        <v>149</v>
      </c>
      <c r="R125" s="76" t="s">
        <v>150</v>
      </c>
      <c r="S125" s="76" t="s">
        <v>151</v>
      </c>
      <c r="T125" s="77" t="s">
        <v>152</v>
      </c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</row>
    <row r="126" spans="1:63" s="2" customFormat="1" ht="22.9" customHeight="1">
      <c r="A126" s="34"/>
      <c r="B126" s="35"/>
      <c r="C126" s="82" t="s">
        <v>153</v>
      </c>
      <c r="D126" s="36"/>
      <c r="E126" s="36"/>
      <c r="F126" s="36"/>
      <c r="G126" s="36"/>
      <c r="H126" s="36"/>
      <c r="I126" s="36"/>
      <c r="J126" s="170">
        <f>BK126</f>
        <v>0</v>
      </c>
      <c r="K126" s="36"/>
      <c r="L126" s="39"/>
      <c r="M126" s="78"/>
      <c r="N126" s="171"/>
      <c r="O126" s="79"/>
      <c r="P126" s="172">
        <f>P127</f>
        <v>0</v>
      </c>
      <c r="Q126" s="79"/>
      <c r="R126" s="172">
        <f>R127</f>
        <v>11.44677</v>
      </c>
      <c r="S126" s="79"/>
      <c r="T126" s="173">
        <f>T127</f>
        <v>2.2316399999999996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78</v>
      </c>
      <c r="AU126" s="17" t="s">
        <v>126</v>
      </c>
      <c r="BK126" s="174">
        <f>BK127</f>
        <v>0</v>
      </c>
    </row>
    <row r="127" spans="2:63" s="12" customFormat="1" ht="25.9" customHeight="1">
      <c r="B127" s="175"/>
      <c r="C127" s="176"/>
      <c r="D127" s="177" t="s">
        <v>78</v>
      </c>
      <c r="E127" s="178" t="s">
        <v>154</v>
      </c>
      <c r="F127" s="178" t="s">
        <v>155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P128+P131+P143+P154+P156</f>
        <v>0</v>
      </c>
      <c r="Q127" s="183"/>
      <c r="R127" s="184">
        <f>R128+R131+R143+R154+R156</f>
        <v>11.44677</v>
      </c>
      <c r="S127" s="183"/>
      <c r="T127" s="185">
        <f>T128+T131+T143+T154+T156</f>
        <v>2.2316399999999996</v>
      </c>
      <c r="AR127" s="186" t="s">
        <v>86</v>
      </c>
      <c r="AT127" s="187" t="s">
        <v>78</v>
      </c>
      <c r="AU127" s="187" t="s">
        <v>79</v>
      </c>
      <c r="AY127" s="186" t="s">
        <v>156</v>
      </c>
      <c r="BK127" s="188">
        <f>BK128+BK131+BK143+BK154+BK156</f>
        <v>0</v>
      </c>
    </row>
    <row r="128" spans="2:63" s="12" customFormat="1" ht="22.9" customHeight="1">
      <c r="B128" s="175"/>
      <c r="C128" s="176"/>
      <c r="D128" s="177" t="s">
        <v>78</v>
      </c>
      <c r="E128" s="189" t="s">
        <v>86</v>
      </c>
      <c r="F128" s="189" t="s">
        <v>157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SUM(P129:P130)</f>
        <v>0</v>
      </c>
      <c r="Q128" s="183"/>
      <c r="R128" s="184">
        <f>SUM(R129:R130)</f>
        <v>0</v>
      </c>
      <c r="S128" s="183"/>
      <c r="T128" s="185">
        <f>SUM(T129:T130)</f>
        <v>0</v>
      </c>
      <c r="AR128" s="186" t="s">
        <v>86</v>
      </c>
      <c r="AT128" s="187" t="s">
        <v>78</v>
      </c>
      <c r="AU128" s="187" t="s">
        <v>86</v>
      </c>
      <c r="AY128" s="186" t="s">
        <v>156</v>
      </c>
      <c r="BK128" s="188">
        <f>SUM(BK129:BK130)</f>
        <v>0</v>
      </c>
    </row>
    <row r="129" spans="1:65" s="2" customFormat="1" ht="26.45" customHeight="1">
      <c r="A129" s="34"/>
      <c r="B129" s="35"/>
      <c r="C129" s="191" t="s">
        <v>86</v>
      </c>
      <c r="D129" s="191" t="s">
        <v>158</v>
      </c>
      <c r="E129" s="192" t="s">
        <v>640</v>
      </c>
      <c r="F129" s="193" t="s">
        <v>641</v>
      </c>
      <c r="G129" s="194" t="s">
        <v>177</v>
      </c>
      <c r="H129" s="195">
        <v>10.4</v>
      </c>
      <c r="I129" s="196"/>
      <c r="J129" s="197">
        <f>ROUND(I129*H129,2)</f>
        <v>0</v>
      </c>
      <c r="K129" s="193" t="s">
        <v>162</v>
      </c>
      <c r="L129" s="39"/>
      <c r="M129" s="198" t="s">
        <v>1</v>
      </c>
      <c r="N129" s="199" t="s">
        <v>44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163</v>
      </c>
      <c r="AT129" s="202" t="s">
        <v>158</v>
      </c>
      <c r="AU129" s="202" t="s">
        <v>88</v>
      </c>
      <c r="AY129" s="17" t="s">
        <v>156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86</v>
      </c>
      <c r="BK129" s="203">
        <f>ROUND(I129*H129,2)</f>
        <v>0</v>
      </c>
      <c r="BL129" s="17" t="s">
        <v>163</v>
      </c>
      <c r="BM129" s="202" t="s">
        <v>642</v>
      </c>
    </row>
    <row r="130" spans="2:51" s="13" customFormat="1" ht="22.5">
      <c r="B130" s="204"/>
      <c r="C130" s="205"/>
      <c r="D130" s="206" t="s">
        <v>165</v>
      </c>
      <c r="E130" s="207" t="s">
        <v>1</v>
      </c>
      <c r="F130" s="208" t="s">
        <v>643</v>
      </c>
      <c r="G130" s="205"/>
      <c r="H130" s="209">
        <v>10.4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165</v>
      </c>
      <c r="AU130" s="215" t="s">
        <v>88</v>
      </c>
      <c r="AV130" s="13" t="s">
        <v>88</v>
      </c>
      <c r="AW130" s="13" t="s">
        <v>34</v>
      </c>
      <c r="AX130" s="13" t="s">
        <v>86</v>
      </c>
      <c r="AY130" s="215" t="s">
        <v>156</v>
      </c>
    </row>
    <row r="131" spans="2:63" s="12" customFormat="1" ht="22.9" customHeight="1">
      <c r="B131" s="175"/>
      <c r="C131" s="176"/>
      <c r="D131" s="177" t="s">
        <v>78</v>
      </c>
      <c r="E131" s="189" t="s">
        <v>115</v>
      </c>
      <c r="F131" s="189" t="s">
        <v>277</v>
      </c>
      <c r="G131" s="176"/>
      <c r="H131" s="176"/>
      <c r="I131" s="179"/>
      <c r="J131" s="190">
        <f>BK131</f>
        <v>0</v>
      </c>
      <c r="K131" s="176"/>
      <c r="L131" s="181"/>
      <c r="M131" s="182"/>
      <c r="N131" s="183"/>
      <c r="O131" s="183"/>
      <c r="P131" s="184">
        <f>SUM(P132:P142)</f>
        <v>0</v>
      </c>
      <c r="Q131" s="183"/>
      <c r="R131" s="184">
        <f>SUM(R132:R142)</f>
        <v>2.48677</v>
      </c>
      <c r="S131" s="183"/>
      <c r="T131" s="185">
        <f>SUM(T132:T142)</f>
        <v>0</v>
      </c>
      <c r="AR131" s="186" t="s">
        <v>86</v>
      </c>
      <c r="AT131" s="187" t="s">
        <v>78</v>
      </c>
      <c r="AU131" s="187" t="s">
        <v>86</v>
      </c>
      <c r="AY131" s="186" t="s">
        <v>156</v>
      </c>
      <c r="BK131" s="188">
        <f>SUM(BK132:BK142)</f>
        <v>0</v>
      </c>
    </row>
    <row r="132" spans="1:65" s="2" customFormat="1" ht="26.45" customHeight="1">
      <c r="A132" s="34"/>
      <c r="B132" s="35"/>
      <c r="C132" s="191" t="s">
        <v>88</v>
      </c>
      <c r="D132" s="191" t="s">
        <v>158</v>
      </c>
      <c r="E132" s="192" t="s">
        <v>644</v>
      </c>
      <c r="F132" s="193" t="s">
        <v>645</v>
      </c>
      <c r="G132" s="194" t="s">
        <v>263</v>
      </c>
      <c r="H132" s="195">
        <v>13</v>
      </c>
      <c r="I132" s="196"/>
      <c r="J132" s="197">
        <f>ROUND(I132*H132,2)</f>
        <v>0</v>
      </c>
      <c r="K132" s="193" t="s">
        <v>162</v>
      </c>
      <c r="L132" s="39"/>
      <c r="M132" s="198" t="s">
        <v>1</v>
      </c>
      <c r="N132" s="199" t="s">
        <v>44</v>
      </c>
      <c r="O132" s="71"/>
      <c r="P132" s="200">
        <f>O132*H132</f>
        <v>0</v>
      </c>
      <c r="Q132" s="200">
        <v>0.17489</v>
      </c>
      <c r="R132" s="200">
        <f>Q132*H132</f>
        <v>2.27357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163</v>
      </c>
      <c r="AT132" s="202" t="s">
        <v>158</v>
      </c>
      <c r="AU132" s="202" t="s">
        <v>88</v>
      </c>
      <c r="AY132" s="17" t="s">
        <v>156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86</v>
      </c>
      <c r="BK132" s="203">
        <f>ROUND(I132*H132,2)</f>
        <v>0</v>
      </c>
      <c r="BL132" s="17" t="s">
        <v>163</v>
      </c>
      <c r="BM132" s="202" t="s">
        <v>646</v>
      </c>
    </row>
    <row r="133" spans="2:51" s="13" customFormat="1" ht="12">
      <c r="B133" s="204"/>
      <c r="C133" s="205"/>
      <c r="D133" s="206" t="s">
        <v>165</v>
      </c>
      <c r="E133" s="207" t="s">
        <v>1</v>
      </c>
      <c r="F133" s="208" t="s">
        <v>647</v>
      </c>
      <c r="G133" s="205"/>
      <c r="H133" s="209">
        <v>13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165</v>
      </c>
      <c r="AU133" s="215" t="s">
        <v>88</v>
      </c>
      <c r="AV133" s="13" t="s">
        <v>88</v>
      </c>
      <c r="AW133" s="13" t="s">
        <v>34</v>
      </c>
      <c r="AX133" s="13" t="s">
        <v>86</v>
      </c>
      <c r="AY133" s="215" t="s">
        <v>156</v>
      </c>
    </row>
    <row r="134" spans="1:65" s="2" customFormat="1" ht="26.45" customHeight="1">
      <c r="A134" s="34"/>
      <c r="B134" s="35"/>
      <c r="C134" s="227" t="s">
        <v>115</v>
      </c>
      <c r="D134" s="227" t="s">
        <v>250</v>
      </c>
      <c r="E134" s="228" t="s">
        <v>648</v>
      </c>
      <c r="F134" s="229" t="s">
        <v>649</v>
      </c>
      <c r="G134" s="230" t="s">
        <v>263</v>
      </c>
      <c r="H134" s="231">
        <v>41</v>
      </c>
      <c r="I134" s="232"/>
      <c r="J134" s="233">
        <f>ROUND(I134*H134,2)</f>
        <v>0</v>
      </c>
      <c r="K134" s="229" t="s">
        <v>1</v>
      </c>
      <c r="L134" s="234"/>
      <c r="M134" s="235" t="s">
        <v>1</v>
      </c>
      <c r="N134" s="236" t="s">
        <v>44</v>
      </c>
      <c r="O134" s="71"/>
      <c r="P134" s="200">
        <f>O134*H134</f>
        <v>0</v>
      </c>
      <c r="Q134" s="200">
        <v>0.0052</v>
      </c>
      <c r="R134" s="200">
        <f>Q134*H134</f>
        <v>0.2132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192</v>
      </c>
      <c r="AT134" s="202" t="s">
        <v>250</v>
      </c>
      <c r="AU134" s="202" t="s">
        <v>88</v>
      </c>
      <c r="AY134" s="17" t="s">
        <v>156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86</v>
      </c>
      <c r="BK134" s="203">
        <f>ROUND(I134*H134,2)</f>
        <v>0</v>
      </c>
      <c r="BL134" s="17" t="s">
        <v>163</v>
      </c>
      <c r="BM134" s="202" t="s">
        <v>650</v>
      </c>
    </row>
    <row r="135" spans="2:51" s="13" customFormat="1" ht="12">
      <c r="B135" s="204"/>
      <c r="C135" s="205"/>
      <c r="D135" s="206" t="s">
        <v>165</v>
      </c>
      <c r="E135" s="207" t="s">
        <v>1</v>
      </c>
      <c r="F135" s="208" t="s">
        <v>651</v>
      </c>
      <c r="G135" s="205"/>
      <c r="H135" s="209">
        <v>41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165</v>
      </c>
      <c r="AU135" s="215" t="s">
        <v>88</v>
      </c>
      <c r="AV135" s="13" t="s">
        <v>88</v>
      </c>
      <c r="AW135" s="13" t="s">
        <v>34</v>
      </c>
      <c r="AX135" s="13" t="s">
        <v>86</v>
      </c>
      <c r="AY135" s="215" t="s">
        <v>156</v>
      </c>
    </row>
    <row r="136" spans="1:65" s="2" customFormat="1" ht="26.45" customHeight="1">
      <c r="A136" s="34"/>
      <c r="B136" s="35"/>
      <c r="C136" s="191" t="s">
        <v>163</v>
      </c>
      <c r="D136" s="191" t="s">
        <v>158</v>
      </c>
      <c r="E136" s="192" t="s">
        <v>652</v>
      </c>
      <c r="F136" s="193" t="s">
        <v>653</v>
      </c>
      <c r="G136" s="194" t="s">
        <v>263</v>
      </c>
      <c r="H136" s="195">
        <v>28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44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163</v>
      </c>
      <c r="AT136" s="202" t="s">
        <v>158</v>
      </c>
      <c r="AU136" s="202" t="s">
        <v>88</v>
      </c>
      <c r="AY136" s="17" t="s">
        <v>156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86</v>
      </c>
      <c r="BK136" s="203">
        <f>ROUND(I136*H136,2)</f>
        <v>0</v>
      </c>
      <c r="BL136" s="17" t="s">
        <v>163</v>
      </c>
      <c r="BM136" s="202" t="s">
        <v>654</v>
      </c>
    </row>
    <row r="137" spans="2:51" s="13" customFormat="1" ht="12">
      <c r="B137" s="204"/>
      <c r="C137" s="205"/>
      <c r="D137" s="206" t="s">
        <v>165</v>
      </c>
      <c r="E137" s="207" t="s">
        <v>1</v>
      </c>
      <c r="F137" s="208" t="s">
        <v>655</v>
      </c>
      <c r="G137" s="205"/>
      <c r="H137" s="209">
        <v>28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165</v>
      </c>
      <c r="AU137" s="215" t="s">
        <v>88</v>
      </c>
      <c r="AV137" s="13" t="s">
        <v>88</v>
      </c>
      <c r="AW137" s="13" t="s">
        <v>34</v>
      </c>
      <c r="AX137" s="13" t="s">
        <v>86</v>
      </c>
      <c r="AY137" s="215" t="s">
        <v>156</v>
      </c>
    </row>
    <row r="138" spans="1:65" s="2" customFormat="1" ht="14.45" customHeight="1">
      <c r="A138" s="34"/>
      <c r="B138" s="35"/>
      <c r="C138" s="227" t="s">
        <v>180</v>
      </c>
      <c r="D138" s="227" t="s">
        <v>250</v>
      </c>
      <c r="E138" s="228" t="s">
        <v>656</v>
      </c>
      <c r="F138" s="229" t="s">
        <v>657</v>
      </c>
      <c r="G138" s="230" t="s">
        <v>613</v>
      </c>
      <c r="H138" s="231">
        <v>56</v>
      </c>
      <c r="I138" s="232"/>
      <c r="J138" s="233">
        <f>ROUND(I138*H138,2)</f>
        <v>0</v>
      </c>
      <c r="K138" s="229" t="s">
        <v>1</v>
      </c>
      <c r="L138" s="234"/>
      <c r="M138" s="235" t="s">
        <v>1</v>
      </c>
      <c r="N138" s="236" t="s">
        <v>44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192</v>
      </c>
      <c r="AT138" s="202" t="s">
        <v>250</v>
      </c>
      <c r="AU138" s="202" t="s">
        <v>88</v>
      </c>
      <c r="AY138" s="17" t="s">
        <v>156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86</v>
      </c>
      <c r="BK138" s="203">
        <f>ROUND(I138*H138,2)</f>
        <v>0</v>
      </c>
      <c r="BL138" s="17" t="s">
        <v>163</v>
      </c>
      <c r="BM138" s="202" t="s">
        <v>658</v>
      </c>
    </row>
    <row r="139" spans="2:51" s="13" customFormat="1" ht="12">
      <c r="B139" s="204"/>
      <c r="C139" s="205"/>
      <c r="D139" s="206" t="s">
        <v>165</v>
      </c>
      <c r="E139" s="207" t="s">
        <v>1</v>
      </c>
      <c r="F139" s="208" t="s">
        <v>659</v>
      </c>
      <c r="G139" s="205"/>
      <c r="H139" s="209">
        <v>56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165</v>
      </c>
      <c r="AU139" s="215" t="s">
        <v>88</v>
      </c>
      <c r="AV139" s="13" t="s">
        <v>88</v>
      </c>
      <c r="AW139" s="13" t="s">
        <v>34</v>
      </c>
      <c r="AX139" s="13" t="s">
        <v>86</v>
      </c>
      <c r="AY139" s="215" t="s">
        <v>156</v>
      </c>
    </row>
    <row r="140" spans="1:65" s="2" customFormat="1" ht="26.45" customHeight="1">
      <c r="A140" s="34"/>
      <c r="B140" s="35"/>
      <c r="C140" s="191" t="s">
        <v>186</v>
      </c>
      <c r="D140" s="191" t="s">
        <v>158</v>
      </c>
      <c r="E140" s="192" t="s">
        <v>660</v>
      </c>
      <c r="F140" s="193" t="s">
        <v>661</v>
      </c>
      <c r="G140" s="194" t="s">
        <v>177</v>
      </c>
      <c r="H140" s="195">
        <v>93</v>
      </c>
      <c r="I140" s="196"/>
      <c r="J140" s="197">
        <f>ROUND(I140*H140,2)</f>
        <v>0</v>
      </c>
      <c r="K140" s="193" t="s">
        <v>162</v>
      </c>
      <c r="L140" s="39"/>
      <c r="M140" s="198" t="s">
        <v>1</v>
      </c>
      <c r="N140" s="199" t="s">
        <v>44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163</v>
      </c>
      <c r="AT140" s="202" t="s">
        <v>158</v>
      </c>
      <c r="AU140" s="202" t="s">
        <v>88</v>
      </c>
      <c r="AY140" s="17" t="s">
        <v>156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86</v>
      </c>
      <c r="BK140" s="203">
        <f>ROUND(I140*H140,2)</f>
        <v>0</v>
      </c>
      <c r="BL140" s="17" t="s">
        <v>163</v>
      </c>
      <c r="BM140" s="202" t="s">
        <v>662</v>
      </c>
    </row>
    <row r="141" spans="1:65" s="2" customFormat="1" ht="26.45" customHeight="1">
      <c r="A141" s="34"/>
      <c r="B141" s="35"/>
      <c r="C141" s="227" t="s">
        <v>567</v>
      </c>
      <c r="D141" s="227" t="s">
        <v>250</v>
      </c>
      <c r="E141" s="228" t="s">
        <v>663</v>
      </c>
      <c r="F141" s="229" t="s">
        <v>664</v>
      </c>
      <c r="G141" s="230" t="s">
        <v>263</v>
      </c>
      <c r="H141" s="231">
        <v>37.2</v>
      </c>
      <c r="I141" s="232"/>
      <c r="J141" s="233">
        <f>ROUND(I141*H141,2)</f>
        <v>0</v>
      </c>
      <c r="K141" s="229" t="s">
        <v>162</v>
      </c>
      <c r="L141" s="234"/>
      <c r="M141" s="235" t="s">
        <v>1</v>
      </c>
      <c r="N141" s="236" t="s">
        <v>44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192</v>
      </c>
      <c r="AT141" s="202" t="s">
        <v>250</v>
      </c>
      <c r="AU141" s="202" t="s">
        <v>88</v>
      </c>
      <c r="AY141" s="17" t="s">
        <v>156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86</v>
      </c>
      <c r="BK141" s="203">
        <f>ROUND(I141*H141,2)</f>
        <v>0</v>
      </c>
      <c r="BL141" s="17" t="s">
        <v>163</v>
      </c>
      <c r="BM141" s="202" t="s">
        <v>665</v>
      </c>
    </row>
    <row r="142" spans="2:51" s="13" customFormat="1" ht="12">
      <c r="B142" s="204"/>
      <c r="C142" s="205"/>
      <c r="D142" s="206" t="s">
        <v>165</v>
      </c>
      <c r="E142" s="207" t="s">
        <v>1</v>
      </c>
      <c r="F142" s="208" t="s">
        <v>666</v>
      </c>
      <c r="G142" s="205"/>
      <c r="H142" s="209">
        <v>37.2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165</v>
      </c>
      <c r="AU142" s="215" t="s">
        <v>88</v>
      </c>
      <c r="AV142" s="13" t="s">
        <v>88</v>
      </c>
      <c r="AW142" s="13" t="s">
        <v>34</v>
      </c>
      <c r="AX142" s="13" t="s">
        <v>86</v>
      </c>
      <c r="AY142" s="215" t="s">
        <v>156</v>
      </c>
    </row>
    <row r="143" spans="2:63" s="12" customFormat="1" ht="22.9" customHeight="1">
      <c r="B143" s="175"/>
      <c r="C143" s="176"/>
      <c r="D143" s="177" t="s">
        <v>78</v>
      </c>
      <c r="E143" s="189" t="s">
        <v>198</v>
      </c>
      <c r="F143" s="189" t="s">
        <v>424</v>
      </c>
      <c r="G143" s="176"/>
      <c r="H143" s="176"/>
      <c r="I143" s="179"/>
      <c r="J143" s="190">
        <f>BK143</f>
        <v>0</v>
      </c>
      <c r="K143" s="176"/>
      <c r="L143" s="181"/>
      <c r="M143" s="182"/>
      <c r="N143" s="183"/>
      <c r="O143" s="183"/>
      <c r="P143" s="184">
        <f>SUM(P144:P153)</f>
        <v>0</v>
      </c>
      <c r="Q143" s="183"/>
      <c r="R143" s="184">
        <f>SUM(R144:R153)</f>
        <v>8.96</v>
      </c>
      <c r="S143" s="183"/>
      <c r="T143" s="185">
        <f>SUM(T144:T153)</f>
        <v>2.2316399999999996</v>
      </c>
      <c r="AR143" s="186" t="s">
        <v>86</v>
      </c>
      <c r="AT143" s="187" t="s">
        <v>78</v>
      </c>
      <c r="AU143" s="187" t="s">
        <v>86</v>
      </c>
      <c r="AY143" s="186" t="s">
        <v>156</v>
      </c>
      <c r="BK143" s="188">
        <f>SUM(BK144:BK153)</f>
        <v>0</v>
      </c>
    </row>
    <row r="144" spans="1:65" s="2" customFormat="1" ht="26.45" customHeight="1">
      <c r="A144" s="34"/>
      <c r="B144" s="35"/>
      <c r="C144" s="191" t="s">
        <v>192</v>
      </c>
      <c r="D144" s="191" t="s">
        <v>158</v>
      </c>
      <c r="E144" s="192" t="s">
        <v>667</v>
      </c>
      <c r="F144" s="193" t="s">
        <v>668</v>
      </c>
      <c r="G144" s="194" t="s">
        <v>263</v>
      </c>
      <c r="H144" s="195">
        <v>50</v>
      </c>
      <c r="I144" s="196"/>
      <c r="J144" s="197">
        <f>ROUND(I144*H144,2)</f>
        <v>0</v>
      </c>
      <c r="K144" s="193" t="s">
        <v>162</v>
      </c>
      <c r="L144" s="39"/>
      <c r="M144" s="198" t="s">
        <v>1</v>
      </c>
      <c r="N144" s="199" t="s">
        <v>44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163</v>
      </c>
      <c r="AT144" s="202" t="s">
        <v>158</v>
      </c>
      <c r="AU144" s="202" t="s">
        <v>88</v>
      </c>
      <c r="AY144" s="17" t="s">
        <v>156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86</v>
      </c>
      <c r="BK144" s="203">
        <f>ROUND(I144*H144,2)</f>
        <v>0</v>
      </c>
      <c r="BL144" s="17" t="s">
        <v>163</v>
      </c>
      <c r="BM144" s="202" t="s">
        <v>669</v>
      </c>
    </row>
    <row r="145" spans="2:51" s="13" customFormat="1" ht="12">
      <c r="B145" s="204"/>
      <c r="C145" s="205"/>
      <c r="D145" s="206" t="s">
        <v>165</v>
      </c>
      <c r="E145" s="207" t="s">
        <v>1</v>
      </c>
      <c r="F145" s="208" t="s">
        <v>670</v>
      </c>
      <c r="G145" s="205"/>
      <c r="H145" s="209">
        <v>50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165</v>
      </c>
      <c r="AU145" s="215" t="s">
        <v>88</v>
      </c>
      <c r="AV145" s="13" t="s">
        <v>88</v>
      </c>
      <c r="AW145" s="13" t="s">
        <v>34</v>
      </c>
      <c r="AX145" s="13" t="s">
        <v>86</v>
      </c>
      <c r="AY145" s="215" t="s">
        <v>156</v>
      </c>
    </row>
    <row r="146" spans="1:65" s="2" customFormat="1" ht="26.45" customHeight="1">
      <c r="A146" s="34"/>
      <c r="B146" s="35"/>
      <c r="C146" s="191" t="s">
        <v>198</v>
      </c>
      <c r="D146" s="191" t="s">
        <v>158</v>
      </c>
      <c r="E146" s="192" t="s">
        <v>671</v>
      </c>
      <c r="F146" s="193" t="s">
        <v>672</v>
      </c>
      <c r="G146" s="194" t="s">
        <v>263</v>
      </c>
      <c r="H146" s="195">
        <v>31</v>
      </c>
      <c r="I146" s="196"/>
      <c r="J146" s="197">
        <f>ROUND(I146*H146,2)</f>
        <v>0</v>
      </c>
      <c r="K146" s="193" t="s">
        <v>162</v>
      </c>
      <c r="L146" s="39"/>
      <c r="M146" s="198" t="s">
        <v>1</v>
      </c>
      <c r="N146" s="199" t="s">
        <v>44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0.0657</v>
      </c>
      <c r="T146" s="201">
        <f>S146*H146</f>
        <v>2.0366999999999997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163</v>
      </c>
      <c r="AT146" s="202" t="s">
        <v>158</v>
      </c>
      <c r="AU146" s="202" t="s">
        <v>88</v>
      </c>
      <c r="AY146" s="17" t="s">
        <v>156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86</v>
      </c>
      <c r="BK146" s="203">
        <f>ROUND(I146*H146,2)</f>
        <v>0</v>
      </c>
      <c r="BL146" s="17" t="s">
        <v>163</v>
      </c>
      <c r="BM146" s="202" t="s">
        <v>673</v>
      </c>
    </row>
    <row r="147" spans="2:51" s="13" customFormat="1" ht="12">
      <c r="B147" s="204"/>
      <c r="C147" s="205"/>
      <c r="D147" s="206" t="s">
        <v>165</v>
      </c>
      <c r="E147" s="207" t="s">
        <v>1</v>
      </c>
      <c r="F147" s="208" t="s">
        <v>674</v>
      </c>
      <c r="G147" s="205"/>
      <c r="H147" s="209">
        <v>31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165</v>
      </c>
      <c r="AU147" s="215" t="s">
        <v>88</v>
      </c>
      <c r="AV147" s="13" t="s">
        <v>88</v>
      </c>
      <c r="AW147" s="13" t="s">
        <v>34</v>
      </c>
      <c r="AX147" s="13" t="s">
        <v>86</v>
      </c>
      <c r="AY147" s="215" t="s">
        <v>156</v>
      </c>
    </row>
    <row r="148" spans="1:65" s="2" customFormat="1" ht="26.45" customHeight="1">
      <c r="A148" s="34"/>
      <c r="B148" s="35"/>
      <c r="C148" s="191" t="s">
        <v>203</v>
      </c>
      <c r="D148" s="191" t="s">
        <v>158</v>
      </c>
      <c r="E148" s="192" t="s">
        <v>675</v>
      </c>
      <c r="F148" s="193" t="s">
        <v>676</v>
      </c>
      <c r="G148" s="194" t="s">
        <v>177</v>
      </c>
      <c r="H148" s="195">
        <v>78</v>
      </c>
      <c r="I148" s="196"/>
      <c r="J148" s="197">
        <f>ROUND(I148*H148,2)</f>
        <v>0</v>
      </c>
      <c r="K148" s="193" t="s">
        <v>162</v>
      </c>
      <c r="L148" s="39"/>
      <c r="M148" s="198" t="s">
        <v>1</v>
      </c>
      <c r="N148" s="199" t="s">
        <v>44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0.00248</v>
      </c>
      <c r="T148" s="201">
        <f>S148*H148</f>
        <v>0.19344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163</v>
      </c>
      <c r="AT148" s="202" t="s">
        <v>158</v>
      </c>
      <c r="AU148" s="202" t="s">
        <v>88</v>
      </c>
      <c r="AY148" s="17" t="s">
        <v>156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86</v>
      </c>
      <c r="BK148" s="203">
        <f>ROUND(I148*H148,2)</f>
        <v>0</v>
      </c>
      <c r="BL148" s="17" t="s">
        <v>163</v>
      </c>
      <c r="BM148" s="202" t="s">
        <v>677</v>
      </c>
    </row>
    <row r="149" spans="2:51" s="13" customFormat="1" ht="12">
      <c r="B149" s="204"/>
      <c r="C149" s="205"/>
      <c r="D149" s="206" t="s">
        <v>165</v>
      </c>
      <c r="E149" s="207" t="s">
        <v>1</v>
      </c>
      <c r="F149" s="208" t="s">
        <v>678</v>
      </c>
      <c r="G149" s="205"/>
      <c r="H149" s="209">
        <v>78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165</v>
      </c>
      <c r="AU149" s="215" t="s">
        <v>88</v>
      </c>
      <c r="AV149" s="13" t="s">
        <v>88</v>
      </c>
      <c r="AW149" s="13" t="s">
        <v>34</v>
      </c>
      <c r="AX149" s="13" t="s">
        <v>86</v>
      </c>
      <c r="AY149" s="215" t="s">
        <v>156</v>
      </c>
    </row>
    <row r="150" spans="1:65" s="2" customFormat="1" ht="14.45" customHeight="1">
      <c r="A150" s="34"/>
      <c r="B150" s="35"/>
      <c r="C150" s="191" t="s">
        <v>208</v>
      </c>
      <c r="D150" s="191" t="s">
        <v>158</v>
      </c>
      <c r="E150" s="192" t="s">
        <v>679</v>
      </c>
      <c r="F150" s="193" t="s">
        <v>680</v>
      </c>
      <c r="G150" s="194" t="s">
        <v>177</v>
      </c>
      <c r="H150" s="195">
        <v>15</v>
      </c>
      <c r="I150" s="196"/>
      <c r="J150" s="197">
        <f>ROUND(I150*H150,2)</f>
        <v>0</v>
      </c>
      <c r="K150" s="193" t="s">
        <v>162</v>
      </c>
      <c r="L150" s="39"/>
      <c r="M150" s="198" t="s">
        <v>1</v>
      </c>
      <c r="N150" s="199" t="s">
        <v>44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0.0001</v>
      </c>
      <c r="T150" s="201">
        <f>S150*H150</f>
        <v>0.0015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163</v>
      </c>
      <c r="AT150" s="202" t="s">
        <v>158</v>
      </c>
      <c r="AU150" s="202" t="s">
        <v>88</v>
      </c>
      <c r="AY150" s="17" t="s">
        <v>156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86</v>
      </c>
      <c r="BK150" s="203">
        <f>ROUND(I150*H150,2)</f>
        <v>0</v>
      </c>
      <c r="BL150" s="17" t="s">
        <v>163</v>
      </c>
      <c r="BM150" s="202" t="s">
        <v>681</v>
      </c>
    </row>
    <row r="151" spans="2:51" s="13" customFormat="1" ht="12">
      <c r="B151" s="204"/>
      <c r="C151" s="205"/>
      <c r="D151" s="206" t="s">
        <v>165</v>
      </c>
      <c r="E151" s="207" t="s">
        <v>1</v>
      </c>
      <c r="F151" s="208" t="s">
        <v>682</v>
      </c>
      <c r="G151" s="205"/>
      <c r="H151" s="209">
        <v>15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165</v>
      </c>
      <c r="AU151" s="215" t="s">
        <v>88</v>
      </c>
      <c r="AV151" s="13" t="s">
        <v>88</v>
      </c>
      <c r="AW151" s="13" t="s">
        <v>34</v>
      </c>
      <c r="AX151" s="13" t="s">
        <v>86</v>
      </c>
      <c r="AY151" s="215" t="s">
        <v>156</v>
      </c>
    </row>
    <row r="152" spans="1:65" s="2" customFormat="1" ht="14.45" customHeight="1">
      <c r="A152" s="34"/>
      <c r="B152" s="35"/>
      <c r="C152" s="191" t="s">
        <v>213</v>
      </c>
      <c r="D152" s="191" t="s">
        <v>158</v>
      </c>
      <c r="E152" s="192" t="s">
        <v>452</v>
      </c>
      <c r="F152" s="193" t="s">
        <v>453</v>
      </c>
      <c r="G152" s="194" t="s">
        <v>263</v>
      </c>
      <c r="H152" s="195">
        <v>112</v>
      </c>
      <c r="I152" s="196"/>
      <c r="J152" s="197">
        <f>ROUND(I152*H152,2)</f>
        <v>0</v>
      </c>
      <c r="K152" s="193" t="s">
        <v>1</v>
      </c>
      <c r="L152" s="39"/>
      <c r="M152" s="198" t="s">
        <v>1</v>
      </c>
      <c r="N152" s="199" t="s">
        <v>44</v>
      </c>
      <c r="O152" s="71"/>
      <c r="P152" s="200">
        <f>O152*H152</f>
        <v>0</v>
      </c>
      <c r="Q152" s="200">
        <v>0.08</v>
      </c>
      <c r="R152" s="200">
        <f>Q152*H152</f>
        <v>8.96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163</v>
      </c>
      <c r="AT152" s="202" t="s">
        <v>158</v>
      </c>
      <c r="AU152" s="202" t="s">
        <v>88</v>
      </c>
      <c r="AY152" s="17" t="s">
        <v>156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86</v>
      </c>
      <c r="BK152" s="203">
        <f>ROUND(I152*H152,2)</f>
        <v>0</v>
      </c>
      <c r="BL152" s="17" t="s">
        <v>163</v>
      </c>
      <c r="BM152" s="202" t="s">
        <v>683</v>
      </c>
    </row>
    <row r="153" spans="2:51" s="13" customFormat="1" ht="12">
      <c r="B153" s="204"/>
      <c r="C153" s="205"/>
      <c r="D153" s="206" t="s">
        <v>165</v>
      </c>
      <c r="E153" s="207" t="s">
        <v>1</v>
      </c>
      <c r="F153" s="208" t="s">
        <v>684</v>
      </c>
      <c r="G153" s="205"/>
      <c r="H153" s="209">
        <v>112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165</v>
      </c>
      <c r="AU153" s="215" t="s">
        <v>88</v>
      </c>
      <c r="AV153" s="13" t="s">
        <v>88</v>
      </c>
      <c r="AW153" s="13" t="s">
        <v>34</v>
      </c>
      <c r="AX153" s="13" t="s">
        <v>86</v>
      </c>
      <c r="AY153" s="215" t="s">
        <v>156</v>
      </c>
    </row>
    <row r="154" spans="2:63" s="12" customFormat="1" ht="22.9" customHeight="1">
      <c r="B154" s="175"/>
      <c r="C154" s="176"/>
      <c r="D154" s="177" t="s">
        <v>78</v>
      </c>
      <c r="E154" s="189" t="s">
        <v>456</v>
      </c>
      <c r="F154" s="189" t="s">
        <v>457</v>
      </c>
      <c r="G154" s="176"/>
      <c r="H154" s="176"/>
      <c r="I154" s="179"/>
      <c r="J154" s="190">
        <f>BK154</f>
        <v>0</v>
      </c>
      <c r="K154" s="176"/>
      <c r="L154" s="181"/>
      <c r="M154" s="182"/>
      <c r="N154" s="183"/>
      <c r="O154" s="183"/>
      <c r="P154" s="184">
        <f>P155</f>
        <v>0</v>
      </c>
      <c r="Q154" s="183"/>
      <c r="R154" s="184">
        <f>R155</f>
        <v>0</v>
      </c>
      <c r="S154" s="183"/>
      <c r="T154" s="185">
        <f>T155</f>
        <v>0</v>
      </c>
      <c r="AR154" s="186" t="s">
        <v>86</v>
      </c>
      <c r="AT154" s="187" t="s">
        <v>78</v>
      </c>
      <c r="AU154" s="187" t="s">
        <v>86</v>
      </c>
      <c r="AY154" s="186" t="s">
        <v>156</v>
      </c>
      <c r="BK154" s="188">
        <f>BK155</f>
        <v>0</v>
      </c>
    </row>
    <row r="155" spans="1:65" s="2" customFormat="1" ht="40.9" customHeight="1">
      <c r="A155" s="34"/>
      <c r="B155" s="35"/>
      <c r="C155" s="191" t="s">
        <v>8</v>
      </c>
      <c r="D155" s="191" t="s">
        <v>158</v>
      </c>
      <c r="E155" s="192" t="s">
        <v>685</v>
      </c>
      <c r="F155" s="193" t="s">
        <v>686</v>
      </c>
      <c r="G155" s="194" t="s">
        <v>296</v>
      </c>
      <c r="H155" s="195">
        <v>2.232</v>
      </c>
      <c r="I155" s="196"/>
      <c r="J155" s="197">
        <f>ROUND(I155*H155,2)</f>
        <v>0</v>
      </c>
      <c r="K155" s="193" t="s">
        <v>1</v>
      </c>
      <c r="L155" s="39"/>
      <c r="M155" s="198" t="s">
        <v>1</v>
      </c>
      <c r="N155" s="199" t="s">
        <v>44</v>
      </c>
      <c r="O155" s="7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163</v>
      </c>
      <c r="AT155" s="202" t="s">
        <v>158</v>
      </c>
      <c r="AU155" s="202" t="s">
        <v>88</v>
      </c>
      <c r="AY155" s="17" t="s">
        <v>156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86</v>
      </c>
      <c r="BK155" s="203">
        <f>ROUND(I155*H155,2)</f>
        <v>0</v>
      </c>
      <c r="BL155" s="17" t="s">
        <v>163</v>
      </c>
      <c r="BM155" s="202" t="s">
        <v>687</v>
      </c>
    </row>
    <row r="156" spans="2:63" s="12" customFormat="1" ht="22.9" customHeight="1">
      <c r="B156" s="175"/>
      <c r="C156" s="176"/>
      <c r="D156" s="177" t="s">
        <v>78</v>
      </c>
      <c r="E156" s="189" t="s">
        <v>467</v>
      </c>
      <c r="F156" s="189" t="s">
        <v>468</v>
      </c>
      <c r="G156" s="176"/>
      <c r="H156" s="176"/>
      <c r="I156" s="179"/>
      <c r="J156" s="190">
        <f>BK156</f>
        <v>0</v>
      </c>
      <c r="K156" s="176"/>
      <c r="L156" s="181"/>
      <c r="M156" s="182"/>
      <c r="N156" s="183"/>
      <c r="O156" s="183"/>
      <c r="P156" s="184">
        <f>P157</f>
        <v>0</v>
      </c>
      <c r="Q156" s="183"/>
      <c r="R156" s="184">
        <f>R157</f>
        <v>0</v>
      </c>
      <c r="S156" s="183"/>
      <c r="T156" s="185">
        <f>T157</f>
        <v>0</v>
      </c>
      <c r="AR156" s="186" t="s">
        <v>86</v>
      </c>
      <c r="AT156" s="187" t="s">
        <v>78</v>
      </c>
      <c r="AU156" s="187" t="s">
        <v>86</v>
      </c>
      <c r="AY156" s="186" t="s">
        <v>156</v>
      </c>
      <c r="BK156" s="188">
        <f>BK157</f>
        <v>0</v>
      </c>
    </row>
    <row r="157" spans="1:65" s="2" customFormat="1" ht="14.45" customHeight="1">
      <c r="A157" s="34"/>
      <c r="B157" s="35"/>
      <c r="C157" s="191" t="s">
        <v>228</v>
      </c>
      <c r="D157" s="191" t="s">
        <v>158</v>
      </c>
      <c r="E157" s="192" t="s">
        <v>477</v>
      </c>
      <c r="F157" s="193" t="s">
        <v>478</v>
      </c>
      <c r="G157" s="194" t="s">
        <v>296</v>
      </c>
      <c r="H157" s="195">
        <v>11.447</v>
      </c>
      <c r="I157" s="196"/>
      <c r="J157" s="197">
        <f>ROUND(I157*H157,2)</f>
        <v>0</v>
      </c>
      <c r="K157" s="193" t="s">
        <v>688</v>
      </c>
      <c r="L157" s="39"/>
      <c r="M157" s="254" t="s">
        <v>1</v>
      </c>
      <c r="N157" s="255" t="s">
        <v>44</v>
      </c>
      <c r="O157" s="256"/>
      <c r="P157" s="257">
        <f>O157*H157</f>
        <v>0</v>
      </c>
      <c r="Q157" s="257">
        <v>0</v>
      </c>
      <c r="R157" s="257">
        <f>Q157*H157</f>
        <v>0</v>
      </c>
      <c r="S157" s="257">
        <v>0</v>
      </c>
      <c r="T157" s="25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163</v>
      </c>
      <c r="AT157" s="202" t="s">
        <v>158</v>
      </c>
      <c r="AU157" s="202" t="s">
        <v>88</v>
      </c>
      <c r="AY157" s="17" t="s">
        <v>156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86</v>
      </c>
      <c r="BK157" s="203">
        <f>ROUND(I157*H157,2)</f>
        <v>0</v>
      </c>
      <c r="BL157" s="17" t="s">
        <v>163</v>
      </c>
      <c r="BM157" s="202" t="s">
        <v>689</v>
      </c>
    </row>
    <row r="158" spans="1:31" s="2" customFormat="1" ht="6.95" customHeight="1">
      <c r="A158" s="34"/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39"/>
      <c r="M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</row>
  </sheetData>
  <sheetProtection algorithmName="SHA-512" hashValue="hnFlqQoO0qRcWO00j+k1B5HcJF1XZ9ZEEx9P5PyarMz2IIyPDQ82pnhjkN7hyn6KrYZDaPBePq0VXBRMzEJpsQ==" saltValue="3aStLIjuq3M5Y/ZMiwshWA==" spinCount="100000" sheet="1" objects="1" scenarios="1"/>
  <autoFilter ref="C125:K157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5"/>
  <sheetViews>
    <sheetView showGridLines="0" workbookViewId="0" topLeftCell="A17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103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2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2:12" s="1" customFormat="1" ht="12" customHeight="1">
      <c r="B8" s="20"/>
      <c r="D8" s="119" t="s">
        <v>119</v>
      </c>
      <c r="L8" s="20"/>
    </row>
    <row r="9" spans="1:31" s="2" customFormat="1" ht="16.5" customHeight="1">
      <c r="A9" s="34"/>
      <c r="B9" s="39"/>
      <c r="C9" s="34"/>
      <c r="D9" s="34"/>
      <c r="E9" s="309" t="s">
        <v>120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539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1" t="s">
        <v>690</v>
      </c>
      <c r="F11" s="312"/>
      <c r="G11" s="312"/>
      <c r="H11" s="312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19</v>
      </c>
      <c r="G13" s="34"/>
      <c r="H13" s="34"/>
      <c r="I13" s="119" t="s">
        <v>20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22</v>
      </c>
      <c r="E14" s="34"/>
      <c r="F14" s="110" t="s">
        <v>23</v>
      </c>
      <c r="G14" s="34"/>
      <c r="H14" s="34"/>
      <c r="I14" s="119" t="s">
        <v>24</v>
      </c>
      <c r="J14" s="120" t="str">
        <f>'Rekapitulace stavby'!AN8</f>
        <v>4. 11. 2020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26</v>
      </c>
      <c r="E16" s="34"/>
      <c r="F16" s="34"/>
      <c r="G16" s="34"/>
      <c r="H16" s="34"/>
      <c r="I16" s="119" t="s">
        <v>27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28</v>
      </c>
      <c r="F17" s="34"/>
      <c r="G17" s="34"/>
      <c r="H17" s="34"/>
      <c r="I17" s="119" t="s">
        <v>29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27</v>
      </c>
      <c r="J19" s="30" t="str">
        <f>'Rekapitulace stavby'!AN13</f>
        <v xml:space="preserve">Vyplň údaj 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29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27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29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35</v>
      </c>
      <c r="E25" s="34"/>
      <c r="F25" s="34"/>
      <c r="G25" s="34"/>
      <c r="H25" s="34"/>
      <c r="I25" s="119" t="s">
        <v>27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19" t="s">
        <v>29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37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5" t="s">
        <v>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39</v>
      </c>
      <c r="E32" s="34"/>
      <c r="F32" s="34"/>
      <c r="G32" s="34"/>
      <c r="H32" s="34"/>
      <c r="I32" s="34"/>
      <c r="J32" s="126">
        <f>ROUND(J124,2)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41</v>
      </c>
      <c r="G34" s="34"/>
      <c r="H34" s="34"/>
      <c r="I34" s="127" t="s">
        <v>40</v>
      </c>
      <c r="J34" s="127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43</v>
      </c>
      <c r="E35" s="119" t="s">
        <v>44</v>
      </c>
      <c r="F35" s="129">
        <f>ROUND((SUM(BE124:BE134)),2)</f>
        <v>0</v>
      </c>
      <c r="G35" s="34"/>
      <c r="H35" s="34"/>
      <c r="I35" s="130">
        <v>0.21</v>
      </c>
      <c r="J35" s="129">
        <f>ROUND(((SUM(BE124:BE134))*I35),2)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45</v>
      </c>
      <c r="F36" s="129">
        <f>ROUND((SUM(BF124:BF134)),2)</f>
        <v>0</v>
      </c>
      <c r="G36" s="34"/>
      <c r="H36" s="34"/>
      <c r="I36" s="130">
        <v>0.15</v>
      </c>
      <c r="J36" s="129">
        <f>ROUND(((SUM(BF124:BF134))*I36),2)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46</v>
      </c>
      <c r="F37" s="129">
        <f>ROUND((SUM(BG124:BG134)),2)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47</v>
      </c>
      <c r="F38" s="129">
        <f>ROUND((SUM(BH124:BH134)),2)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48</v>
      </c>
      <c r="F39" s="129">
        <f>ROUND((SUM(BI124:BI134)),2)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49</v>
      </c>
      <c r="E41" s="133"/>
      <c r="F41" s="133"/>
      <c r="G41" s="134" t="s">
        <v>50</v>
      </c>
      <c r="H41" s="135" t="s">
        <v>51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7" t="s">
        <v>120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539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02" t="str">
        <f>E11</f>
        <v>1.4 - SO 01.4 Úprava napojení na stávající zakrytý úsek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22</v>
      </c>
      <c r="D91" s="36"/>
      <c r="E91" s="36"/>
      <c r="F91" s="27" t="str">
        <f>F14</f>
        <v xml:space="preserve"> Náchod</v>
      </c>
      <c r="G91" s="36"/>
      <c r="H91" s="36"/>
      <c r="I91" s="29" t="s">
        <v>24</v>
      </c>
      <c r="J91" s="66" t="str">
        <f>IF(J14="","",J14)</f>
        <v>4. 11. 2020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3.15" customHeight="1">
      <c r="A93" s="34"/>
      <c r="B93" s="35"/>
      <c r="C93" s="29" t="s">
        <v>26</v>
      </c>
      <c r="D93" s="36"/>
      <c r="E93" s="36"/>
      <c r="F93" s="27" t="str">
        <f>E17</f>
        <v>Povodí Labe,státní podnik,Víta Nejedlého 951/8,HK3</v>
      </c>
      <c r="G93" s="36"/>
      <c r="H93" s="36"/>
      <c r="I93" s="29" t="s">
        <v>32</v>
      </c>
      <c r="J93" s="32" t="str">
        <f>E23</f>
        <v>Multiaqua s.r.o.,Veverkova 1343, HK 2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35</v>
      </c>
      <c r="J94" s="32" t="str">
        <f>E26</f>
        <v>Ing. Pavel Romášek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123</v>
      </c>
      <c r="D96" s="150"/>
      <c r="E96" s="150"/>
      <c r="F96" s="150"/>
      <c r="G96" s="150"/>
      <c r="H96" s="150"/>
      <c r="I96" s="150"/>
      <c r="J96" s="151" t="s">
        <v>124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125</v>
      </c>
      <c r="D98" s="36"/>
      <c r="E98" s="36"/>
      <c r="F98" s="36"/>
      <c r="G98" s="36"/>
      <c r="H98" s="36"/>
      <c r="I98" s="36"/>
      <c r="J98" s="84">
        <f>J124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126</v>
      </c>
    </row>
    <row r="99" spans="2:12" s="9" customFormat="1" ht="24.95" customHeight="1">
      <c r="B99" s="153"/>
      <c r="C99" s="154"/>
      <c r="D99" s="155" t="s">
        <v>127</v>
      </c>
      <c r="E99" s="156"/>
      <c r="F99" s="156"/>
      <c r="G99" s="156"/>
      <c r="H99" s="156"/>
      <c r="I99" s="156"/>
      <c r="J99" s="157">
        <f>J125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134</v>
      </c>
      <c r="E100" s="161"/>
      <c r="F100" s="161"/>
      <c r="G100" s="161"/>
      <c r="H100" s="161"/>
      <c r="I100" s="161"/>
      <c r="J100" s="162">
        <f>J126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135</v>
      </c>
      <c r="E101" s="161"/>
      <c r="F101" s="161"/>
      <c r="G101" s="161"/>
      <c r="H101" s="161"/>
      <c r="I101" s="161"/>
      <c r="J101" s="162">
        <f>J131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136</v>
      </c>
      <c r="E102" s="161"/>
      <c r="F102" s="161"/>
      <c r="G102" s="161"/>
      <c r="H102" s="161"/>
      <c r="I102" s="161"/>
      <c r="J102" s="162">
        <f>J133</f>
        <v>0</v>
      </c>
      <c r="K102" s="104"/>
      <c r="L102" s="163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141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8.5" customHeight="1">
      <c r="A112" s="34"/>
      <c r="B112" s="35"/>
      <c r="C112" s="36"/>
      <c r="D112" s="36"/>
      <c r="E112" s="307" t="str">
        <f>E7</f>
        <v>IDVT 10168128, Staré Město n.M., rekonstrukce koryta, ř. km 0,360 - 0,620</v>
      </c>
      <c r="F112" s="308"/>
      <c r="G112" s="308"/>
      <c r="H112" s="308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2:12" s="1" customFormat="1" ht="12" customHeight="1">
      <c r="B113" s="21"/>
      <c r="C113" s="29" t="s">
        <v>119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4"/>
      <c r="B114" s="35"/>
      <c r="C114" s="36"/>
      <c r="D114" s="36"/>
      <c r="E114" s="307" t="s">
        <v>120</v>
      </c>
      <c r="F114" s="306"/>
      <c r="G114" s="306"/>
      <c r="H114" s="30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539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02" t="str">
        <f>E11</f>
        <v>1.4 - SO 01.4 Úprava napojení na stávající zakrytý úsek</v>
      </c>
      <c r="F116" s="306"/>
      <c r="G116" s="306"/>
      <c r="H116" s="30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22</v>
      </c>
      <c r="D118" s="36"/>
      <c r="E118" s="36"/>
      <c r="F118" s="27" t="str">
        <f>F14</f>
        <v xml:space="preserve"> Náchod</v>
      </c>
      <c r="G118" s="36"/>
      <c r="H118" s="36"/>
      <c r="I118" s="29" t="s">
        <v>24</v>
      </c>
      <c r="J118" s="66" t="str">
        <f>IF(J14="","",J14)</f>
        <v>4. 11. 2020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43.15" customHeight="1">
      <c r="A120" s="34"/>
      <c r="B120" s="35"/>
      <c r="C120" s="29" t="s">
        <v>26</v>
      </c>
      <c r="D120" s="36"/>
      <c r="E120" s="36"/>
      <c r="F120" s="27" t="str">
        <f>E17</f>
        <v>Povodí Labe,státní podnik,Víta Nejedlého 951/8,HK3</v>
      </c>
      <c r="G120" s="36"/>
      <c r="H120" s="36"/>
      <c r="I120" s="29" t="s">
        <v>32</v>
      </c>
      <c r="J120" s="32" t="str">
        <f>E23</f>
        <v>Multiaqua s.r.o.,Veverkova 1343, HK 2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30</v>
      </c>
      <c r="D121" s="36"/>
      <c r="E121" s="36"/>
      <c r="F121" s="27" t="str">
        <f>IF(E20="","",E20)</f>
        <v>Vyplň údaj</v>
      </c>
      <c r="G121" s="36"/>
      <c r="H121" s="36"/>
      <c r="I121" s="29" t="s">
        <v>35</v>
      </c>
      <c r="J121" s="32" t="str">
        <f>E26</f>
        <v>Ing. Pavel Romášek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64"/>
      <c r="B123" s="165"/>
      <c r="C123" s="166" t="s">
        <v>142</v>
      </c>
      <c r="D123" s="167" t="s">
        <v>64</v>
      </c>
      <c r="E123" s="167" t="s">
        <v>60</v>
      </c>
      <c r="F123" s="167" t="s">
        <v>61</v>
      </c>
      <c r="G123" s="167" t="s">
        <v>143</v>
      </c>
      <c r="H123" s="167" t="s">
        <v>144</v>
      </c>
      <c r="I123" s="167" t="s">
        <v>145</v>
      </c>
      <c r="J123" s="167" t="s">
        <v>124</v>
      </c>
      <c r="K123" s="168" t="s">
        <v>146</v>
      </c>
      <c r="L123" s="169"/>
      <c r="M123" s="75" t="s">
        <v>1</v>
      </c>
      <c r="N123" s="76" t="s">
        <v>43</v>
      </c>
      <c r="O123" s="76" t="s">
        <v>147</v>
      </c>
      <c r="P123" s="76" t="s">
        <v>148</v>
      </c>
      <c r="Q123" s="76" t="s">
        <v>149</v>
      </c>
      <c r="R123" s="76" t="s">
        <v>150</v>
      </c>
      <c r="S123" s="76" t="s">
        <v>151</v>
      </c>
      <c r="T123" s="77" t="s">
        <v>152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pans="1:63" s="2" customFormat="1" ht="22.9" customHeight="1">
      <c r="A124" s="34"/>
      <c r="B124" s="35"/>
      <c r="C124" s="82" t="s">
        <v>153</v>
      </c>
      <c r="D124" s="36"/>
      <c r="E124" s="36"/>
      <c r="F124" s="36"/>
      <c r="G124" s="36"/>
      <c r="H124" s="36"/>
      <c r="I124" s="36"/>
      <c r="J124" s="170">
        <f>BK124</f>
        <v>0</v>
      </c>
      <c r="K124" s="36"/>
      <c r="L124" s="39"/>
      <c r="M124" s="78"/>
      <c r="N124" s="171"/>
      <c r="O124" s="79"/>
      <c r="P124" s="172">
        <f>P125</f>
        <v>0</v>
      </c>
      <c r="Q124" s="79"/>
      <c r="R124" s="172">
        <f>R125</f>
        <v>0.038514</v>
      </c>
      <c r="S124" s="79"/>
      <c r="T124" s="173">
        <f>T125</f>
        <v>64.1114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78</v>
      </c>
      <c r="AU124" s="17" t="s">
        <v>126</v>
      </c>
      <c r="BK124" s="174">
        <f>BK125</f>
        <v>0</v>
      </c>
    </row>
    <row r="125" spans="2:63" s="12" customFormat="1" ht="25.9" customHeight="1">
      <c r="B125" s="175"/>
      <c r="C125" s="176"/>
      <c r="D125" s="177" t="s">
        <v>78</v>
      </c>
      <c r="E125" s="178" t="s">
        <v>154</v>
      </c>
      <c r="F125" s="178" t="s">
        <v>155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P126+P131+P133</f>
        <v>0</v>
      </c>
      <c r="Q125" s="183"/>
      <c r="R125" s="184">
        <f>R126+R131+R133</f>
        <v>0.038514</v>
      </c>
      <c r="S125" s="183"/>
      <c r="T125" s="185">
        <f>T126+T131+T133</f>
        <v>64.1114</v>
      </c>
      <c r="AR125" s="186" t="s">
        <v>86</v>
      </c>
      <c r="AT125" s="187" t="s">
        <v>78</v>
      </c>
      <c r="AU125" s="187" t="s">
        <v>79</v>
      </c>
      <c r="AY125" s="186" t="s">
        <v>156</v>
      </c>
      <c r="BK125" s="188">
        <f>BK126+BK131+BK133</f>
        <v>0</v>
      </c>
    </row>
    <row r="126" spans="2:63" s="12" customFormat="1" ht="22.9" customHeight="1">
      <c r="B126" s="175"/>
      <c r="C126" s="176"/>
      <c r="D126" s="177" t="s">
        <v>78</v>
      </c>
      <c r="E126" s="189" t="s">
        <v>198</v>
      </c>
      <c r="F126" s="189" t="s">
        <v>424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SUM(P127:P130)</f>
        <v>0</v>
      </c>
      <c r="Q126" s="183"/>
      <c r="R126" s="184">
        <f>SUM(R127:R130)</f>
        <v>0.038514</v>
      </c>
      <c r="S126" s="183"/>
      <c r="T126" s="185">
        <f>SUM(T127:T130)</f>
        <v>64.1114</v>
      </c>
      <c r="AR126" s="186" t="s">
        <v>86</v>
      </c>
      <c r="AT126" s="187" t="s">
        <v>78</v>
      </c>
      <c r="AU126" s="187" t="s">
        <v>86</v>
      </c>
      <c r="AY126" s="186" t="s">
        <v>156</v>
      </c>
      <c r="BK126" s="188">
        <f>SUM(BK127:BK130)</f>
        <v>0</v>
      </c>
    </row>
    <row r="127" spans="1:65" s="2" customFormat="1" ht="26.45" customHeight="1">
      <c r="A127" s="34"/>
      <c r="B127" s="35"/>
      <c r="C127" s="191" t="s">
        <v>86</v>
      </c>
      <c r="D127" s="191" t="s">
        <v>158</v>
      </c>
      <c r="E127" s="192" t="s">
        <v>691</v>
      </c>
      <c r="F127" s="193" t="s">
        <v>692</v>
      </c>
      <c r="G127" s="194" t="s">
        <v>195</v>
      </c>
      <c r="H127" s="195">
        <v>26.2</v>
      </c>
      <c r="I127" s="196"/>
      <c r="J127" s="197">
        <f>ROUND(I127*H127,2)</f>
        <v>0</v>
      </c>
      <c r="K127" s="193" t="s">
        <v>162</v>
      </c>
      <c r="L127" s="39"/>
      <c r="M127" s="198" t="s">
        <v>1</v>
      </c>
      <c r="N127" s="199" t="s">
        <v>44</v>
      </c>
      <c r="O127" s="71"/>
      <c r="P127" s="200">
        <f>O127*H127</f>
        <v>0</v>
      </c>
      <c r="Q127" s="200">
        <v>0.00147</v>
      </c>
      <c r="R127" s="200">
        <f>Q127*H127</f>
        <v>0.038514</v>
      </c>
      <c r="S127" s="200">
        <v>2.447</v>
      </c>
      <c r="T127" s="201">
        <f>S127*H127</f>
        <v>64.1114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163</v>
      </c>
      <c r="AT127" s="202" t="s">
        <v>158</v>
      </c>
      <c r="AU127" s="202" t="s">
        <v>88</v>
      </c>
      <c r="AY127" s="17" t="s">
        <v>156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86</v>
      </c>
      <c r="BK127" s="203">
        <f>ROUND(I127*H127,2)</f>
        <v>0</v>
      </c>
      <c r="BL127" s="17" t="s">
        <v>163</v>
      </c>
      <c r="BM127" s="202" t="s">
        <v>693</v>
      </c>
    </row>
    <row r="128" spans="2:51" s="13" customFormat="1" ht="12">
      <c r="B128" s="204"/>
      <c r="C128" s="205"/>
      <c r="D128" s="206" t="s">
        <v>165</v>
      </c>
      <c r="E128" s="207" t="s">
        <v>1</v>
      </c>
      <c r="F128" s="208" t="s">
        <v>694</v>
      </c>
      <c r="G128" s="205"/>
      <c r="H128" s="209">
        <v>20.8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165</v>
      </c>
      <c r="AU128" s="215" t="s">
        <v>88</v>
      </c>
      <c r="AV128" s="13" t="s">
        <v>88</v>
      </c>
      <c r="AW128" s="13" t="s">
        <v>34</v>
      </c>
      <c r="AX128" s="13" t="s">
        <v>79</v>
      </c>
      <c r="AY128" s="215" t="s">
        <v>156</v>
      </c>
    </row>
    <row r="129" spans="2:51" s="13" customFormat="1" ht="12">
      <c r="B129" s="204"/>
      <c r="C129" s="205"/>
      <c r="D129" s="206" t="s">
        <v>165</v>
      </c>
      <c r="E129" s="207" t="s">
        <v>1</v>
      </c>
      <c r="F129" s="208" t="s">
        <v>695</v>
      </c>
      <c r="G129" s="205"/>
      <c r="H129" s="209">
        <v>5.4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165</v>
      </c>
      <c r="AU129" s="215" t="s">
        <v>88</v>
      </c>
      <c r="AV129" s="13" t="s">
        <v>88</v>
      </c>
      <c r="AW129" s="13" t="s">
        <v>34</v>
      </c>
      <c r="AX129" s="13" t="s">
        <v>79</v>
      </c>
      <c r="AY129" s="215" t="s">
        <v>156</v>
      </c>
    </row>
    <row r="130" spans="2:51" s="14" customFormat="1" ht="12">
      <c r="B130" s="216"/>
      <c r="C130" s="217"/>
      <c r="D130" s="206" t="s">
        <v>165</v>
      </c>
      <c r="E130" s="218" t="s">
        <v>1</v>
      </c>
      <c r="F130" s="219" t="s">
        <v>233</v>
      </c>
      <c r="G130" s="217"/>
      <c r="H130" s="220">
        <v>26.2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165</v>
      </c>
      <c r="AU130" s="226" t="s">
        <v>88</v>
      </c>
      <c r="AV130" s="14" t="s">
        <v>163</v>
      </c>
      <c r="AW130" s="14" t="s">
        <v>34</v>
      </c>
      <c r="AX130" s="14" t="s">
        <v>86</v>
      </c>
      <c r="AY130" s="226" t="s">
        <v>156</v>
      </c>
    </row>
    <row r="131" spans="2:63" s="12" customFormat="1" ht="22.9" customHeight="1">
      <c r="B131" s="175"/>
      <c r="C131" s="176"/>
      <c r="D131" s="177" t="s">
        <v>78</v>
      </c>
      <c r="E131" s="189" t="s">
        <v>456</v>
      </c>
      <c r="F131" s="189" t="s">
        <v>457</v>
      </c>
      <c r="G131" s="176"/>
      <c r="H131" s="176"/>
      <c r="I131" s="179"/>
      <c r="J131" s="190">
        <f>BK131</f>
        <v>0</v>
      </c>
      <c r="K131" s="176"/>
      <c r="L131" s="181"/>
      <c r="M131" s="182"/>
      <c r="N131" s="183"/>
      <c r="O131" s="183"/>
      <c r="P131" s="184">
        <f>P132</f>
        <v>0</v>
      </c>
      <c r="Q131" s="183"/>
      <c r="R131" s="184">
        <f>R132</f>
        <v>0</v>
      </c>
      <c r="S131" s="183"/>
      <c r="T131" s="185">
        <f>T132</f>
        <v>0</v>
      </c>
      <c r="AR131" s="186" t="s">
        <v>86</v>
      </c>
      <c r="AT131" s="187" t="s">
        <v>78</v>
      </c>
      <c r="AU131" s="187" t="s">
        <v>86</v>
      </c>
      <c r="AY131" s="186" t="s">
        <v>156</v>
      </c>
      <c r="BK131" s="188">
        <f>BK132</f>
        <v>0</v>
      </c>
    </row>
    <row r="132" spans="1:65" s="2" customFormat="1" ht="26.45" customHeight="1">
      <c r="A132" s="34"/>
      <c r="B132" s="35"/>
      <c r="C132" s="191" t="s">
        <v>88</v>
      </c>
      <c r="D132" s="191" t="s">
        <v>158</v>
      </c>
      <c r="E132" s="192" t="s">
        <v>696</v>
      </c>
      <c r="F132" s="193" t="s">
        <v>465</v>
      </c>
      <c r="G132" s="194" t="s">
        <v>296</v>
      </c>
      <c r="H132" s="195">
        <v>64.111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44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163</v>
      </c>
      <c r="AT132" s="202" t="s">
        <v>158</v>
      </c>
      <c r="AU132" s="202" t="s">
        <v>88</v>
      </c>
      <c r="AY132" s="17" t="s">
        <v>156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86</v>
      </c>
      <c r="BK132" s="203">
        <f>ROUND(I132*H132,2)</f>
        <v>0</v>
      </c>
      <c r="BL132" s="17" t="s">
        <v>163</v>
      </c>
      <c r="BM132" s="202" t="s">
        <v>697</v>
      </c>
    </row>
    <row r="133" spans="2:63" s="12" customFormat="1" ht="22.9" customHeight="1">
      <c r="B133" s="175"/>
      <c r="C133" s="176"/>
      <c r="D133" s="177" t="s">
        <v>78</v>
      </c>
      <c r="E133" s="189" t="s">
        <v>467</v>
      </c>
      <c r="F133" s="189" t="s">
        <v>468</v>
      </c>
      <c r="G133" s="176"/>
      <c r="H133" s="176"/>
      <c r="I133" s="179"/>
      <c r="J133" s="190">
        <f>BK133</f>
        <v>0</v>
      </c>
      <c r="K133" s="176"/>
      <c r="L133" s="181"/>
      <c r="M133" s="182"/>
      <c r="N133" s="183"/>
      <c r="O133" s="183"/>
      <c r="P133" s="184">
        <f>P134</f>
        <v>0</v>
      </c>
      <c r="Q133" s="183"/>
      <c r="R133" s="184">
        <f>R134</f>
        <v>0</v>
      </c>
      <c r="S133" s="183"/>
      <c r="T133" s="185">
        <f>T134</f>
        <v>0</v>
      </c>
      <c r="AR133" s="186" t="s">
        <v>86</v>
      </c>
      <c r="AT133" s="187" t="s">
        <v>78</v>
      </c>
      <c r="AU133" s="187" t="s">
        <v>86</v>
      </c>
      <c r="AY133" s="186" t="s">
        <v>156</v>
      </c>
      <c r="BK133" s="188">
        <f>BK134</f>
        <v>0</v>
      </c>
    </row>
    <row r="134" spans="1:65" s="2" customFormat="1" ht="14.45" customHeight="1">
      <c r="A134" s="34"/>
      <c r="B134" s="35"/>
      <c r="C134" s="191" t="s">
        <v>180</v>
      </c>
      <c r="D134" s="191" t="s">
        <v>158</v>
      </c>
      <c r="E134" s="192" t="s">
        <v>477</v>
      </c>
      <c r="F134" s="193" t="s">
        <v>478</v>
      </c>
      <c r="G134" s="194" t="s">
        <v>296</v>
      </c>
      <c r="H134" s="195">
        <v>0.039</v>
      </c>
      <c r="I134" s="196"/>
      <c r="J134" s="197">
        <f>ROUND(I134*H134,2)</f>
        <v>0</v>
      </c>
      <c r="K134" s="193" t="s">
        <v>162</v>
      </c>
      <c r="L134" s="39"/>
      <c r="M134" s="254" t="s">
        <v>1</v>
      </c>
      <c r="N134" s="255" t="s">
        <v>44</v>
      </c>
      <c r="O134" s="256"/>
      <c r="P134" s="257">
        <f>O134*H134</f>
        <v>0</v>
      </c>
      <c r="Q134" s="257">
        <v>0</v>
      </c>
      <c r="R134" s="257">
        <f>Q134*H134</f>
        <v>0</v>
      </c>
      <c r="S134" s="257">
        <v>0</v>
      </c>
      <c r="T134" s="25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163</v>
      </c>
      <c r="AT134" s="202" t="s">
        <v>158</v>
      </c>
      <c r="AU134" s="202" t="s">
        <v>88</v>
      </c>
      <c r="AY134" s="17" t="s">
        <v>156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86</v>
      </c>
      <c r="BK134" s="203">
        <f>ROUND(I134*H134,2)</f>
        <v>0</v>
      </c>
      <c r="BL134" s="17" t="s">
        <v>163</v>
      </c>
      <c r="BM134" s="202" t="s">
        <v>698</v>
      </c>
    </row>
    <row r="135" spans="1:31" s="2" customFormat="1" ht="6.95" customHeight="1">
      <c r="A135" s="34"/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39"/>
      <c r="M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</sheetData>
  <sheetProtection algorithmName="SHA-512" hashValue="3JgxlYv9Icu0rFkmcKgSTOu1d7Jbcu+6fJRbyXq6hs+Kp/faTtbOjQYD02ajBc5DDIq7qVRDuOUcUXFj8ungTQ==" saltValue="NShwM2fYHHxB6/73FtzfHBvhLc4zbL95GCiuM6MS/X4Lb9p41Q5k7sNQxFzTMeYoG1ErY0hY+LGg6foPG33CtQ==" spinCount="100000" sheet="1" objects="1" scenarios="1" formatColumns="0" formatRows="0" autoFilter="0"/>
  <autoFilter ref="C123:K134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"/>
  <sheetViews>
    <sheetView showGridLines="0" tabSelected="1" workbookViewId="0" topLeftCell="A139">
      <selection activeCell="J30" sqref="J3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106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2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2:12" s="1" customFormat="1" ht="12" customHeight="1">
      <c r="B8" s="20"/>
      <c r="D8" s="119" t="s">
        <v>119</v>
      </c>
      <c r="L8" s="20"/>
    </row>
    <row r="9" spans="1:31" s="2" customFormat="1" ht="16.5" customHeight="1">
      <c r="A9" s="34"/>
      <c r="B9" s="39"/>
      <c r="C9" s="34"/>
      <c r="D9" s="34"/>
      <c r="E9" s="309" t="s">
        <v>120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539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1" t="s">
        <v>699</v>
      </c>
      <c r="F11" s="312"/>
      <c r="G11" s="312"/>
      <c r="H11" s="312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19</v>
      </c>
      <c r="G13" s="34"/>
      <c r="H13" s="34"/>
      <c r="I13" s="119" t="s">
        <v>20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22</v>
      </c>
      <c r="E14" s="34"/>
      <c r="F14" s="110" t="s">
        <v>23</v>
      </c>
      <c r="G14" s="34"/>
      <c r="H14" s="34"/>
      <c r="I14" s="119" t="s">
        <v>24</v>
      </c>
      <c r="J14" s="120" t="str">
        <f>'Rekapitulace stavby'!AN8</f>
        <v>4. 11. 2020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26</v>
      </c>
      <c r="E16" s="34"/>
      <c r="F16" s="34"/>
      <c r="G16" s="34"/>
      <c r="H16" s="34"/>
      <c r="I16" s="119" t="s">
        <v>27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28</v>
      </c>
      <c r="F17" s="34"/>
      <c r="G17" s="34"/>
      <c r="H17" s="34"/>
      <c r="I17" s="119" t="s">
        <v>29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27</v>
      </c>
      <c r="J19" s="30" t="str">
        <f>'Rekapitulace stavby'!AN13</f>
        <v xml:space="preserve">Vyplň údaj 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29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27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29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35</v>
      </c>
      <c r="E25" s="34"/>
      <c r="F25" s="34"/>
      <c r="G25" s="34"/>
      <c r="H25" s="34"/>
      <c r="I25" s="119" t="s">
        <v>27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19" t="s">
        <v>29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37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5" t="s">
        <v>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39</v>
      </c>
      <c r="E32" s="34"/>
      <c r="F32" s="34"/>
      <c r="G32" s="34"/>
      <c r="H32" s="34"/>
      <c r="I32" s="34"/>
      <c r="J32" s="126">
        <f>ROUND(J125,2)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41</v>
      </c>
      <c r="G34" s="34"/>
      <c r="H34" s="34"/>
      <c r="I34" s="127" t="s">
        <v>40</v>
      </c>
      <c r="J34" s="127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43</v>
      </c>
      <c r="E35" s="119" t="s">
        <v>44</v>
      </c>
      <c r="F35" s="129">
        <f>ROUND((SUM(BE125:BE146)),2)</f>
        <v>0</v>
      </c>
      <c r="G35" s="34"/>
      <c r="H35" s="34"/>
      <c r="I35" s="130">
        <v>0.21</v>
      </c>
      <c r="J35" s="129">
        <f>ROUND(((SUM(BE125:BE146))*I35),2)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45</v>
      </c>
      <c r="F36" s="129">
        <f>ROUND((SUM(BF125:BF146)),2)</f>
        <v>0</v>
      </c>
      <c r="G36" s="34"/>
      <c r="H36" s="34"/>
      <c r="I36" s="130">
        <v>0.15</v>
      </c>
      <c r="J36" s="129">
        <f>ROUND(((SUM(BF125:BF146))*I36),2)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46</v>
      </c>
      <c r="F37" s="129">
        <f>ROUND((SUM(BG125:BG146)),2)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47</v>
      </c>
      <c r="F38" s="129">
        <f>ROUND((SUM(BH125:BH146)),2)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48</v>
      </c>
      <c r="F39" s="129">
        <f>ROUND((SUM(BI125:BI146)),2)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49</v>
      </c>
      <c r="E41" s="133"/>
      <c r="F41" s="133"/>
      <c r="G41" s="134" t="s">
        <v>50</v>
      </c>
      <c r="H41" s="135" t="s">
        <v>51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7" t="s">
        <v>120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539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02" t="str">
        <f>E11</f>
        <v>1.5 - SO 01.5 Přepojení stávajících přípojek kanalizace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22</v>
      </c>
      <c r="D91" s="36"/>
      <c r="E91" s="36"/>
      <c r="F91" s="27" t="str">
        <f>F14</f>
        <v xml:space="preserve"> Náchod</v>
      </c>
      <c r="G91" s="36"/>
      <c r="H91" s="36"/>
      <c r="I91" s="29" t="s">
        <v>24</v>
      </c>
      <c r="J91" s="66" t="str">
        <f>IF(J14="","",J14)</f>
        <v>4. 11. 2020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3.15" customHeight="1">
      <c r="A93" s="34"/>
      <c r="B93" s="35"/>
      <c r="C93" s="29" t="s">
        <v>26</v>
      </c>
      <c r="D93" s="36"/>
      <c r="E93" s="36"/>
      <c r="F93" s="27" t="str">
        <f>E17</f>
        <v>Povodí Labe,státní podnik,Víta Nejedlého 951/8,HK3</v>
      </c>
      <c r="G93" s="36"/>
      <c r="H93" s="36"/>
      <c r="I93" s="29" t="s">
        <v>32</v>
      </c>
      <c r="J93" s="32" t="str">
        <f>E23</f>
        <v>Multiaqua s.r.o.,Veverkova 1343, HK 2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35</v>
      </c>
      <c r="J94" s="32" t="str">
        <f>E26</f>
        <v>Ing. Pavel Romášek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123</v>
      </c>
      <c r="D96" s="150"/>
      <c r="E96" s="150"/>
      <c r="F96" s="150"/>
      <c r="G96" s="150"/>
      <c r="H96" s="150"/>
      <c r="I96" s="150"/>
      <c r="J96" s="151" t="s">
        <v>124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125</v>
      </c>
      <c r="D98" s="36"/>
      <c r="E98" s="36"/>
      <c r="F98" s="36"/>
      <c r="G98" s="36"/>
      <c r="H98" s="36"/>
      <c r="I98" s="36"/>
      <c r="J98" s="84">
        <f>J125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126</v>
      </c>
    </row>
    <row r="99" spans="2:12" s="9" customFormat="1" ht="24.95" customHeight="1">
      <c r="B99" s="153"/>
      <c r="C99" s="154"/>
      <c r="D99" s="155" t="s">
        <v>127</v>
      </c>
      <c r="E99" s="156"/>
      <c r="F99" s="156"/>
      <c r="G99" s="156"/>
      <c r="H99" s="156"/>
      <c r="I99" s="156"/>
      <c r="J99" s="157">
        <f>J126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128</v>
      </c>
      <c r="E100" s="161"/>
      <c r="F100" s="161"/>
      <c r="G100" s="161"/>
      <c r="H100" s="161"/>
      <c r="I100" s="161"/>
      <c r="J100" s="162">
        <f>J127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131</v>
      </c>
      <c r="E101" s="161"/>
      <c r="F101" s="161"/>
      <c r="G101" s="161"/>
      <c r="H101" s="161"/>
      <c r="I101" s="161"/>
      <c r="J101" s="162">
        <f>J137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133</v>
      </c>
      <c r="E102" s="161"/>
      <c r="F102" s="161"/>
      <c r="G102" s="161"/>
      <c r="H102" s="161"/>
      <c r="I102" s="161"/>
      <c r="J102" s="162">
        <f>J140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136</v>
      </c>
      <c r="E103" s="161"/>
      <c r="F103" s="161"/>
      <c r="G103" s="161"/>
      <c r="H103" s="161"/>
      <c r="I103" s="161"/>
      <c r="J103" s="162">
        <f>J145</f>
        <v>0</v>
      </c>
      <c r="K103" s="104"/>
      <c r="L103" s="163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141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8.5" customHeight="1">
      <c r="A113" s="34"/>
      <c r="B113" s="35"/>
      <c r="C113" s="36"/>
      <c r="D113" s="36"/>
      <c r="E113" s="307" t="str">
        <f>E7</f>
        <v>IDVT 10168128, Staré Město n.M., rekonstrukce koryta, ř. km 0,360 - 0,620</v>
      </c>
      <c r="F113" s="308"/>
      <c r="G113" s="308"/>
      <c r="H113" s="308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2:12" s="1" customFormat="1" ht="12" customHeight="1">
      <c r="B114" s="21"/>
      <c r="C114" s="29" t="s">
        <v>119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1:31" s="2" customFormat="1" ht="16.5" customHeight="1">
      <c r="A115" s="34"/>
      <c r="B115" s="35"/>
      <c r="C115" s="36"/>
      <c r="D115" s="36"/>
      <c r="E115" s="307" t="s">
        <v>120</v>
      </c>
      <c r="F115" s="306"/>
      <c r="G115" s="306"/>
      <c r="H115" s="30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539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302" t="str">
        <f>E11</f>
        <v>1.5 - SO 01.5 Přepojení stávajících přípojek kanalizace</v>
      </c>
      <c r="F117" s="306"/>
      <c r="G117" s="306"/>
      <c r="H117" s="30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22</v>
      </c>
      <c r="D119" s="36"/>
      <c r="E119" s="36"/>
      <c r="F119" s="27" t="str">
        <f>F14</f>
        <v xml:space="preserve"> Náchod</v>
      </c>
      <c r="G119" s="36"/>
      <c r="H119" s="36"/>
      <c r="I119" s="29" t="s">
        <v>24</v>
      </c>
      <c r="J119" s="66" t="str">
        <f>IF(J14="","",J14)</f>
        <v>4. 11. 2020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43.15" customHeight="1">
      <c r="A121" s="34"/>
      <c r="B121" s="35"/>
      <c r="C121" s="29" t="s">
        <v>26</v>
      </c>
      <c r="D121" s="36"/>
      <c r="E121" s="36"/>
      <c r="F121" s="27" t="str">
        <f>E17</f>
        <v>Povodí Labe,státní podnik,Víta Nejedlého 951/8,HK3</v>
      </c>
      <c r="G121" s="36"/>
      <c r="H121" s="36"/>
      <c r="I121" s="29" t="s">
        <v>32</v>
      </c>
      <c r="J121" s="32" t="str">
        <f>E23</f>
        <v>Multiaqua s.r.o.,Veverkova 1343, HK 2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30</v>
      </c>
      <c r="D122" s="36"/>
      <c r="E122" s="36"/>
      <c r="F122" s="27" t="str">
        <f>IF(E20="","",E20)</f>
        <v>Vyplň údaj</v>
      </c>
      <c r="G122" s="36"/>
      <c r="H122" s="36"/>
      <c r="I122" s="29" t="s">
        <v>35</v>
      </c>
      <c r="J122" s="32" t="str">
        <f>E26</f>
        <v>Ing. Pavel Romášek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64"/>
      <c r="B124" s="165"/>
      <c r="C124" s="166" t="s">
        <v>142</v>
      </c>
      <c r="D124" s="167" t="s">
        <v>64</v>
      </c>
      <c r="E124" s="167" t="s">
        <v>60</v>
      </c>
      <c r="F124" s="167" t="s">
        <v>61</v>
      </c>
      <c r="G124" s="167" t="s">
        <v>143</v>
      </c>
      <c r="H124" s="167" t="s">
        <v>144</v>
      </c>
      <c r="I124" s="167" t="s">
        <v>145</v>
      </c>
      <c r="J124" s="167" t="s">
        <v>124</v>
      </c>
      <c r="K124" s="168" t="s">
        <v>146</v>
      </c>
      <c r="L124" s="169"/>
      <c r="M124" s="75" t="s">
        <v>1</v>
      </c>
      <c r="N124" s="76" t="s">
        <v>43</v>
      </c>
      <c r="O124" s="76" t="s">
        <v>147</v>
      </c>
      <c r="P124" s="76" t="s">
        <v>148</v>
      </c>
      <c r="Q124" s="76" t="s">
        <v>149</v>
      </c>
      <c r="R124" s="76" t="s">
        <v>150</v>
      </c>
      <c r="S124" s="76" t="s">
        <v>151</v>
      </c>
      <c r="T124" s="77" t="s">
        <v>152</v>
      </c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</row>
    <row r="125" spans="1:63" s="2" customFormat="1" ht="22.9" customHeight="1">
      <c r="A125" s="34"/>
      <c r="B125" s="35"/>
      <c r="C125" s="82" t="s">
        <v>153</v>
      </c>
      <c r="D125" s="36"/>
      <c r="E125" s="36"/>
      <c r="F125" s="36"/>
      <c r="G125" s="36"/>
      <c r="H125" s="36"/>
      <c r="I125" s="36"/>
      <c r="J125" s="170">
        <f>BK125</f>
        <v>0</v>
      </c>
      <c r="K125" s="36"/>
      <c r="L125" s="39"/>
      <c r="M125" s="78"/>
      <c r="N125" s="171"/>
      <c r="O125" s="79"/>
      <c r="P125" s="172">
        <f>P126</f>
        <v>0</v>
      </c>
      <c r="Q125" s="79"/>
      <c r="R125" s="172">
        <f>R126</f>
        <v>3.89248</v>
      </c>
      <c r="S125" s="79"/>
      <c r="T125" s="173">
        <f>T126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78</v>
      </c>
      <c r="AU125" s="17" t="s">
        <v>126</v>
      </c>
      <c r="BK125" s="174">
        <f>BK126</f>
        <v>0</v>
      </c>
    </row>
    <row r="126" spans="2:63" s="12" customFormat="1" ht="25.9" customHeight="1">
      <c r="B126" s="175"/>
      <c r="C126" s="176"/>
      <c r="D126" s="177" t="s">
        <v>78</v>
      </c>
      <c r="E126" s="178" t="s">
        <v>154</v>
      </c>
      <c r="F126" s="178" t="s">
        <v>155</v>
      </c>
      <c r="G126" s="176"/>
      <c r="H126" s="176"/>
      <c r="I126" s="179"/>
      <c r="J126" s="180">
        <f>BK126</f>
        <v>0</v>
      </c>
      <c r="K126" s="176"/>
      <c r="L126" s="181"/>
      <c r="M126" s="182"/>
      <c r="N126" s="183"/>
      <c r="O126" s="183"/>
      <c r="P126" s="184">
        <f>P127+P137+P140+P145</f>
        <v>0</v>
      </c>
      <c r="Q126" s="183"/>
      <c r="R126" s="184">
        <f>R127+R137+R140+R145</f>
        <v>3.89248</v>
      </c>
      <c r="S126" s="183"/>
      <c r="T126" s="185">
        <f>T127+T137+T140+T145</f>
        <v>0</v>
      </c>
      <c r="AR126" s="186" t="s">
        <v>86</v>
      </c>
      <c r="AT126" s="187" t="s">
        <v>78</v>
      </c>
      <c r="AU126" s="187" t="s">
        <v>79</v>
      </c>
      <c r="AY126" s="186" t="s">
        <v>156</v>
      </c>
      <c r="BK126" s="188">
        <f>BK127+BK137+BK140+BK145</f>
        <v>0</v>
      </c>
    </row>
    <row r="127" spans="2:63" s="12" customFormat="1" ht="22.9" customHeight="1">
      <c r="B127" s="175"/>
      <c r="C127" s="176"/>
      <c r="D127" s="177" t="s">
        <v>78</v>
      </c>
      <c r="E127" s="189" t="s">
        <v>86</v>
      </c>
      <c r="F127" s="189" t="s">
        <v>157</v>
      </c>
      <c r="G127" s="176"/>
      <c r="H127" s="176"/>
      <c r="I127" s="179"/>
      <c r="J127" s="190">
        <f>BK127</f>
        <v>0</v>
      </c>
      <c r="K127" s="176"/>
      <c r="L127" s="181"/>
      <c r="M127" s="182"/>
      <c r="N127" s="183"/>
      <c r="O127" s="183"/>
      <c r="P127" s="184">
        <f>SUM(P128:P136)</f>
        <v>0</v>
      </c>
      <c r="Q127" s="183"/>
      <c r="R127" s="184">
        <f>SUM(R128:R136)</f>
        <v>3.84</v>
      </c>
      <c r="S127" s="183"/>
      <c r="T127" s="185">
        <f>SUM(T128:T136)</f>
        <v>0</v>
      </c>
      <c r="AR127" s="186" t="s">
        <v>86</v>
      </c>
      <c r="AT127" s="187" t="s">
        <v>78</v>
      </c>
      <c r="AU127" s="187" t="s">
        <v>86</v>
      </c>
      <c r="AY127" s="186" t="s">
        <v>156</v>
      </c>
      <c r="BK127" s="188">
        <f>SUM(BK128:BK136)</f>
        <v>0</v>
      </c>
    </row>
    <row r="128" spans="1:65" s="2" customFormat="1" ht="26.45" customHeight="1">
      <c r="A128" s="34"/>
      <c r="B128" s="35"/>
      <c r="C128" s="191" t="s">
        <v>86</v>
      </c>
      <c r="D128" s="191" t="s">
        <v>158</v>
      </c>
      <c r="E128" s="192" t="s">
        <v>199</v>
      </c>
      <c r="F128" s="193" t="s">
        <v>200</v>
      </c>
      <c r="G128" s="194" t="s">
        <v>195</v>
      </c>
      <c r="H128" s="195">
        <v>9.6</v>
      </c>
      <c r="I128" s="196"/>
      <c r="J128" s="197">
        <f>ROUND(I128*H128,2)</f>
        <v>0</v>
      </c>
      <c r="K128" s="193" t="s">
        <v>162</v>
      </c>
      <c r="L128" s="39"/>
      <c r="M128" s="198" t="s">
        <v>1</v>
      </c>
      <c r="N128" s="199" t="s">
        <v>44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163</v>
      </c>
      <c r="AT128" s="202" t="s">
        <v>158</v>
      </c>
      <c r="AU128" s="202" t="s">
        <v>88</v>
      </c>
      <c r="AY128" s="17" t="s">
        <v>156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86</v>
      </c>
      <c r="BK128" s="203">
        <f>ROUND(I128*H128,2)</f>
        <v>0</v>
      </c>
      <c r="BL128" s="17" t="s">
        <v>163</v>
      </c>
      <c r="BM128" s="202" t="s">
        <v>700</v>
      </c>
    </row>
    <row r="129" spans="2:51" s="13" customFormat="1" ht="12">
      <c r="B129" s="204"/>
      <c r="C129" s="205"/>
      <c r="D129" s="206" t="s">
        <v>165</v>
      </c>
      <c r="E129" s="207" t="s">
        <v>1</v>
      </c>
      <c r="F129" s="208" t="s">
        <v>701</v>
      </c>
      <c r="G129" s="205"/>
      <c r="H129" s="209">
        <v>9.6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165</v>
      </c>
      <c r="AU129" s="215" t="s">
        <v>88</v>
      </c>
      <c r="AV129" s="13" t="s">
        <v>88</v>
      </c>
      <c r="AW129" s="13" t="s">
        <v>34</v>
      </c>
      <c r="AX129" s="13" t="s">
        <v>86</v>
      </c>
      <c r="AY129" s="215" t="s">
        <v>156</v>
      </c>
    </row>
    <row r="130" spans="1:65" s="2" customFormat="1" ht="26.45" customHeight="1">
      <c r="A130" s="34"/>
      <c r="B130" s="35"/>
      <c r="C130" s="191" t="s">
        <v>88</v>
      </c>
      <c r="D130" s="191" t="s">
        <v>158</v>
      </c>
      <c r="E130" s="192" t="s">
        <v>229</v>
      </c>
      <c r="F130" s="193" t="s">
        <v>230</v>
      </c>
      <c r="G130" s="194" t="s">
        <v>195</v>
      </c>
      <c r="H130" s="195">
        <v>9.6</v>
      </c>
      <c r="I130" s="196"/>
      <c r="J130" s="197">
        <f>ROUND(I130*H130,2)</f>
        <v>0</v>
      </c>
      <c r="K130" s="193" t="s">
        <v>162</v>
      </c>
      <c r="L130" s="39"/>
      <c r="M130" s="198" t="s">
        <v>1</v>
      </c>
      <c r="N130" s="199" t="s">
        <v>44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163</v>
      </c>
      <c r="AT130" s="202" t="s">
        <v>158</v>
      </c>
      <c r="AU130" s="202" t="s">
        <v>88</v>
      </c>
      <c r="AY130" s="17" t="s">
        <v>156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86</v>
      </c>
      <c r="BK130" s="203">
        <f>ROUND(I130*H130,2)</f>
        <v>0</v>
      </c>
      <c r="BL130" s="17" t="s">
        <v>163</v>
      </c>
      <c r="BM130" s="202" t="s">
        <v>702</v>
      </c>
    </row>
    <row r="131" spans="2:51" s="13" customFormat="1" ht="12">
      <c r="B131" s="204"/>
      <c r="C131" s="205"/>
      <c r="D131" s="206" t="s">
        <v>165</v>
      </c>
      <c r="E131" s="207" t="s">
        <v>1</v>
      </c>
      <c r="F131" s="208" t="s">
        <v>703</v>
      </c>
      <c r="G131" s="205"/>
      <c r="H131" s="209">
        <v>9.6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165</v>
      </c>
      <c r="AU131" s="215" t="s">
        <v>88</v>
      </c>
      <c r="AV131" s="13" t="s">
        <v>88</v>
      </c>
      <c r="AW131" s="13" t="s">
        <v>34</v>
      </c>
      <c r="AX131" s="13" t="s">
        <v>86</v>
      </c>
      <c r="AY131" s="215" t="s">
        <v>156</v>
      </c>
    </row>
    <row r="132" spans="1:65" s="2" customFormat="1" ht="26.45" customHeight="1">
      <c r="A132" s="34"/>
      <c r="B132" s="35"/>
      <c r="C132" s="191" t="s">
        <v>115</v>
      </c>
      <c r="D132" s="191" t="s">
        <v>158</v>
      </c>
      <c r="E132" s="192" t="s">
        <v>704</v>
      </c>
      <c r="F132" s="193" t="s">
        <v>705</v>
      </c>
      <c r="G132" s="194" t="s">
        <v>195</v>
      </c>
      <c r="H132" s="195">
        <v>1.92</v>
      </c>
      <c r="I132" s="196"/>
      <c r="J132" s="197">
        <f>ROUND(I132*H132,2)</f>
        <v>0</v>
      </c>
      <c r="K132" s="193" t="s">
        <v>162</v>
      </c>
      <c r="L132" s="39"/>
      <c r="M132" s="198" t="s">
        <v>1</v>
      </c>
      <c r="N132" s="199" t="s">
        <v>44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163</v>
      </c>
      <c r="AT132" s="202" t="s">
        <v>158</v>
      </c>
      <c r="AU132" s="202" t="s">
        <v>88</v>
      </c>
      <c r="AY132" s="17" t="s">
        <v>156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86</v>
      </c>
      <c r="BK132" s="203">
        <f>ROUND(I132*H132,2)</f>
        <v>0</v>
      </c>
      <c r="BL132" s="17" t="s">
        <v>163</v>
      </c>
      <c r="BM132" s="202" t="s">
        <v>706</v>
      </c>
    </row>
    <row r="133" spans="2:51" s="13" customFormat="1" ht="12">
      <c r="B133" s="204"/>
      <c r="C133" s="205"/>
      <c r="D133" s="206" t="s">
        <v>165</v>
      </c>
      <c r="E133" s="207" t="s">
        <v>1</v>
      </c>
      <c r="F133" s="208" t="s">
        <v>707</v>
      </c>
      <c r="G133" s="205"/>
      <c r="H133" s="209">
        <v>1.92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165</v>
      </c>
      <c r="AU133" s="215" t="s">
        <v>88</v>
      </c>
      <c r="AV133" s="13" t="s">
        <v>88</v>
      </c>
      <c r="AW133" s="13" t="s">
        <v>34</v>
      </c>
      <c r="AX133" s="13" t="s">
        <v>86</v>
      </c>
      <c r="AY133" s="215" t="s">
        <v>156</v>
      </c>
    </row>
    <row r="134" spans="1:65" s="2" customFormat="1" ht="14.45" customHeight="1">
      <c r="A134" s="34"/>
      <c r="B134" s="35"/>
      <c r="C134" s="227" t="s">
        <v>163</v>
      </c>
      <c r="D134" s="227" t="s">
        <v>250</v>
      </c>
      <c r="E134" s="228" t="s">
        <v>708</v>
      </c>
      <c r="F134" s="229" t="s">
        <v>709</v>
      </c>
      <c r="G134" s="230" t="s">
        <v>296</v>
      </c>
      <c r="H134" s="231">
        <v>3.84</v>
      </c>
      <c r="I134" s="232"/>
      <c r="J134" s="233">
        <f>ROUND(I134*H134,2)</f>
        <v>0</v>
      </c>
      <c r="K134" s="229" t="s">
        <v>162</v>
      </c>
      <c r="L134" s="234"/>
      <c r="M134" s="235" t="s">
        <v>1</v>
      </c>
      <c r="N134" s="236" t="s">
        <v>44</v>
      </c>
      <c r="O134" s="71"/>
      <c r="P134" s="200">
        <f>O134*H134</f>
        <v>0</v>
      </c>
      <c r="Q134" s="200">
        <v>1</v>
      </c>
      <c r="R134" s="200">
        <f>Q134*H134</f>
        <v>3.84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192</v>
      </c>
      <c r="AT134" s="202" t="s">
        <v>250</v>
      </c>
      <c r="AU134" s="202" t="s">
        <v>88</v>
      </c>
      <c r="AY134" s="17" t="s">
        <v>156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86</v>
      </c>
      <c r="BK134" s="203">
        <f>ROUND(I134*H134,2)</f>
        <v>0</v>
      </c>
      <c r="BL134" s="17" t="s">
        <v>163</v>
      </c>
      <c r="BM134" s="202" t="s">
        <v>710</v>
      </c>
    </row>
    <row r="135" spans="1:47" s="2" customFormat="1" ht="19.5">
      <c r="A135" s="34"/>
      <c r="B135" s="35"/>
      <c r="C135" s="36"/>
      <c r="D135" s="206" t="s">
        <v>333</v>
      </c>
      <c r="E135" s="36"/>
      <c r="F135" s="237" t="s">
        <v>711</v>
      </c>
      <c r="G135" s="36"/>
      <c r="H135" s="36"/>
      <c r="I135" s="238"/>
      <c r="J135" s="36"/>
      <c r="K135" s="36"/>
      <c r="L135" s="39"/>
      <c r="M135" s="239"/>
      <c r="N135" s="240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333</v>
      </c>
      <c r="AU135" s="17" t="s">
        <v>88</v>
      </c>
    </row>
    <row r="136" spans="2:51" s="13" customFormat="1" ht="12">
      <c r="B136" s="204"/>
      <c r="C136" s="205"/>
      <c r="D136" s="206" t="s">
        <v>165</v>
      </c>
      <c r="E136" s="205"/>
      <c r="F136" s="208" t="s">
        <v>712</v>
      </c>
      <c r="G136" s="205"/>
      <c r="H136" s="209">
        <v>3.84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165</v>
      </c>
      <c r="AU136" s="215" t="s">
        <v>88</v>
      </c>
      <c r="AV136" s="13" t="s">
        <v>88</v>
      </c>
      <c r="AW136" s="13" t="s">
        <v>4</v>
      </c>
      <c r="AX136" s="13" t="s">
        <v>86</v>
      </c>
      <c r="AY136" s="215" t="s">
        <v>156</v>
      </c>
    </row>
    <row r="137" spans="2:63" s="12" customFormat="1" ht="22.9" customHeight="1">
      <c r="B137" s="175"/>
      <c r="C137" s="176"/>
      <c r="D137" s="177" t="s">
        <v>78</v>
      </c>
      <c r="E137" s="189" t="s">
        <v>163</v>
      </c>
      <c r="F137" s="189" t="s">
        <v>339</v>
      </c>
      <c r="G137" s="176"/>
      <c r="H137" s="176"/>
      <c r="I137" s="179"/>
      <c r="J137" s="190">
        <f>BK137</f>
        <v>0</v>
      </c>
      <c r="K137" s="176"/>
      <c r="L137" s="181"/>
      <c r="M137" s="182"/>
      <c r="N137" s="183"/>
      <c r="O137" s="183"/>
      <c r="P137" s="184">
        <f>SUM(P138:P139)</f>
        <v>0</v>
      </c>
      <c r="Q137" s="183"/>
      <c r="R137" s="184">
        <f>SUM(R138:R139)</f>
        <v>0</v>
      </c>
      <c r="S137" s="183"/>
      <c r="T137" s="185">
        <f>SUM(T138:T139)</f>
        <v>0</v>
      </c>
      <c r="AR137" s="186" t="s">
        <v>86</v>
      </c>
      <c r="AT137" s="187" t="s">
        <v>78</v>
      </c>
      <c r="AU137" s="187" t="s">
        <v>86</v>
      </c>
      <c r="AY137" s="186" t="s">
        <v>156</v>
      </c>
      <c r="BK137" s="188">
        <f>SUM(BK138:BK139)</f>
        <v>0</v>
      </c>
    </row>
    <row r="138" spans="1:65" s="2" customFormat="1" ht="14.45" customHeight="1">
      <c r="A138" s="34"/>
      <c r="B138" s="35"/>
      <c r="C138" s="191" t="s">
        <v>180</v>
      </c>
      <c r="D138" s="191" t="s">
        <v>158</v>
      </c>
      <c r="E138" s="192" t="s">
        <v>713</v>
      </c>
      <c r="F138" s="193" t="s">
        <v>714</v>
      </c>
      <c r="G138" s="194" t="s">
        <v>195</v>
      </c>
      <c r="H138" s="195">
        <v>0.64</v>
      </c>
      <c r="I138" s="196"/>
      <c r="J138" s="197">
        <f>ROUND(I138*H138,2)</f>
        <v>0</v>
      </c>
      <c r="K138" s="193" t="s">
        <v>162</v>
      </c>
      <c r="L138" s="39"/>
      <c r="M138" s="198" t="s">
        <v>1</v>
      </c>
      <c r="N138" s="199" t="s">
        <v>44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163</v>
      </c>
      <c r="AT138" s="202" t="s">
        <v>158</v>
      </c>
      <c r="AU138" s="202" t="s">
        <v>88</v>
      </c>
      <c r="AY138" s="17" t="s">
        <v>156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86</v>
      </c>
      <c r="BK138" s="203">
        <f>ROUND(I138*H138,2)</f>
        <v>0</v>
      </c>
      <c r="BL138" s="17" t="s">
        <v>163</v>
      </c>
      <c r="BM138" s="202" t="s">
        <v>715</v>
      </c>
    </row>
    <row r="139" spans="2:51" s="13" customFormat="1" ht="12">
      <c r="B139" s="204"/>
      <c r="C139" s="205"/>
      <c r="D139" s="206" t="s">
        <v>165</v>
      </c>
      <c r="E139" s="207" t="s">
        <v>1</v>
      </c>
      <c r="F139" s="208" t="s">
        <v>716</v>
      </c>
      <c r="G139" s="205"/>
      <c r="H139" s="209">
        <v>0.64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165</v>
      </c>
      <c r="AU139" s="215" t="s">
        <v>88</v>
      </c>
      <c r="AV139" s="13" t="s">
        <v>88</v>
      </c>
      <c r="AW139" s="13" t="s">
        <v>34</v>
      </c>
      <c r="AX139" s="13" t="s">
        <v>86</v>
      </c>
      <c r="AY139" s="215" t="s">
        <v>156</v>
      </c>
    </row>
    <row r="140" spans="2:63" s="12" customFormat="1" ht="22.9" customHeight="1">
      <c r="B140" s="175"/>
      <c r="C140" s="176"/>
      <c r="D140" s="177" t="s">
        <v>78</v>
      </c>
      <c r="E140" s="189" t="s">
        <v>192</v>
      </c>
      <c r="F140" s="189" t="s">
        <v>378</v>
      </c>
      <c r="G140" s="176"/>
      <c r="H140" s="176"/>
      <c r="I140" s="179"/>
      <c r="J140" s="190">
        <f>BK140</f>
        <v>0</v>
      </c>
      <c r="K140" s="176"/>
      <c r="L140" s="181"/>
      <c r="M140" s="182"/>
      <c r="N140" s="183"/>
      <c r="O140" s="183"/>
      <c r="P140" s="184">
        <f>SUM(P141:P144)</f>
        <v>0</v>
      </c>
      <c r="Q140" s="183"/>
      <c r="R140" s="184">
        <f>SUM(R141:R144)</f>
        <v>0.05248</v>
      </c>
      <c r="S140" s="183"/>
      <c r="T140" s="185">
        <f>SUM(T141:T144)</f>
        <v>0</v>
      </c>
      <c r="AR140" s="186" t="s">
        <v>86</v>
      </c>
      <c r="AT140" s="187" t="s">
        <v>78</v>
      </c>
      <c r="AU140" s="187" t="s">
        <v>86</v>
      </c>
      <c r="AY140" s="186" t="s">
        <v>156</v>
      </c>
      <c r="BK140" s="188">
        <f>SUM(BK141:BK144)</f>
        <v>0</v>
      </c>
    </row>
    <row r="141" spans="1:65" s="2" customFormat="1" ht="26.45" customHeight="1">
      <c r="A141" s="34"/>
      <c r="B141" s="35"/>
      <c r="C141" s="191" t="s">
        <v>186</v>
      </c>
      <c r="D141" s="191" t="s">
        <v>158</v>
      </c>
      <c r="E141" s="192" t="s">
        <v>717</v>
      </c>
      <c r="F141" s="193" t="s">
        <v>718</v>
      </c>
      <c r="G141" s="194" t="s">
        <v>177</v>
      </c>
      <c r="H141" s="195">
        <v>8</v>
      </c>
      <c r="I141" s="196"/>
      <c r="J141" s="197">
        <f>ROUND(I141*H141,2)</f>
        <v>0</v>
      </c>
      <c r="K141" s="193" t="s">
        <v>162</v>
      </c>
      <c r="L141" s="39"/>
      <c r="M141" s="198" t="s">
        <v>1</v>
      </c>
      <c r="N141" s="199" t="s">
        <v>44</v>
      </c>
      <c r="O141" s="71"/>
      <c r="P141" s="200">
        <f>O141*H141</f>
        <v>0</v>
      </c>
      <c r="Q141" s="200">
        <v>0.00656</v>
      </c>
      <c r="R141" s="200">
        <f>Q141*H141</f>
        <v>0.05248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163</v>
      </c>
      <c r="AT141" s="202" t="s">
        <v>158</v>
      </c>
      <c r="AU141" s="202" t="s">
        <v>88</v>
      </c>
      <c r="AY141" s="17" t="s">
        <v>156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86</v>
      </c>
      <c r="BK141" s="203">
        <f>ROUND(I141*H141,2)</f>
        <v>0</v>
      </c>
      <c r="BL141" s="17" t="s">
        <v>163</v>
      </c>
      <c r="BM141" s="202" t="s">
        <v>719</v>
      </c>
    </row>
    <row r="142" spans="2:51" s="13" customFormat="1" ht="12">
      <c r="B142" s="204"/>
      <c r="C142" s="205"/>
      <c r="D142" s="206" t="s">
        <v>165</v>
      </c>
      <c r="E142" s="207" t="s">
        <v>1</v>
      </c>
      <c r="F142" s="208" t="s">
        <v>720</v>
      </c>
      <c r="G142" s="205"/>
      <c r="H142" s="209">
        <v>5.5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165</v>
      </c>
      <c r="AU142" s="215" t="s">
        <v>88</v>
      </c>
      <c r="AV142" s="13" t="s">
        <v>88</v>
      </c>
      <c r="AW142" s="13" t="s">
        <v>34</v>
      </c>
      <c r="AX142" s="13" t="s">
        <v>79</v>
      </c>
      <c r="AY142" s="215" t="s">
        <v>156</v>
      </c>
    </row>
    <row r="143" spans="2:51" s="13" customFormat="1" ht="12">
      <c r="B143" s="204"/>
      <c r="C143" s="205"/>
      <c r="D143" s="206" t="s">
        <v>165</v>
      </c>
      <c r="E143" s="207" t="s">
        <v>1</v>
      </c>
      <c r="F143" s="208" t="s">
        <v>721</v>
      </c>
      <c r="G143" s="205"/>
      <c r="H143" s="209">
        <v>2.5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165</v>
      </c>
      <c r="AU143" s="215" t="s">
        <v>88</v>
      </c>
      <c r="AV143" s="13" t="s">
        <v>88</v>
      </c>
      <c r="AW143" s="13" t="s">
        <v>34</v>
      </c>
      <c r="AX143" s="13" t="s">
        <v>79</v>
      </c>
      <c r="AY143" s="215" t="s">
        <v>156</v>
      </c>
    </row>
    <row r="144" spans="2:51" s="14" customFormat="1" ht="12">
      <c r="B144" s="216"/>
      <c r="C144" s="217"/>
      <c r="D144" s="206" t="s">
        <v>165</v>
      </c>
      <c r="E144" s="218" t="s">
        <v>1</v>
      </c>
      <c r="F144" s="219" t="s">
        <v>233</v>
      </c>
      <c r="G144" s="217"/>
      <c r="H144" s="220">
        <v>8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165</v>
      </c>
      <c r="AU144" s="226" t="s">
        <v>88</v>
      </c>
      <c r="AV144" s="14" t="s">
        <v>163</v>
      </c>
      <c r="AW144" s="14" t="s">
        <v>34</v>
      </c>
      <c r="AX144" s="14" t="s">
        <v>86</v>
      </c>
      <c r="AY144" s="226" t="s">
        <v>156</v>
      </c>
    </row>
    <row r="145" spans="2:63" s="12" customFormat="1" ht="22.9" customHeight="1">
      <c r="B145" s="175"/>
      <c r="C145" s="176"/>
      <c r="D145" s="177" t="s">
        <v>78</v>
      </c>
      <c r="E145" s="189" t="s">
        <v>467</v>
      </c>
      <c r="F145" s="189" t="s">
        <v>468</v>
      </c>
      <c r="G145" s="176"/>
      <c r="H145" s="176"/>
      <c r="I145" s="179"/>
      <c r="J145" s="190">
        <f>BK145</f>
        <v>0</v>
      </c>
      <c r="K145" s="176"/>
      <c r="L145" s="181"/>
      <c r="M145" s="182"/>
      <c r="N145" s="183"/>
      <c r="O145" s="183"/>
      <c r="P145" s="184">
        <f>P146</f>
        <v>0</v>
      </c>
      <c r="Q145" s="183"/>
      <c r="R145" s="184">
        <f>R146</f>
        <v>0</v>
      </c>
      <c r="S145" s="183"/>
      <c r="T145" s="185">
        <f>T146</f>
        <v>0</v>
      </c>
      <c r="AR145" s="186" t="s">
        <v>86</v>
      </c>
      <c r="AT145" s="187" t="s">
        <v>78</v>
      </c>
      <c r="AU145" s="187" t="s">
        <v>86</v>
      </c>
      <c r="AY145" s="186" t="s">
        <v>156</v>
      </c>
      <c r="BK145" s="188">
        <f>BK146</f>
        <v>0</v>
      </c>
    </row>
    <row r="146" spans="1:65" s="2" customFormat="1" ht="26.45" customHeight="1">
      <c r="A146" s="34"/>
      <c r="B146" s="35"/>
      <c r="C146" s="191" t="s">
        <v>567</v>
      </c>
      <c r="D146" s="191" t="s">
        <v>158</v>
      </c>
      <c r="E146" s="192" t="s">
        <v>722</v>
      </c>
      <c r="F146" s="193" t="s">
        <v>723</v>
      </c>
      <c r="G146" s="194" t="s">
        <v>296</v>
      </c>
      <c r="H146" s="195">
        <v>3.892</v>
      </c>
      <c r="I146" s="196"/>
      <c r="J146" s="197">
        <f>ROUND(I146*H146,2)</f>
        <v>0</v>
      </c>
      <c r="K146" s="193" t="s">
        <v>688</v>
      </c>
      <c r="L146" s="39"/>
      <c r="M146" s="254" t="s">
        <v>1</v>
      </c>
      <c r="N146" s="255" t="s">
        <v>44</v>
      </c>
      <c r="O146" s="256"/>
      <c r="P146" s="257">
        <f>O146*H146</f>
        <v>0</v>
      </c>
      <c r="Q146" s="257">
        <v>0</v>
      </c>
      <c r="R146" s="257">
        <f>Q146*H146</f>
        <v>0</v>
      </c>
      <c r="S146" s="257">
        <v>0</v>
      </c>
      <c r="T146" s="25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163</v>
      </c>
      <c r="AT146" s="202" t="s">
        <v>158</v>
      </c>
      <c r="AU146" s="202" t="s">
        <v>88</v>
      </c>
      <c r="AY146" s="17" t="s">
        <v>156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86</v>
      </c>
      <c r="BK146" s="203">
        <f>ROUND(I146*H146,2)</f>
        <v>0</v>
      </c>
      <c r="BL146" s="17" t="s">
        <v>163</v>
      </c>
      <c r="BM146" s="202" t="s">
        <v>724</v>
      </c>
    </row>
    <row r="147" spans="1:31" s="2" customFormat="1" ht="6.95" customHeight="1">
      <c r="A147" s="34"/>
      <c r="B147" s="54"/>
      <c r="C147" s="55"/>
      <c r="D147" s="55"/>
      <c r="E147" s="55"/>
      <c r="F147" s="55"/>
      <c r="G147" s="55"/>
      <c r="H147" s="55"/>
      <c r="I147" s="55"/>
      <c r="J147" s="55"/>
      <c r="K147" s="55"/>
      <c r="L147" s="39"/>
      <c r="M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</row>
  </sheetData>
  <sheetProtection algorithmName="SHA-512" hashValue="fVfCf+PhkDKBRLkkgk3LYHC0ZcWIiD6IBhCG8l3Wk7x9TeV3a7PRX03Y51hgQ69jXSQ8YkAo0weVxQ7O8Fymng==" saltValue="akEoV5aQUSLMP4hL+ukcY6RMMQKhRoXxmhcXsfGtWF4GL2NgqQnNR2Vkqe7g31TnMEZaLttNSMHB790Ely82Rg==" spinCount="100000" sheet="1" objects="1" scenarios="1" formatColumns="0" formatRows="0" autoFilter="0"/>
  <autoFilter ref="C124:K146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155">
      <selection activeCell="C2" sqref="C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108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2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1:31" s="2" customFormat="1" ht="12" customHeight="1">
      <c r="A8" s="34"/>
      <c r="B8" s="39"/>
      <c r="C8" s="34"/>
      <c r="D8" s="119" t="s">
        <v>119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1" t="s">
        <v>725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19</v>
      </c>
      <c r="G11" s="34"/>
      <c r="H11" s="34"/>
      <c r="I11" s="119" t="s">
        <v>20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22</v>
      </c>
      <c r="E12" s="34"/>
      <c r="F12" s="110" t="s">
        <v>23</v>
      </c>
      <c r="G12" s="34"/>
      <c r="H12" s="34"/>
      <c r="I12" s="119" t="s">
        <v>24</v>
      </c>
      <c r="J12" s="120" t="str">
        <f>'Rekapitulace stavby'!AN8</f>
        <v>4. 11. 2020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26</v>
      </c>
      <c r="E14" s="34"/>
      <c r="F14" s="34"/>
      <c r="G14" s="34"/>
      <c r="H14" s="34"/>
      <c r="I14" s="119" t="s">
        <v>27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28</v>
      </c>
      <c r="F15" s="34"/>
      <c r="G15" s="34"/>
      <c r="H15" s="34"/>
      <c r="I15" s="119" t="s">
        <v>29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30</v>
      </c>
      <c r="E17" s="34"/>
      <c r="F17" s="34"/>
      <c r="G17" s="34"/>
      <c r="H17" s="34"/>
      <c r="I17" s="119" t="s">
        <v>27</v>
      </c>
      <c r="J17" s="30" t="str">
        <f>'Rekapitulace stavby'!AN13</f>
        <v xml:space="preserve">Vyplň údaj 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3" t="str">
        <f>'Rekapitulace stavby'!E14</f>
        <v>Vyplň údaj</v>
      </c>
      <c r="F18" s="314"/>
      <c r="G18" s="314"/>
      <c r="H18" s="314"/>
      <c r="I18" s="119" t="s">
        <v>29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32</v>
      </c>
      <c r="E20" s="34"/>
      <c r="F20" s="34"/>
      <c r="G20" s="34"/>
      <c r="H20" s="34"/>
      <c r="I20" s="119" t="s">
        <v>27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33</v>
      </c>
      <c r="F21" s="34"/>
      <c r="G21" s="34"/>
      <c r="H21" s="34"/>
      <c r="I21" s="119" t="s">
        <v>29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35</v>
      </c>
      <c r="E23" s="34"/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36</v>
      </c>
      <c r="F24" s="34"/>
      <c r="G24" s="34"/>
      <c r="H24" s="34"/>
      <c r="I24" s="119" t="s">
        <v>29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37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51" customHeight="1">
      <c r="A27" s="121"/>
      <c r="B27" s="122"/>
      <c r="C27" s="121"/>
      <c r="D27" s="121"/>
      <c r="E27" s="315" t="s">
        <v>121</v>
      </c>
      <c r="F27" s="315"/>
      <c r="G27" s="315"/>
      <c r="H27" s="31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39</v>
      </c>
      <c r="E30" s="34"/>
      <c r="F30" s="34"/>
      <c r="G30" s="34"/>
      <c r="H30" s="34"/>
      <c r="I30" s="34"/>
      <c r="J30" s="126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41</v>
      </c>
      <c r="G32" s="34"/>
      <c r="H32" s="34"/>
      <c r="I32" s="127" t="s">
        <v>40</v>
      </c>
      <c r="J32" s="127" t="s">
        <v>42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43</v>
      </c>
      <c r="E33" s="119" t="s">
        <v>44</v>
      </c>
      <c r="F33" s="129">
        <f>ROUND((SUM(BE120:BE171)),2)</f>
        <v>0</v>
      </c>
      <c r="G33" s="34"/>
      <c r="H33" s="34"/>
      <c r="I33" s="130">
        <v>0.21</v>
      </c>
      <c r="J33" s="129">
        <f>ROUND(((SUM(BE120:BE171))*I33),2)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45</v>
      </c>
      <c r="F34" s="129">
        <f>ROUND((SUM(BF120:BF171)),2)</f>
        <v>0</v>
      </c>
      <c r="G34" s="34"/>
      <c r="H34" s="34"/>
      <c r="I34" s="130">
        <v>0.15</v>
      </c>
      <c r="J34" s="129">
        <f>ROUND(((SUM(BF120:BF171))*I34),2)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46</v>
      </c>
      <c r="F35" s="129">
        <f>ROUND((SUM(BG120:BG171)),2)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47</v>
      </c>
      <c r="F36" s="129">
        <f>ROUND((SUM(BH120:BH171)),2)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ROUND((SUM(BI120:BI171)),2)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49</v>
      </c>
      <c r="E39" s="133"/>
      <c r="F39" s="133"/>
      <c r="G39" s="134" t="s">
        <v>50</v>
      </c>
      <c r="H39" s="135" t="s">
        <v>51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02" t="str">
        <f>E9</f>
        <v>2 - SO 02 Otevřené koryto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22</v>
      </c>
      <c r="D89" s="36"/>
      <c r="E89" s="36"/>
      <c r="F89" s="27" t="str">
        <f>F12</f>
        <v xml:space="preserve"> Náchod</v>
      </c>
      <c r="G89" s="36"/>
      <c r="H89" s="36"/>
      <c r="I89" s="29" t="s">
        <v>24</v>
      </c>
      <c r="J89" s="66" t="str">
        <f>IF(J12="","",J12)</f>
        <v>4. 11. 2020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3.15" customHeight="1">
      <c r="A91" s="34"/>
      <c r="B91" s="35"/>
      <c r="C91" s="29" t="s">
        <v>26</v>
      </c>
      <c r="D91" s="36"/>
      <c r="E91" s="36"/>
      <c r="F91" s="27" t="str">
        <f>E15</f>
        <v>Povodí Labe,státní podnik,Víta Nejedlého 951/8,HK3</v>
      </c>
      <c r="G91" s="36"/>
      <c r="H91" s="36"/>
      <c r="I91" s="29" t="s">
        <v>32</v>
      </c>
      <c r="J91" s="32" t="str">
        <f>E21</f>
        <v>Multiaqua s.r.o.,Veverkova 1343, HK 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>Ing. Pavel Romášek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123</v>
      </c>
      <c r="D94" s="150"/>
      <c r="E94" s="150"/>
      <c r="F94" s="150"/>
      <c r="G94" s="150"/>
      <c r="H94" s="150"/>
      <c r="I94" s="150"/>
      <c r="J94" s="151" t="s">
        <v>124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125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126</v>
      </c>
    </row>
    <row r="97" spans="2:12" s="9" customFormat="1" ht="24.95" customHeight="1">
      <c r="B97" s="153"/>
      <c r="C97" s="154"/>
      <c r="D97" s="155" t="s">
        <v>127</v>
      </c>
      <c r="E97" s="156"/>
      <c r="F97" s="156"/>
      <c r="G97" s="156"/>
      <c r="H97" s="156"/>
      <c r="I97" s="156"/>
      <c r="J97" s="157">
        <f>J121</f>
        <v>0</v>
      </c>
      <c r="K97" s="154"/>
      <c r="L97" s="158"/>
    </row>
    <row r="98" spans="2:12" s="10" customFormat="1" ht="19.9" customHeight="1">
      <c r="B98" s="159"/>
      <c r="C98" s="104"/>
      <c r="D98" s="160" t="s">
        <v>128</v>
      </c>
      <c r="E98" s="161"/>
      <c r="F98" s="161"/>
      <c r="G98" s="161"/>
      <c r="H98" s="161"/>
      <c r="I98" s="161"/>
      <c r="J98" s="162">
        <f>J122</f>
        <v>0</v>
      </c>
      <c r="K98" s="104"/>
      <c r="L98" s="163"/>
    </row>
    <row r="99" spans="2:12" s="10" customFormat="1" ht="19.9" customHeight="1">
      <c r="B99" s="159"/>
      <c r="C99" s="104"/>
      <c r="D99" s="160" t="s">
        <v>131</v>
      </c>
      <c r="E99" s="161"/>
      <c r="F99" s="161"/>
      <c r="G99" s="161"/>
      <c r="H99" s="161"/>
      <c r="I99" s="161"/>
      <c r="J99" s="162">
        <f>J155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136</v>
      </c>
      <c r="E100" s="161"/>
      <c r="F100" s="161"/>
      <c r="G100" s="161"/>
      <c r="H100" s="161"/>
      <c r="I100" s="161"/>
      <c r="J100" s="162">
        <f>J170</f>
        <v>0</v>
      </c>
      <c r="K100" s="104"/>
      <c r="L100" s="163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141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8.5" customHeight="1">
      <c r="A110" s="34"/>
      <c r="B110" s="35"/>
      <c r="C110" s="36"/>
      <c r="D110" s="36"/>
      <c r="E110" s="307" t="str">
        <f>E7</f>
        <v>IDVT 10168128, Staré Město n.M., rekonstrukce koryta, ř. km 0,360 - 0,620</v>
      </c>
      <c r="F110" s="308"/>
      <c r="G110" s="308"/>
      <c r="H110" s="308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119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02" t="str">
        <f>E9</f>
        <v>2 - SO 02 Otevřené koryto</v>
      </c>
      <c r="F112" s="306"/>
      <c r="G112" s="306"/>
      <c r="H112" s="30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22</v>
      </c>
      <c r="D114" s="36"/>
      <c r="E114" s="36"/>
      <c r="F114" s="27" t="str">
        <f>F12</f>
        <v xml:space="preserve"> Náchod</v>
      </c>
      <c r="G114" s="36"/>
      <c r="H114" s="36"/>
      <c r="I114" s="29" t="s">
        <v>24</v>
      </c>
      <c r="J114" s="66" t="str">
        <f>IF(J12="","",J12)</f>
        <v>4. 11. 2020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43.15" customHeight="1">
      <c r="A116" s="34"/>
      <c r="B116" s="35"/>
      <c r="C116" s="29" t="s">
        <v>26</v>
      </c>
      <c r="D116" s="36"/>
      <c r="E116" s="36"/>
      <c r="F116" s="27" t="str">
        <f>E15</f>
        <v>Povodí Labe,státní podnik,Víta Nejedlého 951/8,HK3</v>
      </c>
      <c r="G116" s="36"/>
      <c r="H116" s="36"/>
      <c r="I116" s="29" t="s">
        <v>32</v>
      </c>
      <c r="J116" s="32" t="str">
        <f>E21</f>
        <v>Multiaqua s.r.o.,Veverkova 1343, HK 2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30</v>
      </c>
      <c r="D117" s="36"/>
      <c r="E117" s="36"/>
      <c r="F117" s="27" t="str">
        <f>IF(E18="","",E18)</f>
        <v>Vyplň údaj</v>
      </c>
      <c r="G117" s="36"/>
      <c r="H117" s="36"/>
      <c r="I117" s="29" t="s">
        <v>35</v>
      </c>
      <c r="J117" s="32" t="str">
        <f>E24</f>
        <v>Ing. Pavel Romášek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64"/>
      <c r="B119" s="165"/>
      <c r="C119" s="166" t="s">
        <v>142</v>
      </c>
      <c r="D119" s="167" t="s">
        <v>64</v>
      </c>
      <c r="E119" s="167" t="s">
        <v>60</v>
      </c>
      <c r="F119" s="167" t="s">
        <v>61</v>
      </c>
      <c r="G119" s="167" t="s">
        <v>143</v>
      </c>
      <c r="H119" s="167" t="s">
        <v>144</v>
      </c>
      <c r="I119" s="167" t="s">
        <v>145</v>
      </c>
      <c r="J119" s="167" t="s">
        <v>124</v>
      </c>
      <c r="K119" s="168" t="s">
        <v>146</v>
      </c>
      <c r="L119" s="169"/>
      <c r="M119" s="75" t="s">
        <v>1</v>
      </c>
      <c r="N119" s="76" t="s">
        <v>43</v>
      </c>
      <c r="O119" s="76" t="s">
        <v>147</v>
      </c>
      <c r="P119" s="76" t="s">
        <v>148</v>
      </c>
      <c r="Q119" s="76" t="s">
        <v>149</v>
      </c>
      <c r="R119" s="76" t="s">
        <v>150</v>
      </c>
      <c r="S119" s="76" t="s">
        <v>151</v>
      </c>
      <c r="T119" s="77" t="s">
        <v>152</v>
      </c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</row>
    <row r="120" spans="1:63" s="2" customFormat="1" ht="22.9" customHeight="1">
      <c r="A120" s="34"/>
      <c r="B120" s="35"/>
      <c r="C120" s="82" t="s">
        <v>153</v>
      </c>
      <c r="D120" s="36"/>
      <c r="E120" s="36"/>
      <c r="F120" s="36"/>
      <c r="G120" s="36"/>
      <c r="H120" s="36"/>
      <c r="I120" s="36"/>
      <c r="J120" s="170">
        <f>BK120</f>
        <v>0</v>
      </c>
      <c r="K120" s="36"/>
      <c r="L120" s="39"/>
      <c r="M120" s="78"/>
      <c r="N120" s="171"/>
      <c r="O120" s="79"/>
      <c r="P120" s="172">
        <f>P121</f>
        <v>0</v>
      </c>
      <c r="Q120" s="79"/>
      <c r="R120" s="172">
        <f>R121</f>
        <v>290.106187</v>
      </c>
      <c r="S120" s="79"/>
      <c r="T120" s="173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78</v>
      </c>
      <c r="AU120" s="17" t="s">
        <v>126</v>
      </c>
      <c r="BK120" s="174">
        <f>BK121</f>
        <v>0</v>
      </c>
    </row>
    <row r="121" spans="2:63" s="12" customFormat="1" ht="25.9" customHeight="1">
      <c r="B121" s="175"/>
      <c r="C121" s="176"/>
      <c r="D121" s="177" t="s">
        <v>78</v>
      </c>
      <c r="E121" s="178" t="s">
        <v>154</v>
      </c>
      <c r="F121" s="178" t="s">
        <v>155</v>
      </c>
      <c r="G121" s="176"/>
      <c r="H121" s="176"/>
      <c r="I121" s="179"/>
      <c r="J121" s="180">
        <f>BK121</f>
        <v>0</v>
      </c>
      <c r="K121" s="176"/>
      <c r="L121" s="181"/>
      <c r="M121" s="182"/>
      <c r="N121" s="183"/>
      <c r="O121" s="183"/>
      <c r="P121" s="184">
        <f>P122+P155+P170</f>
        <v>0</v>
      </c>
      <c r="Q121" s="183"/>
      <c r="R121" s="184">
        <f>R122+R155+R170</f>
        <v>290.106187</v>
      </c>
      <c r="S121" s="183"/>
      <c r="T121" s="185">
        <f>T122+T155+T170</f>
        <v>0</v>
      </c>
      <c r="AR121" s="186" t="s">
        <v>86</v>
      </c>
      <c r="AT121" s="187" t="s">
        <v>78</v>
      </c>
      <c r="AU121" s="187" t="s">
        <v>79</v>
      </c>
      <c r="AY121" s="186" t="s">
        <v>156</v>
      </c>
      <c r="BK121" s="188">
        <f>BK122+BK155+BK170</f>
        <v>0</v>
      </c>
    </row>
    <row r="122" spans="2:63" s="12" customFormat="1" ht="22.9" customHeight="1">
      <c r="B122" s="175"/>
      <c r="C122" s="176"/>
      <c r="D122" s="177" t="s">
        <v>78</v>
      </c>
      <c r="E122" s="189" t="s">
        <v>86</v>
      </c>
      <c r="F122" s="189" t="s">
        <v>157</v>
      </c>
      <c r="G122" s="176"/>
      <c r="H122" s="176"/>
      <c r="I122" s="179"/>
      <c r="J122" s="190">
        <f>BK122</f>
        <v>0</v>
      </c>
      <c r="K122" s="176"/>
      <c r="L122" s="181"/>
      <c r="M122" s="182"/>
      <c r="N122" s="183"/>
      <c r="O122" s="183"/>
      <c r="P122" s="184">
        <f>SUM(P123:P154)</f>
        <v>0</v>
      </c>
      <c r="Q122" s="183"/>
      <c r="R122" s="184">
        <f>SUM(R123:R154)</f>
        <v>0.016817000000000002</v>
      </c>
      <c r="S122" s="183"/>
      <c r="T122" s="185">
        <f>SUM(T123:T154)</f>
        <v>0</v>
      </c>
      <c r="AR122" s="186" t="s">
        <v>86</v>
      </c>
      <c r="AT122" s="187" t="s">
        <v>78</v>
      </c>
      <c r="AU122" s="187" t="s">
        <v>86</v>
      </c>
      <c r="AY122" s="186" t="s">
        <v>156</v>
      </c>
      <c r="BK122" s="188">
        <f>SUM(BK123:BK154)</f>
        <v>0</v>
      </c>
    </row>
    <row r="123" spans="1:65" s="2" customFormat="1" ht="26.45" customHeight="1">
      <c r="A123" s="34"/>
      <c r="B123" s="35"/>
      <c r="C123" s="191" t="s">
        <v>86</v>
      </c>
      <c r="D123" s="191" t="s">
        <v>158</v>
      </c>
      <c r="E123" s="192" t="s">
        <v>726</v>
      </c>
      <c r="F123" s="193" t="s">
        <v>727</v>
      </c>
      <c r="G123" s="194" t="s">
        <v>195</v>
      </c>
      <c r="H123" s="195">
        <v>367.7</v>
      </c>
      <c r="I123" s="196"/>
      <c r="J123" s="197">
        <f>ROUND(I123*H123,2)</f>
        <v>0</v>
      </c>
      <c r="K123" s="193" t="s">
        <v>162</v>
      </c>
      <c r="L123" s="39"/>
      <c r="M123" s="198" t="s">
        <v>1</v>
      </c>
      <c r="N123" s="199" t="s">
        <v>44</v>
      </c>
      <c r="O123" s="71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2" t="s">
        <v>163</v>
      </c>
      <c r="AT123" s="202" t="s">
        <v>158</v>
      </c>
      <c r="AU123" s="202" t="s">
        <v>88</v>
      </c>
      <c r="AY123" s="17" t="s">
        <v>156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7" t="s">
        <v>86</v>
      </c>
      <c r="BK123" s="203">
        <f>ROUND(I123*H123,2)</f>
        <v>0</v>
      </c>
      <c r="BL123" s="17" t="s">
        <v>163</v>
      </c>
      <c r="BM123" s="202" t="s">
        <v>728</v>
      </c>
    </row>
    <row r="124" spans="2:51" s="13" customFormat="1" ht="12">
      <c r="B124" s="204"/>
      <c r="C124" s="205"/>
      <c r="D124" s="206" t="s">
        <v>165</v>
      </c>
      <c r="E124" s="207" t="s">
        <v>1</v>
      </c>
      <c r="F124" s="208" t="s">
        <v>729</v>
      </c>
      <c r="G124" s="205"/>
      <c r="H124" s="209">
        <v>367.7</v>
      </c>
      <c r="I124" s="210"/>
      <c r="J124" s="205"/>
      <c r="K124" s="205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165</v>
      </c>
      <c r="AU124" s="215" t="s">
        <v>88</v>
      </c>
      <c r="AV124" s="13" t="s">
        <v>88</v>
      </c>
      <c r="AW124" s="13" t="s">
        <v>34</v>
      </c>
      <c r="AX124" s="13" t="s">
        <v>86</v>
      </c>
      <c r="AY124" s="215" t="s">
        <v>156</v>
      </c>
    </row>
    <row r="125" spans="1:65" s="2" customFormat="1" ht="26.45" customHeight="1">
      <c r="A125" s="34"/>
      <c r="B125" s="35"/>
      <c r="C125" s="191" t="s">
        <v>88</v>
      </c>
      <c r="D125" s="191" t="s">
        <v>158</v>
      </c>
      <c r="E125" s="192" t="s">
        <v>199</v>
      </c>
      <c r="F125" s="193" t="s">
        <v>200</v>
      </c>
      <c r="G125" s="194" t="s">
        <v>195</v>
      </c>
      <c r="H125" s="195">
        <v>13.444</v>
      </c>
      <c r="I125" s="196"/>
      <c r="J125" s="197">
        <f>ROUND(I125*H125,2)</f>
        <v>0</v>
      </c>
      <c r="K125" s="193" t="s">
        <v>162</v>
      </c>
      <c r="L125" s="39"/>
      <c r="M125" s="198" t="s">
        <v>1</v>
      </c>
      <c r="N125" s="199" t="s">
        <v>44</v>
      </c>
      <c r="O125" s="7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163</v>
      </c>
      <c r="AT125" s="202" t="s">
        <v>158</v>
      </c>
      <c r="AU125" s="202" t="s">
        <v>88</v>
      </c>
      <c r="AY125" s="17" t="s">
        <v>156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86</v>
      </c>
      <c r="BK125" s="203">
        <f>ROUND(I125*H125,2)</f>
        <v>0</v>
      </c>
      <c r="BL125" s="17" t="s">
        <v>163</v>
      </c>
      <c r="BM125" s="202" t="s">
        <v>730</v>
      </c>
    </row>
    <row r="126" spans="2:51" s="13" customFormat="1" ht="12">
      <c r="B126" s="204"/>
      <c r="C126" s="205"/>
      <c r="D126" s="206" t="s">
        <v>165</v>
      </c>
      <c r="E126" s="207" t="s">
        <v>1</v>
      </c>
      <c r="F126" s="208" t="s">
        <v>731</v>
      </c>
      <c r="G126" s="205"/>
      <c r="H126" s="209">
        <v>10.5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165</v>
      </c>
      <c r="AU126" s="215" t="s">
        <v>88</v>
      </c>
      <c r="AV126" s="13" t="s">
        <v>88</v>
      </c>
      <c r="AW126" s="13" t="s">
        <v>34</v>
      </c>
      <c r="AX126" s="13" t="s">
        <v>79</v>
      </c>
      <c r="AY126" s="215" t="s">
        <v>156</v>
      </c>
    </row>
    <row r="127" spans="2:51" s="13" customFormat="1" ht="12">
      <c r="B127" s="204"/>
      <c r="C127" s="205"/>
      <c r="D127" s="206" t="s">
        <v>165</v>
      </c>
      <c r="E127" s="207" t="s">
        <v>1</v>
      </c>
      <c r="F127" s="208" t="s">
        <v>732</v>
      </c>
      <c r="G127" s="205"/>
      <c r="H127" s="209">
        <v>2.944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165</v>
      </c>
      <c r="AU127" s="215" t="s">
        <v>88</v>
      </c>
      <c r="AV127" s="13" t="s">
        <v>88</v>
      </c>
      <c r="AW127" s="13" t="s">
        <v>34</v>
      </c>
      <c r="AX127" s="13" t="s">
        <v>79</v>
      </c>
      <c r="AY127" s="215" t="s">
        <v>156</v>
      </c>
    </row>
    <row r="128" spans="2:51" s="14" customFormat="1" ht="12">
      <c r="B128" s="216"/>
      <c r="C128" s="217"/>
      <c r="D128" s="206" t="s">
        <v>165</v>
      </c>
      <c r="E128" s="218" t="s">
        <v>1</v>
      </c>
      <c r="F128" s="219" t="s">
        <v>233</v>
      </c>
      <c r="G128" s="217"/>
      <c r="H128" s="220">
        <v>13.444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165</v>
      </c>
      <c r="AU128" s="226" t="s">
        <v>88</v>
      </c>
      <c r="AV128" s="14" t="s">
        <v>163</v>
      </c>
      <c r="AW128" s="14" t="s">
        <v>34</v>
      </c>
      <c r="AX128" s="14" t="s">
        <v>86</v>
      </c>
      <c r="AY128" s="226" t="s">
        <v>156</v>
      </c>
    </row>
    <row r="129" spans="1:65" s="2" customFormat="1" ht="26.45" customHeight="1">
      <c r="A129" s="34"/>
      <c r="B129" s="35"/>
      <c r="C129" s="191" t="s">
        <v>115</v>
      </c>
      <c r="D129" s="191" t="s">
        <v>158</v>
      </c>
      <c r="E129" s="192" t="s">
        <v>209</v>
      </c>
      <c r="F129" s="193" t="s">
        <v>210</v>
      </c>
      <c r="G129" s="194" t="s">
        <v>195</v>
      </c>
      <c r="H129" s="195">
        <v>27</v>
      </c>
      <c r="I129" s="196"/>
      <c r="J129" s="197">
        <f>ROUND(I129*H129,2)</f>
        <v>0</v>
      </c>
      <c r="K129" s="193" t="s">
        <v>162</v>
      </c>
      <c r="L129" s="39"/>
      <c r="M129" s="198" t="s">
        <v>1</v>
      </c>
      <c r="N129" s="199" t="s">
        <v>44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163</v>
      </c>
      <c r="AT129" s="202" t="s">
        <v>158</v>
      </c>
      <c r="AU129" s="202" t="s">
        <v>88</v>
      </c>
      <c r="AY129" s="17" t="s">
        <v>156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86</v>
      </c>
      <c r="BK129" s="203">
        <f>ROUND(I129*H129,2)</f>
        <v>0</v>
      </c>
      <c r="BL129" s="17" t="s">
        <v>163</v>
      </c>
      <c r="BM129" s="202" t="s">
        <v>733</v>
      </c>
    </row>
    <row r="130" spans="2:51" s="13" customFormat="1" ht="12">
      <c r="B130" s="204"/>
      <c r="C130" s="205"/>
      <c r="D130" s="206" t="s">
        <v>165</v>
      </c>
      <c r="E130" s="207" t="s">
        <v>1</v>
      </c>
      <c r="F130" s="208" t="s">
        <v>734</v>
      </c>
      <c r="G130" s="205"/>
      <c r="H130" s="209">
        <v>27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165</v>
      </c>
      <c r="AU130" s="215" t="s">
        <v>88</v>
      </c>
      <c r="AV130" s="13" t="s">
        <v>88</v>
      </c>
      <c r="AW130" s="13" t="s">
        <v>34</v>
      </c>
      <c r="AX130" s="13" t="s">
        <v>86</v>
      </c>
      <c r="AY130" s="215" t="s">
        <v>156</v>
      </c>
    </row>
    <row r="131" spans="1:65" s="2" customFormat="1" ht="26.45" customHeight="1">
      <c r="A131" s="34"/>
      <c r="B131" s="35"/>
      <c r="C131" s="191" t="s">
        <v>163</v>
      </c>
      <c r="D131" s="191" t="s">
        <v>158</v>
      </c>
      <c r="E131" s="192" t="s">
        <v>735</v>
      </c>
      <c r="F131" s="193" t="s">
        <v>225</v>
      </c>
      <c r="G131" s="194" t="s">
        <v>195</v>
      </c>
      <c r="H131" s="195">
        <v>197.544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44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163</v>
      </c>
      <c r="AT131" s="202" t="s">
        <v>158</v>
      </c>
      <c r="AU131" s="202" t="s">
        <v>88</v>
      </c>
      <c r="AY131" s="17" t="s">
        <v>156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86</v>
      </c>
      <c r="BK131" s="203">
        <f>ROUND(I131*H131,2)</f>
        <v>0</v>
      </c>
      <c r="BL131" s="17" t="s">
        <v>163</v>
      </c>
      <c r="BM131" s="202" t="s">
        <v>736</v>
      </c>
    </row>
    <row r="132" spans="2:51" s="13" customFormat="1" ht="12">
      <c r="B132" s="204"/>
      <c r="C132" s="205"/>
      <c r="D132" s="206" t="s">
        <v>165</v>
      </c>
      <c r="E132" s="207" t="s">
        <v>1</v>
      </c>
      <c r="F132" s="208" t="s">
        <v>737</v>
      </c>
      <c r="G132" s="205"/>
      <c r="H132" s="209">
        <v>381.144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165</v>
      </c>
      <c r="AU132" s="215" t="s">
        <v>88</v>
      </c>
      <c r="AV132" s="13" t="s">
        <v>88</v>
      </c>
      <c r="AW132" s="13" t="s">
        <v>34</v>
      </c>
      <c r="AX132" s="13" t="s">
        <v>79</v>
      </c>
      <c r="AY132" s="215" t="s">
        <v>156</v>
      </c>
    </row>
    <row r="133" spans="2:51" s="13" customFormat="1" ht="12">
      <c r="B133" s="204"/>
      <c r="C133" s="205"/>
      <c r="D133" s="206" t="s">
        <v>165</v>
      </c>
      <c r="E133" s="207" t="s">
        <v>1</v>
      </c>
      <c r="F133" s="208" t="s">
        <v>738</v>
      </c>
      <c r="G133" s="205"/>
      <c r="H133" s="209">
        <v>-183.6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165</v>
      </c>
      <c r="AU133" s="215" t="s">
        <v>88</v>
      </c>
      <c r="AV133" s="13" t="s">
        <v>88</v>
      </c>
      <c r="AW133" s="13" t="s">
        <v>34</v>
      </c>
      <c r="AX133" s="13" t="s">
        <v>79</v>
      </c>
      <c r="AY133" s="215" t="s">
        <v>156</v>
      </c>
    </row>
    <row r="134" spans="2:51" s="14" customFormat="1" ht="12">
      <c r="B134" s="216"/>
      <c r="C134" s="217"/>
      <c r="D134" s="206" t="s">
        <v>165</v>
      </c>
      <c r="E134" s="218" t="s">
        <v>1</v>
      </c>
      <c r="F134" s="219" t="s">
        <v>233</v>
      </c>
      <c r="G134" s="217"/>
      <c r="H134" s="220">
        <v>197.544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165</v>
      </c>
      <c r="AU134" s="226" t="s">
        <v>88</v>
      </c>
      <c r="AV134" s="14" t="s">
        <v>163</v>
      </c>
      <c r="AW134" s="14" t="s">
        <v>34</v>
      </c>
      <c r="AX134" s="14" t="s">
        <v>86</v>
      </c>
      <c r="AY134" s="226" t="s">
        <v>156</v>
      </c>
    </row>
    <row r="135" spans="1:65" s="2" customFormat="1" ht="26.45" customHeight="1">
      <c r="A135" s="34"/>
      <c r="B135" s="35"/>
      <c r="C135" s="191" t="s">
        <v>180</v>
      </c>
      <c r="D135" s="191" t="s">
        <v>158</v>
      </c>
      <c r="E135" s="192" t="s">
        <v>739</v>
      </c>
      <c r="F135" s="193" t="s">
        <v>740</v>
      </c>
      <c r="G135" s="194" t="s">
        <v>195</v>
      </c>
      <c r="H135" s="195">
        <v>183.6</v>
      </c>
      <c r="I135" s="196"/>
      <c r="J135" s="197">
        <f>ROUND(I135*H135,2)</f>
        <v>0</v>
      </c>
      <c r="K135" s="193" t="s">
        <v>162</v>
      </c>
      <c r="L135" s="39"/>
      <c r="M135" s="198" t="s">
        <v>1</v>
      </c>
      <c r="N135" s="199" t="s">
        <v>44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163</v>
      </c>
      <c r="AT135" s="202" t="s">
        <v>158</v>
      </c>
      <c r="AU135" s="202" t="s">
        <v>88</v>
      </c>
      <c r="AY135" s="17" t="s">
        <v>156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86</v>
      </c>
      <c r="BK135" s="203">
        <f>ROUND(I135*H135,2)</f>
        <v>0</v>
      </c>
      <c r="BL135" s="17" t="s">
        <v>163</v>
      </c>
      <c r="BM135" s="202" t="s">
        <v>741</v>
      </c>
    </row>
    <row r="136" spans="2:51" s="13" customFormat="1" ht="12">
      <c r="B136" s="204"/>
      <c r="C136" s="205"/>
      <c r="D136" s="206" t="s">
        <v>165</v>
      </c>
      <c r="E136" s="207" t="s">
        <v>1</v>
      </c>
      <c r="F136" s="208" t="s">
        <v>742</v>
      </c>
      <c r="G136" s="205"/>
      <c r="H136" s="209">
        <v>183.6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165</v>
      </c>
      <c r="AU136" s="215" t="s">
        <v>88</v>
      </c>
      <c r="AV136" s="13" t="s">
        <v>88</v>
      </c>
      <c r="AW136" s="13" t="s">
        <v>34</v>
      </c>
      <c r="AX136" s="13" t="s">
        <v>86</v>
      </c>
      <c r="AY136" s="215" t="s">
        <v>156</v>
      </c>
    </row>
    <row r="137" spans="1:65" s="2" customFormat="1" ht="26.45" customHeight="1">
      <c r="A137" s="34"/>
      <c r="B137" s="35"/>
      <c r="C137" s="191" t="s">
        <v>567</v>
      </c>
      <c r="D137" s="191" t="s">
        <v>158</v>
      </c>
      <c r="E137" s="192" t="s">
        <v>743</v>
      </c>
      <c r="F137" s="193" t="s">
        <v>744</v>
      </c>
      <c r="G137" s="194" t="s">
        <v>161</v>
      </c>
      <c r="H137" s="195">
        <v>367.5</v>
      </c>
      <c r="I137" s="196"/>
      <c r="J137" s="197">
        <f>ROUND(I137*H137,2)</f>
        <v>0</v>
      </c>
      <c r="K137" s="193" t="s">
        <v>162</v>
      </c>
      <c r="L137" s="39"/>
      <c r="M137" s="198" t="s">
        <v>1</v>
      </c>
      <c r="N137" s="199" t="s">
        <v>44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163</v>
      </c>
      <c r="AT137" s="202" t="s">
        <v>158</v>
      </c>
      <c r="AU137" s="202" t="s">
        <v>88</v>
      </c>
      <c r="AY137" s="17" t="s">
        <v>156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86</v>
      </c>
      <c r="BK137" s="203">
        <f>ROUND(I137*H137,2)</f>
        <v>0</v>
      </c>
      <c r="BL137" s="17" t="s">
        <v>163</v>
      </c>
      <c r="BM137" s="202" t="s">
        <v>745</v>
      </c>
    </row>
    <row r="138" spans="2:51" s="13" customFormat="1" ht="22.5">
      <c r="B138" s="204"/>
      <c r="C138" s="205"/>
      <c r="D138" s="206" t="s">
        <v>165</v>
      </c>
      <c r="E138" s="207" t="s">
        <v>1</v>
      </c>
      <c r="F138" s="208" t="s">
        <v>746</v>
      </c>
      <c r="G138" s="205"/>
      <c r="H138" s="209">
        <v>367.5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165</v>
      </c>
      <c r="AU138" s="215" t="s">
        <v>88</v>
      </c>
      <c r="AV138" s="13" t="s">
        <v>88</v>
      </c>
      <c r="AW138" s="13" t="s">
        <v>34</v>
      </c>
      <c r="AX138" s="13" t="s">
        <v>86</v>
      </c>
      <c r="AY138" s="215" t="s">
        <v>156</v>
      </c>
    </row>
    <row r="139" spans="1:65" s="2" customFormat="1" ht="26.45" customHeight="1">
      <c r="A139" s="34"/>
      <c r="B139" s="35"/>
      <c r="C139" s="191" t="s">
        <v>192</v>
      </c>
      <c r="D139" s="191" t="s">
        <v>158</v>
      </c>
      <c r="E139" s="192" t="s">
        <v>240</v>
      </c>
      <c r="F139" s="193" t="s">
        <v>241</v>
      </c>
      <c r="G139" s="194" t="s">
        <v>161</v>
      </c>
      <c r="H139" s="195">
        <v>164.83</v>
      </c>
      <c r="I139" s="196"/>
      <c r="J139" s="197">
        <f>ROUND(I139*H139,2)</f>
        <v>0</v>
      </c>
      <c r="K139" s="193" t="s">
        <v>162</v>
      </c>
      <c r="L139" s="39"/>
      <c r="M139" s="198" t="s">
        <v>1</v>
      </c>
      <c r="N139" s="199" t="s">
        <v>44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163</v>
      </c>
      <c r="AT139" s="202" t="s">
        <v>158</v>
      </c>
      <c r="AU139" s="202" t="s">
        <v>88</v>
      </c>
      <c r="AY139" s="17" t="s">
        <v>156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86</v>
      </c>
      <c r="BK139" s="203">
        <f>ROUND(I139*H139,2)</f>
        <v>0</v>
      </c>
      <c r="BL139" s="17" t="s">
        <v>163</v>
      </c>
      <c r="BM139" s="202" t="s">
        <v>747</v>
      </c>
    </row>
    <row r="140" spans="2:51" s="13" customFormat="1" ht="12">
      <c r="B140" s="204"/>
      <c r="C140" s="205"/>
      <c r="D140" s="206" t="s">
        <v>165</v>
      </c>
      <c r="E140" s="207" t="s">
        <v>1</v>
      </c>
      <c r="F140" s="208" t="s">
        <v>748</v>
      </c>
      <c r="G140" s="205"/>
      <c r="H140" s="209">
        <v>164.83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165</v>
      </c>
      <c r="AU140" s="215" t="s">
        <v>88</v>
      </c>
      <c r="AV140" s="13" t="s">
        <v>88</v>
      </c>
      <c r="AW140" s="13" t="s">
        <v>34</v>
      </c>
      <c r="AX140" s="13" t="s">
        <v>86</v>
      </c>
      <c r="AY140" s="215" t="s">
        <v>156</v>
      </c>
    </row>
    <row r="141" spans="1:65" s="2" customFormat="1" ht="26.45" customHeight="1">
      <c r="A141" s="34"/>
      <c r="B141" s="35"/>
      <c r="C141" s="191" t="s">
        <v>198</v>
      </c>
      <c r="D141" s="191" t="s">
        <v>158</v>
      </c>
      <c r="E141" s="192" t="s">
        <v>245</v>
      </c>
      <c r="F141" s="193" t="s">
        <v>246</v>
      </c>
      <c r="G141" s="194" t="s">
        <v>161</v>
      </c>
      <c r="H141" s="195">
        <v>164.83</v>
      </c>
      <c r="I141" s="196"/>
      <c r="J141" s="197">
        <f>ROUND(I141*H141,2)</f>
        <v>0</v>
      </c>
      <c r="K141" s="193" t="s">
        <v>162</v>
      </c>
      <c r="L141" s="39"/>
      <c r="M141" s="198" t="s">
        <v>1</v>
      </c>
      <c r="N141" s="199" t="s">
        <v>44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163</v>
      </c>
      <c r="AT141" s="202" t="s">
        <v>158</v>
      </c>
      <c r="AU141" s="202" t="s">
        <v>88</v>
      </c>
      <c r="AY141" s="17" t="s">
        <v>156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86</v>
      </c>
      <c r="BK141" s="203">
        <f>ROUND(I141*H141,2)</f>
        <v>0</v>
      </c>
      <c r="BL141" s="17" t="s">
        <v>163</v>
      </c>
      <c r="BM141" s="202" t="s">
        <v>749</v>
      </c>
    </row>
    <row r="142" spans="2:51" s="13" customFormat="1" ht="12">
      <c r="B142" s="204"/>
      <c r="C142" s="205"/>
      <c r="D142" s="206" t="s">
        <v>165</v>
      </c>
      <c r="E142" s="207" t="s">
        <v>1</v>
      </c>
      <c r="F142" s="208" t="s">
        <v>750</v>
      </c>
      <c r="G142" s="205"/>
      <c r="H142" s="209">
        <v>164.83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165</v>
      </c>
      <c r="AU142" s="215" t="s">
        <v>88</v>
      </c>
      <c r="AV142" s="13" t="s">
        <v>88</v>
      </c>
      <c r="AW142" s="13" t="s">
        <v>34</v>
      </c>
      <c r="AX142" s="13" t="s">
        <v>86</v>
      </c>
      <c r="AY142" s="215" t="s">
        <v>156</v>
      </c>
    </row>
    <row r="143" spans="1:65" s="2" customFormat="1" ht="26.45" customHeight="1">
      <c r="A143" s="34"/>
      <c r="B143" s="35"/>
      <c r="C143" s="191" t="s">
        <v>203</v>
      </c>
      <c r="D143" s="191" t="s">
        <v>158</v>
      </c>
      <c r="E143" s="192" t="s">
        <v>751</v>
      </c>
      <c r="F143" s="193" t="s">
        <v>752</v>
      </c>
      <c r="G143" s="194" t="s">
        <v>161</v>
      </c>
      <c r="H143" s="195">
        <v>171.5</v>
      </c>
      <c r="I143" s="196"/>
      <c r="J143" s="197">
        <f>ROUND(I143*H143,2)</f>
        <v>0</v>
      </c>
      <c r="K143" s="193" t="s">
        <v>162</v>
      </c>
      <c r="L143" s="39"/>
      <c r="M143" s="198" t="s">
        <v>1</v>
      </c>
      <c r="N143" s="199" t="s">
        <v>44</v>
      </c>
      <c r="O143" s="7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163</v>
      </c>
      <c r="AT143" s="202" t="s">
        <v>158</v>
      </c>
      <c r="AU143" s="202" t="s">
        <v>88</v>
      </c>
      <c r="AY143" s="17" t="s">
        <v>156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86</v>
      </c>
      <c r="BK143" s="203">
        <f>ROUND(I143*H143,2)</f>
        <v>0</v>
      </c>
      <c r="BL143" s="17" t="s">
        <v>163</v>
      </c>
      <c r="BM143" s="202" t="s">
        <v>753</v>
      </c>
    </row>
    <row r="144" spans="2:51" s="13" customFormat="1" ht="12">
      <c r="B144" s="204"/>
      <c r="C144" s="205"/>
      <c r="D144" s="206" t="s">
        <v>165</v>
      </c>
      <c r="E144" s="207" t="s">
        <v>1</v>
      </c>
      <c r="F144" s="208" t="s">
        <v>754</v>
      </c>
      <c r="G144" s="205"/>
      <c r="H144" s="209">
        <v>171.5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165</v>
      </c>
      <c r="AU144" s="215" t="s">
        <v>88</v>
      </c>
      <c r="AV144" s="13" t="s">
        <v>88</v>
      </c>
      <c r="AW144" s="13" t="s">
        <v>34</v>
      </c>
      <c r="AX144" s="13" t="s">
        <v>86</v>
      </c>
      <c r="AY144" s="215" t="s">
        <v>156</v>
      </c>
    </row>
    <row r="145" spans="1:65" s="2" customFormat="1" ht="14.45" customHeight="1">
      <c r="A145" s="34"/>
      <c r="B145" s="35"/>
      <c r="C145" s="227" t="s">
        <v>208</v>
      </c>
      <c r="D145" s="227" t="s">
        <v>250</v>
      </c>
      <c r="E145" s="228" t="s">
        <v>251</v>
      </c>
      <c r="F145" s="229" t="s">
        <v>252</v>
      </c>
      <c r="G145" s="230" t="s">
        <v>253</v>
      </c>
      <c r="H145" s="231">
        <v>16.817</v>
      </c>
      <c r="I145" s="232"/>
      <c r="J145" s="233">
        <f>ROUND(I145*H145,2)</f>
        <v>0</v>
      </c>
      <c r="K145" s="229" t="s">
        <v>162</v>
      </c>
      <c r="L145" s="234"/>
      <c r="M145" s="235" t="s">
        <v>1</v>
      </c>
      <c r="N145" s="236" t="s">
        <v>44</v>
      </c>
      <c r="O145" s="71"/>
      <c r="P145" s="200">
        <f>O145*H145</f>
        <v>0</v>
      </c>
      <c r="Q145" s="200">
        <v>0.001</v>
      </c>
      <c r="R145" s="200">
        <f>Q145*H145</f>
        <v>0.016817000000000002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192</v>
      </c>
      <c r="AT145" s="202" t="s">
        <v>250</v>
      </c>
      <c r="AU145" s="202" t="s">
        <v>88</v>
      </c>
      <c r="AY145" s="17" t="s">
        <v>156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86</v>
      </c>
      <c r="BK145" s="203">
        <f>ROUND(I145*H145,2)</f>
        <v>0</v>
      </c>
      <c r="BL145" s="17" t="s">
        <v>163</v>
      </c>
      <c r="BM145" s="202" t="s">
        <v>755</v>
      </c>
    </row>
    <row r="146" spans="2:51" s="13" customFormat="1" ht="12">
      <c r="B146" s="204"/>
      <c r="C146" s="205"/>
      <c r="D146" s="206" t="s">
        <v>165</v>
      </c>
      <c r="E146" s="207" t="s">
        <v>1</v>
      </c>
      <c r="F146" s="208" t="s">
        <v>756</v>
      </c>
      <c r="G146" s="205"/>
      <c r="H146" s="209">
        <v>16.817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165</v>
      </c>
      <c r="AU146" s="215" t="s">
        <v>88</v>
      </c>
      <c r="AV146" s="13" t="s">
        <v>88</v>
      </c>
      <c r="AW146" s="13" t="s">
        <v>34</v>
      </c>
      <c r="AX146" s="13" t="s">
        <v>86</v>
      </c>
      <c r="AY146" s="215" t="s">
        <v>156</v>
      </c>
    </row>
    <row r="147" spans="1:65" s="2" customFormat="1" ht="26.45" customHeight="1">
      <c r="A147" s="34"/>
      <c r="B147" s="35"/>
      <c r="C147" s="191" t="s">
        <v>213</v>
      </c>
      <c r="D147" s="191" t="s">
        <v>158</v>
      </c>
      <c r="E147" s="192" t="s">
        <v>256</v>
      </c>
      <c r="F147" s="193" t="s">
        <v>757</v>
      </c>
      <c r="G147" s="194" t="s">
        <v>161</v>
      </c>
      <c r="H147" s="195">
        <v>164.83</v>
      </c>
      <c r="I147" s="196"/>
      <c r="J147" s="197">
        <f>ROUND(I147*H147,2)</f>
        <v>0</v>
      </c>
      <c r="K147" s="193" t="s">
        <v>162</v>
      </c>
      <c r="L147" s="39"/>
      <c r="M147" s="198" t="s">
        <v>1</v>
      </c>
      <c r="N147" s="199" t="s">
        <v>44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163</v>
      </c>
      <c r="AT147" s="202" t="s">
        <v>158</v>
      </c>
      <c r="AU147" s="202" t="s">
        <v>88</v>
      </c>
      <c r="AY147" s="17" t="s">
        <v>156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86</v>
      </c>
      <c r="BK147" s="203">
        <f>ROUND(I147*H147,2)</f>
        <v>0</v>
      </c>
      <c r="BL147" s="17" t="s">
        <v>163</v>
      </c>
      <c r="BM147" s="202" t="s">
        <v>758</v>
      </c>
    </row>
    <row r="148" spans="2:51" s="13" customFormat="1" ht="12">
      <c r="B148" s="204"/>
      <c r="C148" s="205"/>
      <c r="D148" s="206" t="s">
        <v>165</v>
      </c>
      <c r="E148" s="207" t="s">
        <v>1</v>
      </c>
      <c r="F148" s="208" t="s">
        <v>759</v>
      </c>
      <c r="G148" s="205"/>
      <c r="H148" s="209">
        <v>164.83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165</v>
      </c>
      <c r="AU148" s="215" t="s">
        <v>88</v>
      </c>
      <c r="AV148" s="13" t="s">
        <v>88</v>
      </c>
      <c r="AW148" s="13" t="s">
        <v>34</v>
      </c>
      <c r="AX148" s="13" t="s">
        <v>86</v>
      </c>
      <c r="AY148" s="215" t="s">
        <v>156</v>
      </c>
    </row>
    <row r="149" spans="1:65" s="2" customFormat="1" ht="26.45" customHeight="1">
      <c r="A149" s="34"/>
      <c r="B149" s="35"/>
      <c r="C149" s="191" t="s">
        <v>218</v>
      </c>
      <c r="D149" s="191" t="s">
        <v>158</v>
      </c>
      <c r="E149" s="192" t="s">
        <v>760</v>
      </c>
      <c r="F149" s="193" t="s">
        <v>761</v>
      </c>
      <c r="G149" s="194" t="s">
        <v>161</v>
      </c>
      <c r="H149" s="195">
        <v>527.39</v>
      </c>
      <c r="I149" s="196"/>
      <c r="J149" s="197">
        <f>ROUND(I149*H149,2)</f>
        <v>0</v>
      </c>
      <c r="K149" s="193" t="s">
        <v>162</v>
      </c>
      <c r="L149" s="39"/>
      <c r="M149" s="198" t="s">
        <v>1</v>
      </c>
      <c r="N149" s="199" t="s">
        <v>44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163</v>
      </c>
      <c r="AT149" s="202" t="s">
        <v>158</v>
      </c>
      <c r="AU149" s="202" t="s">
        <v>88</v>
      </c>
      <c r="AY149" s="17" t="s">
        <v>156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86</v>
      </c>
      <c r="BK149" s="203">
        <f>ROUND(I149*H149,2)</f>
        <v>0</v>
      </c>
      <c r="BL149" s="17" t="s">
        <v>163</v>
      </c>
      <c r="BM149" s="202" t="s">
        <v>762</v>
      </c>
    </row>
    <row r="150" spans="2:51" s="13" customFormat="1" ht="12">
      <c r="B150" s="204"/>
      <c r="C150" s="205"/>
      <c r="D150" s="206" t="s">
        <v>165</v>
      </c>
      <c r="E150" s="207" t="s">
        <v>1</v>
      </c>
      <c r="F150" s="208" t="s">
        <v>763</v>
      </c>
      <c r="G150" s="205"/>
      <c r="H150" s="209">
        <v>527.39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165</v>
      </c>
      <c r="AU150" s="215" t="s">
        <v>88</v>
      </c>
      <c r="AV150" s="13" t="s">
        <v>88</v>
      </c>
      <c r="AW150" s="13" t="s">
        <v>34</v>
      </c>
      <c r="AX150" s="13" t="s">
        <v>86</v>
      </c>
      <c r="AY150" s="215" t="s">
        <v>156</v>
      </c>
    </row>
    <row r="151" spans="1:65" s="2" customFormat="1" ht="14.45" customHeight="1">
      <c r="A151" s="34"/>
      <c r="B151" s="35"/>
      <c r="C151" s="191" t="s">
        <v>223</v>
      </c>
      <c r="D151" s="191" t="s">
        <v>158</v>
      </c>
      <c r="E151" s="192" t="s">
        <v>764</v>
      </c>
      <c r="F151" s="193" t="s">
        <v>765</v>
      </c>
      <c r="G151" s="194" t="s">
        <v>161</v>
      </c>
      <c r="H151" s="195">
        <v>171.5</v>
      </c>
      <c r="I151" s="196"/>
      <c r="J151" s="197">
        <f>ROUND(I151*H151,2)</f>
        <v>0</v>
      </c>
      <c r="K151" s="193" t="s">
        <v>162</v>
      </c>
      <c r="L151" s="39"/>
      <c r="M151" s="198" t="s">
        <v>1</v>
      </c>
      <c r="N151" s="199" t="s">
        <v>44</v>
      </c>
      <c r="O151" s="7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163</v>
      </c>
      <c r="AT151" s="202" t="s">
        <v>158</v>
      </c>
      <c r="AU151" s="202" t="s">
        <v>88</v>
      </c>
      <c r="AY151" s="17" t="s">
        <v>156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86</v>
      </c>
      <c r="BK151" s="203">
        <f>ROUND(I151*H151,2)</f>
        <v>0</v>
      </c>
      <c r="BL151" s="17" t="s">
        <v>163</v>
      </c>
      <c r="BM151" s="202" t="s">
        <v>766</v>
      </c>
    </row>
    <row r="152" spans="2:51" s="13" customFormat="1" ht="12">
      <c r="B152" s="204"/>
      <c r="C152" s="205"/>
      <c r="D152" s="206" t="s">
        <v>165</v>
      </c>
      <c r="E152" s="207" t="s">
        <v>1</v>
      </c>
      <c r="F152" s="208" t="s">
        <v>767</v>
      </c>
      <c r="G152" s="205"/>
      <c r="H152" s="209">
        <v>171.5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165</v>
      </c>
      <c r="AU152" s="215" t="s">
        <v>88</v>
      </c>
      <c r="AV152" s="13" t="s">
        <v>88</v>
      </c>
      <c r="AW152" s="13" t="s">
        <v>34</v>
      </c>
      <c r="AX152" s="13" t="s">
        <v>86</v>
      </c>
      <c r="AY152" s="215" t="s">
        <v>156</v>
      </c>
    </row>
    <row r="153" spans="1:65" s="2" customFormat="1" ht="26.45" customHeight="1">
      <c r="A153" s="34"/>
      <c r="B153" s="35"/>
      <c r="C153" s="191" t="s">
        <v>8</v>
      </c>
      <c r="D153" s="191" t="s">
        <v>158</v>
      </c>
      <c r="E153" s="192" t="s">
        <v>768</v>
      </c>
      <c r="F153" s="193" t="s">
        <v>769</v>
      </c>
      <c r="G153" s="194" t="s">
        <v>161</v>
      </c>
      <c r="H153" s="195">
        <v>171.5</v>
      </c>
      <c r="I153" s="196"/>
      <c r="J153" s="197">
        <f>ROUND(I153*H153,2)</f>
        <v>0</v>
      </c>
      <c r="K153" s="193" t="s">
        <v>162</v>
      </c>
      <c r="L153" s="39"/>
      <c r="M153" s="198" t="s">
        <v>1</v>
      </c>
      <c r="N153" s="199" t="s">
        <v>44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163</v>
      </c>
      <c r="AT153" s="202" t="s">
        <v>158</v>
      </c>
      <c r="AU153" s="202" t="s">
        <v>88</v>
      </c>
      <c r="AY153" s="17" t="s">
        <v>156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86</v>
      </c>
      <c r="BK153" s="203">
        <f>ROUND(I153*H153,2)</f>
        <v>0</v>
      </c>
      <c r="BL153" s="17" t="s">
        <v>163</v>
      </c>
      <c r="BM153" s="202" t="s">
        <v>770</v>
      </c>
    </row>
    <row r="154" spans="2:51" s="13" customFormat="1" ht="12">
      <c r="B154" s="204"/>
      <c r="C154" s="205"/>
      <c r="D154" s="206" t="s">
        <v>165</v>
      </c>
      <c r="E154" s="207" t="s">
        <v>1</v>
      </c>
      <c r="F154" s="208" t="s">
        <v>771</v>
      </c>
      <c r="G154" s="205"/>
      <c r="H154" s="209">
        <v>171.5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165</v>
      </c>
      <c r="AU154" s="215" t="s">
        <v>88</v>
      </c>
      <c r="AV154" s="13" t="s">
        <v>88</v>
      </c>
      <c r="AW154" s="13" t="s">
        <v>34</v>
      </c>
      <c r="AX154" s="13" t="s">
        <v>86</v>
      </c>
      <c r="AY154" s="215" t="s">
        <v>156</v>
      </c>
    </row>
    <row r="155" spans="2:63" s="12" customFormat="1" ht="22.9" customHeight="1">
      <c r="B155" s="175"/>
      <c r="C155" s="176"/>
      <c r="D155" s="177" t="s">
        <v>78</v>
      </c>
      <c r="E155" s="189" t="s">
        <v>163</v>
      </c>
      <c r="F155" s="189" t="s">
        <v>339</v>
      </c>
      <c r="G155" s="176"/>
      <c r="H155" s="176"/>
      <c r="I155" s="179"/>
      <c r="J155" s="190">
        <f>BK155</f>
        <v>0</v>
      </c>
      <c r="K155" s="176"/>
      <c r="L155" s="181"/>
      <c r="M155" s="182"/>
      <c r="N155" s="183"/>
      <c r="O155" s="183"/>
      <c r="P155" s="184">
        <f>SUM(P156:P169)</f>
        <v>0</v>
      </c>
      <c r="Q155" s="183"/>
      <c r="R155" s="184">
        <f>SUM(R156:R169)</f>
        <v>290.08937</v>
      </c>
      <c r="S155" s="183"/>
      <c r="T155" s="185">
        <f>SUM(T156:T169)</f>
        <v>0</v>
      </c>
      <c r="AR155" s="186" t="s">
        <v>86</v>
      </c>
      <c r="AT155" s="187" t="s">
        <v>78</v>
      </c>
      <c r="AU155" s="187" t="s">
        <v>86</v>
      </c>
      <c r="AY155" s="186" t="s">
        <v>156</v>
      </c>
      <c r="BK155" s="188">
        <f>SUM(BK156:BK169)</f>
        <v>0</v>
      </c>
    </row>
    <row r="156" spans="1:65" s="2" customFormat="1" ht="26.45" customHeight="1">
      <c r="A156" s="34"/>
      <c r="B156" s="35"/>
      <c r="C156" s="191" t="s">
        <v>228</v>
      </c>
      <c r="D156" s="191" t="s">
        <v>158</v>
      </c>
      <c r="E156" s="192" t="s">
        <v>772</v>
      </c>
      <c r="F156" s="193" t="s">
        <v>773</v>
      </c>
      <c r="G156" s="194" t="s">
        <v>161</v>
      </c>
      <c r="H156" s="195">
        <v>26.8</v>
      </c>
      <c r="I156" s="196"/>
      <c r="J156" s="197">
        <f>ROUND(I156*H156,2)</f>
        <v>0</v>
      </c>
      <c r="K156" s="193" t="s">
        <v>162</v>
      </c>
      <c r="L156" s="39"/>
      <c r="M156" s="198" t="s">
        <v>1</v>
      </c>
      <c r="N156" s="199" t="s">
        <v>44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163</v>
      </c>
      <c r="AT156" s="202" t="s">
        <v>158</v>
      </c>
      <c r="AU156" s="202" t="s">
        <v>88</v>
      </c>
      <c r="AY156" s="17" t="s">
        <v>156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86</v>
      </c>
      <c r="BK156" s="203">
        <f>ROUND(I156*H156,2)</f>
        <v>0</v>
      </c>
      <c r="BL156" s="17" t="s">
        <v>163</v>
      </c>
      <c r="BM156" s="202" t="s">
        <v>774</v>
      </c>
    </row>
    <row r="157" spans="2:51" s="13" customFormat="1" ht="12">
      <c r="B157" s="204"/>
      <c r="C157" s="205"/>
      <c r="D157" s="206" t="s">
        <v>165</v>
      </c>
      <c r="E157" s="207" t="s">
        <v>1</v>
      </c>
      <c r="F157" s="208" t="s">
        <v>775</v>
      </c>
      <c r="G157" s="205"/>
      <c r="H157" s="209">
        <v>26.8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165</v>
      </c>
      <c r="AU157" s="215" t="s">
        <v>88</v>
      </c>
      <c r="AV157" s="13" t="s">
        <v>88</v>
      </c>
      <c r="AW157" s="13" t="s">
        <v>34</v>
      </c>
      <c r="AX157" s="13" t="s">
        <v>86</v>
      </c>
      <c r="AY157" s="215" t="s">
        <v>156</v>
      </c>
    </row>
    <row r="158" spans="1:65" s="2" customFormat="1" ht="14.45" customHeight="1">
      <c r="A158" s="34"/>
      <c r="B158" s="35"/>
      <c r="C158" s="191" t="s">
        <v>234</v>
      </c>
      <c r="D158" s="191" t="s">
        <v>158</v>
      </c>
      <c r="E158" s="192" t="s">
        <v>776</v>
      </c>
      <c r="F158" s="193" t="s">
        <v>777</v>
      </c>
      <c r="G158" s="194" t="s">
        <v>161</v>
      </c>
      <c r="H158" s="195">
        <v>26.8</v>
      </c>
      <c r="I158" s="196"/>
      <c r="J158" s="197">
        <f>ROUND(I158*H158,2)</f>
        <v>0</v>
      </c>
      <c r="K158" s="193" t="s">
        <v>162</v>
      </c>
      <c r="L158" s="39"/>
      <c r="M158" s="198" t="s">
        <v>1</v>
      </c>
      <c r="N158" s="199" t="s">
        <v>44</v>
      </c>
      <c r="O158" s="71"/>
      <c r="P158" s="200">
        <f>O158*H158</f>
        <v>0</v>
      </c>
      <c r="Q158" s="200">
        <v>0.2004</v>
      </c>
      <c r="R158" s="200">
        <f>Q158*H158</f>
        <v>5.37072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163</v>
      </c>
      <c r="AT158" s="202" t="s">
        <v>158</v>
      </c>
      <c r="AU158" s="202" t="s">
        <v>88</v>
      </c>
      <c r="AY158" s="17" t="s">
        <v>156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86</v>
      </c>
      <c r="BK158" s="203">
        <f>ROUND(I158*H158,2)</f>
        <v>0</v>
      </c>
      <c r="BL158" s="17" t="s">
        <v>163</v>
      </c>
      <c r="BM158" s="202" t="s">
        <v>778</v>
      </c>
    </row>
    <row r="159" spans="2:51" s="13" customFormat="1" ht="12">
      <c r="B159" s="204"/>
      <c r="C159" s="205"/>
      <c r="D159" s="206" t="s">
        <v>165</v>
      </c>
      <c r="E159" s="207" t="s">
        <v>1</v>
      </c>
      <c r="F159" s="208" t="s">
        <v>775</v>
      </c>
      <c r="G159" s="205"/>
      <c r="H159" s="209">
        <v>26.8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165</v>
      </c>
      <c r="AU159" s="215" t="s">
        <v>88</v>
      </c>
      <c r="AV159" s="13" t="s">
        <v>88</v>
      </c>
      <c r="AW159" s="13" t="s">
        <v>34</v>
      </c>
      <c r="AX159" s="13" t="s">
        <v>86</v>
      </c>
      <c r="AY159" s="215" t="s">
        <v>156</v>
      </c>
    </row>
    <row r="160" spans="1:65" s="2" customFormat="1" ht="26.45" customHeight="1">
      <c r="A160" s="34"/>
      <c r="B160" s="35"/>
      <c r="C160" s="191" t="s">
        <v>239</v>
      </c>
      <c r="D160" s="191" t="s">
        <v>158</v>
      </c>
      <c r="E160" s="192" t="s">
        <v>779</v>
      </c>
      <c r="F160" s="193" t="s">
        <v>780</v>
      </c>
      <c r="G160" s="194" t="s">
        <v>195</v>
      </c>
      <c r="H160" s="195">
        <v>10.5</v>
      </c>
      <c r="I160" s="196"/>
      <c r="J160" s="197">
        <f>ROUND(I160*H160,2)</f>
        <v>0</v>
      </c>
      <c r="K160" s="193" t="s">
        <v>162</v>
      </c>
      <c r="L160" s="39"/>
      <c r="M160" s="198" t="s">
        <v>1</v>
      </c>
      <c r="N160" s="199" t="s">
        <v>44</v>
      </c>
      <c r="O160" s="71"/>
      <c r="P160" s="200">
        <f>O160*H160</f>
        <v>0</v>
      </c>
      <c r="Q160" s="200">
        <v>2</v>
      </c>
      <c r="R160" s="200">
        <f>Q160*H160</f>
        <v>21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163</v>
      </c>
      <c r="AT160" s="202" t="s">
        <v>158</v>
      </c>
      <c r="AU160" s="202" t="s">
        <v>88</v>
      </c>
      <c r="AY160" s="17" t="s">
        <v>156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86</v>
      </c>
      <c r="BK160" s="203">
        <f>ROUND(I160*H160,2)</f>
        <v>0</v>
      </c>
      <c r="BL160" s="17" t="s">
        <v>163</v>
      </c>
      <c r="BM160" s="202" t="s">
        <v>781</v>
      </c>
    </row>
    <row r="161" spans="2:51" s="13" customFormat="1" ht="12">
      <c r="B161" s="204"/>
      <c r="C161" s="205"/>
      <c r="D161" s="206" t="s">
        <v>165</v>
      </c>
      <c r="E161" s="207" t="s">
        <v>1</v>
      </c>
      <c r="F161" s="208" t="s">
        <v>782</v>
      </c>
      <c r="G161" s="205"/>
      <c r="H161" s="209">
        <v>10.5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165</v>
      </c>
      <c r="AU161" s="215" t="s">
        <v>88</v>
      </c>
      <c r="AV161" s="13" t="s">
        <v>88</v>
      </c>
      <c r="AW161" s="13" t="s">
        <v>34</v>
      </c>
      <c r="AX161" s="13" t="s">
        <v>86</v>
      </c>
      <c r="AY161" s="215" t="s">
        <v>156</v>
      </c>
    </row>
    <row r="162" spans="1:65" s="2" customFormat="1" ht="26.45" customHeight="1">
      <c r="A162" s="34"/>
      <c r="B162" s="35"/>
      <c r="C162" s="191" t="s">
        <v>244</v>
      </c>
      <c r="D162" s="191" t="s">
        <v>158</v>
      </c>
      <c r="E162" s="192" t="s">
        <v>783</v>
      </c>
      <c r="F162" s="193" t="s">
        <v>784</v>
      </c>
      <c r="G162" s="194" t="s">
        <v>195</v>
      </c>
      <c r="H162" s="195">
        <v>1.472</v>
      </c>
      <c r="I162" s="196"/>
      <c r="J162" s="197">
        <f>ROUND(I162*H162,2)</f>
        <v>0</v>
      </c>
      <c r="K162" s="193" t="s">
        <v>162</v>
      </c>
      <c r="L162" s="39"/>
      <c r="M162" s="198" t="s">
        <v>1</v>
      </c>
      <c r="N162" s="199" t="s">
        <v>44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163</v>
      </c>
      <c r="AT162" s="202" t="s">
        <v>158</v>
      </c>
      <c r="AU162" s="202" t="s">
        <v>88</v>
      </c>
      <c r="AY162" s="17" t="s">
        <v>156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86</v>
      </c>
      <c r="BK162" s="203">
        <f>ROUND(I162*H162,2)</f>
        <v>0</v>
      </c>
      <c r="BL162" s="17" t="s">
        <v>163</v>
      </c>
      <c r="BM162" s="202" t="s">
        <v>785</v>
      </c>
    </row>
    <row r="163" spans="2:51" s="13" customFormat="1" ht="12">
      <c r="B163" s="204"/>
      <c r="C163" s="205"/>
      <c r="D163" s="206" t="s">
        <v>165</v>
      </c>
      <c r="E163" s="207" t="s">
        <v>1</v>
      </c>
      <c r="F163" s="208" t="s">
        <v>786</v>
      </c>
      <c r="G163" s="205"/>
      <c r="H163" s="209">
        <v>1.472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165</v>
      </c>
      <c r="AU163" s="215" t="s">
        <v>88</v>
      </c>
      <c r="AV163" s="13" t="s">
        <v>88</v>
      </c>
      <c r="AW163" s="13" t="s">
        <v>34</v>
      </c>
      <c r="AX163" s="13" t="s">
        <v>86</v>
      </c>
      <c r="AY163" s="215" t="s">
        <v>156</v>
      </c>
    </row>
    <row r="164" spans="1:65" s="2" customFormat="1" ht="26.45" customHeight="1">
      <c r="A164" s="34"/>
      <c r="B164" s="35"/>
      <c r="C164" s="191" t="s">
        <v>249</v>
      </c>
      <c r="D164" s="191" t="s">
        <v>158</v>
      </c>
      <c r="E164" s="192" t="s">
        <v>787</v>
      </c>
      <c r="F164" s="193" t="s">
        <v>788</v>
      </c>
      <c r="G164" s="194" t="s">
        <v>195</v>
      </c>
      <c r="H164" s="195">
        <v>97.74</v>
      </c>
      <c r="I164" s="196"/>
      <c r="J164" s="197">
        <f>ROUND(I164*H164,2)</f>
        <v>0</v>
      </c>
      <c r="K164" s="193" t="s">
        <v>162</v>
      </c>
      <c r="L164" s="39"/>
      <c r="M164" s="198" t="s">
        <v>1</v>
      </c>
      <c r="N164" s="199" t="s">
        <v>44</v>
      </c>
      <c r="O164" s="71"/>
      <c r="P164" s="200">
        <f>O164*H164</f>
        <v>0</v>
      </c>
      <c r="Q164" s="200">
        <v>2.4143</v>
      </c>
      <c r="R164" s="200">
        <f>Q164*H164</f>
        <v>235.97368199999997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163</v>
      </c>
      <c r="AT164" s="202" t="s">
        <v>158</v>
      </c>
      <c r="AU164" s="202" t="s">
        <v>88</v>
      </c>
      <c r="AY164" s="17" t="s">
        <v>156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86</v>
      </c>
      <c r="BK164" s="203">
        <f>ROUND(I164*H164,2)</f>
        <v>0</v>
      </c>
      <c r="BL164" s="17" t="s">
        <v>163</v>
      </c>
      <c r="BM164" s="202" t="s">
        <v>789</v>
      </c>
    </row>
    <row r="165" spans="2:51" s="13" customFormat="1" ht="12">
      <c r="B165" s="204"/>
      <c r="C165" s="205"/>
      <c r="D165" s="206" t="s">
        <v>165</v>
      </c>
      <c r="E165" s="207" t="s">
        <v>1</v>
      </c>
      <c r="F165" s="208" t="s">
        <v>790</v>
      </c>
      <c r="G165" s="205"/>
      <c r="H165" s="209">
        <v>97.74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165</v>
      </c>
      <c r="AU165" s="215" t="s">
        <v>88</v>
      </c>
      <c r="AV165" s="13" t="s">
        <v>88</v>
      </c>
      <c r="AW165" s="13" t="s">
        <v>34</v>
      </c>
      <c r="AX165" s="13" t="s">
        <v>86</v>
      </c>
      <c r="AY165" s="215" t="s">
        <v>156</v>
      </c>
    </row>
    <row r="166" spans="1:65" s="2" customFormat="1" ht="14.45" customHeight="1">
      <c r="A166" s="34"/>
      <c r="B166" s="35"/>
      <c r="C166" s="191" t="s">
        <v>7</v>
      </c>
      <c r="D166" s="191" t="s">
        <v>158</v>
      </c>
      <c r="E166" s="192" t="s">
        <v>791</v>
      </c>
      <c r="F166" s="193" t="s">
        <v>792</v>
      </c>
      <c r="G166" s="194" t="s">
        <v>161</v>
      </c>
      <c r="H166" s="195">
        <v>325.8</v>
      </c>
      <c r="I166" s="196"/>
      <c r="J166" s="197">
        <f>ROUND(I166*H166,2)</f>
        <v>0</v>
      </c>
      <c r="K166" s="193" t="s">
        <v>162</v>
      </c>
      <c r="L166" s="39"/>
      <c r="M166" s="198" t="s">
        <v>1</v>
      </c>
      <c r="N166" s="199" t="s">
        <v>44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163</v>
      </c>
      <c r="AT166" s="202" t="s">
        <v>158</v>
      </c>
      <c r="AU166" s="202" t="s">
        <v>88</v>
      </c>
      <c r="AY166" s="17" t="s">
        <v>156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86</v>
      </c>
      <c r="BK166" s="203">
        <f>ROUND(I166*H166,2)</f>
        <v>0</v>
      </c>
      <c r="BL166" s="17" t="s">
        <v>163</v>
      </c>
      <c r="BM166" s="202" t="s">
        <v>793</v>
      </c>
    </row>
    <row r="167" spans="2:51" s="13" customFormat="1" ht="12">
      <c r="B167" s="204"/>
      <c r="C167" s="205"/>
      <c r="D167" s="206" t="s">
        <v>165</v>
      </c>
      <c r="E167" s="207" t="s">
        <v>1</v>
      </c>
      <c r="F167" s="208" t="s">
        <v>794</v>
      </c>
      <c r="G167" s="205"/>
      <c r="H167" s="209">
        <v>325.8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165</v>
      </c>
      <c r="AU167" s="215" t="s">
        <v>88</v>
      </c>
      <c r="AV167" s="13" t="s">
        <v>88</v>
      </c>
      <c r="AW167" s="13" t="s">
        <v>34</v>
      </c>
      <c r="AX167" s="13" t="s">
        <v>86</v>
      </c>
      <c r="AY167" s="215" t="s">
        <v>156</v>
      </c>
    </row>
    <row r="168" spans="1:65" s="2" customFormat="1" ht="26.45" customHeight="1">
      <c r="A168" s="34"/>
      <c r="B168" s="35"/>
      <c r="C168" s="191" t="s">
        <v>260</v>
      </c>
      <c r="D168" s="191" t="s">
        <v>158</v>
      </c>
      <c r="E168" s="192" t="s">
        <v>795</v>
      </c>
      <c r="F168" s="193" t="s">
        <v>796</v>
      </c>
      <c r="G168" s="194" t="s">
        <v>161</v>
      </c>
      <c r="H168" s="195">
        <v>26.8</v>
      </c>
      <c r="I168" s="196"/>
      <c r="J168" s="197">
        <f>ROUND(I168*H168,2)</f>
        <v>0</v>
      </c>
      <c r="K168" s="193" t="s">
        <v>162</v>
      </c>
      <c r="L168" s="39"/>
      <c r="M168" s="198" t="s">
        <v>1</v>
      </c>
      <c r="N168" s="199" t="s">
        <v>44</v>
      </c>
      <c r="O168" s="71"/>
      <c r="P168" s="200">
        <f>O168*H168</f>
        <v>0</v>
      </c>
      <c r="Q168" s="200">
        <v>1.03526</v>
      </c>
      <c r="R168" s="200">
        <f>Q168*H168</f>
        <v>27.744968000000004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163</v>
      </c>
      <c r="AT168" s="202" t="s">
        <v>158</v>
      </c>
      <c r="AU168" s="202" t="s">
        <v>88</v>
      </c>
      <c r="AY168" s="17" t="s">
        <v>156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86</v>
      </c>
      <c r="BK168" s="203">
        <f>ROUND(I168*H168,2)</f>
        <v>0</v>
      </c>
      <c r="BL168" s="17" t="s">
        <v>163</v>
      </c>
      <c r="BM168" s="202" t="s">
        <v>797</v>
      </c>
    </row>
    <row r="169" spans="2:51" s="13" customFormat="1" ht="12">
      <c r="B169" s="204"/>
      <c r="C169" s="205"/>
      <c r="D169" s="206" t="s">
        <v>165</v>
      </c>
      <c r="E169" s="207" t="s">
        <v>1</v>
      </c>
      <c r="F169" s="208" t="s">
        <v>775</v>
      </c>
      <c r="G169" s="205"/>
      <c r="H169" s="209">
        <v>26.8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165</v>
      </c>
      <c r="AU169" s="215" t="s">
        <v>88</v>
      </c>
      <c r="AV169" s="13" t="s">
        <v>88</v>
      </c>
      <c r="AW169" s="13" t="s">
        <v>34</v>
      </c>
      <c r="AX169" s="13" t="s">
        <v>86</v>
      </c>
      <c r="AY169" s="215" t="s">
        <v>156</v>
      </c>
    </row>
    <row r="170" spans="2:63" s="12" customFormat="1" ht="22.9" customHeight="1">
      <c r="B170" s="175"/>
      <c r="C170" s="176"/>
      <c r="D170" s="177" t="s">
        <v>78</v>
      </c>
      <c r="E170" s="189" t="s">
        <v>467</v>
      </c>
      <c r="F170" s="189" t="s">
        <v>468</v>
      </c>
      <c r="G170" s="176"/>
      <c r="H170" s="176"/>
      <c r="I170" s="179"/>
      <c r="J170" s="190">
        <f>BK170</f>
        <v>0</v>
      </c>
      <c r="K170" s="176"/>
      <c r="L170" s="181"/>
      <c r="M170" s="182"/>
      <c r="N170" s="183"/>
      <c r="O170" s="183"/>
      <c r="P170" s="184">
        <f>P171</f>
        <v>0</v>
      </c>
      <c r="Q170" s="183"/>
      <c r="R170" s="184">
        <f>R171</f>
        <v>0</v>
      </c>
      <c r="S170" s="183"/>
      <c r="T170" s="185">
        <f>T171</f>
        <v>0</v>
      </c>
      <c r="AR170" s="186" t="s">
        <v>86</v>
      </c>
      <c r="AT170" s="187" t="s">
        <v>78</v>
      </c>
      <c r="AU170" s="187" t="s">
        <v>86</v>
      </c>
      <c r="AY170" s="186" t="s">
        <v>156</v>
      </c>
      <c r="BK170" s="188">
        <f>BK171</f>
        <v>0</v>
      </c>
    </row>
    <row r="171" spans="1:65" s="2" customFormat="1" ht="14.45" customHeight="1">
      <c r="A171" s="34"/>
      <c r="B171" s="35"/>
      <c r="C171" s="191" t="s">
        <v>267</v>
      </c>
      <c r="D171" s="191" t="s">
        <v>158</v>
      </c>
      <c r="E171" s="192" t="s">
        <v>477</v>
      </c>
      <c r="F171" s="193" t="s">
        <v>478</v>
      </c>
      <c r="G171" s="194" t="s">
        <v>296</v>
      </c>
      <c r="H171" s="195">
        <v>290.106</v>
      </c>
      <c r="I171" s="196"/>
      <c r="J171" s="197">
        <f>ROUND(I171*H171,2)</f>
        <v>0</v>
      </c>
      <c r="K171" s="193" t="s">
        <v>162</v>
      </c>
      <c r="L171" s="39"/>
      <c r="M171" s="254" t="s">
        <v>1</v>
      </c>
      <c r="N171" s="255" t="s">
        <v>44</v>
      </c>
      <c r="O171" s="256"/>
      <c r="P171" s="257">
        <f>O171*H171</f>
        <v>0</v>
      </c>
      <c r="Q171" s="257">
        <v>0</v>
      </c>
      <c r="R171" s="257">
        <f>Q171*H171</f>
        <v>0</v>
      </c>
      <c r="S171" s="257">
        <v>0</v>
      </c>
      <c r="T171" s="25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163</v>
      </c>
      <c r="AT171" s="202" t="s">
        <v>158</v>
      </c>
      <c r="AU171" s="202" t="s">
        <v>88</v>
      </c>
      <c r="AY171" s="17" t="s">
        <v>156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86</v>
      </c>
      <c r="BK171" s="203">
        <f>ROUND(I171*H171,2)</f>
        <v>0</v>
      </c>
      <c r="BL171" s="17" t="s">
        <v>163</v>
      </c>
      <c r="BM171" s="202" t="s">
        <v>798</v>
      </c>
    </row>
    <row r="172" spans="1:31" s="2" customFormat="1" ht="6.95" customHeight="1">
      <c r="A172" s="34"/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39"/>
      <c r="M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</row>
  </sheetData>
  <sheetProtection algorithmName="SHA-512" hashValue="wPR3BbMm+GFCsAhSLLfVDC7B+s+reBeP5kksRJD3LBQak0jxHnz9jSwYWwXyny4hzoJrE2sj3jSVgUf7D4L6dA==" saltValue="KhrnbZCvtG+loHpWktLeBOv04dDV50CpeldAnQ3WOnZN5Hvs0QULC63+60q/fMQCoSs09AbwZlZMmlx5PbZlBg==" spinCount="100000" sheet="1" objects="1" scenarios="1" formatColumns="0" formatRows="0" autoFilter="0"/>
  <autoFilter ref="C119:K17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 topLeftCell="A121">
      <selection activeCell="J130" sqref="J13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111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2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2:12" s="1" customFormat="1" ht="12" customHeight="1">
      <c r="B8" s="20"/>
      <c r="D8" s="119" t="s">
        <v>119</v>
      </c>
      <c r="L8" s="20"/>
    </row>
    <row r="9" spans="1:31" s="2" customFormat="1" ht="16.5" customHeight="1">
      <c r="A9" s="34"/>
      <c r="B9" s="39"/>
      <c r="C9" s="34"/>
      <c r="D9" s="34"/>
      <c r="E9" s="309" t="s">
        <v>725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539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1" t="s">
        <v>799</v>
      </c>
      <c r="F11" s="312"/>
      <c r="G11" s="312"/>
      <c r="H11" s="312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19</v>
      </c>
      <c r="G13" s="34"/>
      <c r="H13" s="34"/>
      <c r="I13" s="119" t="s">
        <v>20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22</v>
      </c>
      <c r="E14" s="34"/>
      <c r="F14" s="110" t="s">
        <v>23</v>
      </c>
      <c r="G14" s="34"/>
      <c r="H14" s="34"/>
      <c r="I14" s="119" t="s">
        <v>24</v>
      </c>
      <c r="J14" s="120" t="str">
        <f>'Rekapitulace stavby'!AN8</f>
        <v>4. 11. 2020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26</v>
      </c>
      <c r="E16" s="34"/>
      <c r="F16" s="34"/>
      <c r="G16" s="34"/>
      <c r="H16" s="34"/>
      <c r="I16" s="119" t="s">
        <v>27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28</v>
      </c>
      <c r="F17" s="34"/>
      <c r="G17" s="34"/>
      <c r="H17" s="34"/>
      <c r="I17" s="119" t="s">
        <v>29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27</v>
      </c>
      <c r="J19" s="30" t="str">
        <f>'Rekapitulace stavby'!AN13</f>
        <v xml:space="preserve">Vyplň údaj 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29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27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29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35</v>
      </c>
      <c r="E25" s="34"/>
      <c r="F25" s="34"/>
      <c r="G25" s="34"/>
      <c r="H25" s="34"/>
      <c r="I25" s="119" t="s">
        <v>27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19" t="s">
        <v>29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37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51" customHeight="1">
      <c r="A29" s="121"/>
      <c r="B29" s="122"/>
      <c r="C29" s="121"/>
      <c r="D29" s="121"/>
      <c r="E29" s="315" t="s">
        <v>121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39</v>
      </c>
      <c r="E32" s="34"/>
      <c r="F32" s="34"/>
      <c r="G32" s="34"/>
      <c r="H32" s="34"/>
      <c r="I32" s="34"/>
      <c r="J32" s="126">
        <f>ROUND(J122,2)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41</v>
      </c>
      <c r="G34" s="34"/>
      <c r="H34" s="34"/>
      <c r="I34" s="127" t="s">
        <v>40</v>
      </c>
      <c r="J34" s="127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43</v>
      </c>
      <c r="E35" s="119" t="s">
        <v>44</v>
      </c>
      <c r="F35" s="129">
        <f>ROUND((SUM(BE122:BE142)),2)</f>
        <v>0</v>
      </c>
      <c r="G35" s="34"/>
      <c r="H35" s="34"/>
      <c r="I35" s="130">
        <v>0.21</v>
      </c>
      <c r="J35" s="129">
        <f>ROUND(((SUM(BE122:BE142))*I35),2)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45</v>
      </c>
      <c r="F36" s="129">
        <f>ROUND((SUM(BF122:BF142)),2)</f>
        <v>0</v>
      </c>
      <c r="G36" s="34"/>
      <c r="H36" s="34"/>
      <c r="I36" s="130">
        <v>0.15</v>
      </c>
      <c r="J36" s="129">
        <f>ROUND(((SUM(BF122:BF142))*I36),2)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46</v>
      </c>
      <c r="F37" s="129">
        <f>ROUND((SUM(BG122:BG142)),2)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47</v>
      </c>
      <c r="F38" s="129">
        <f>ROUND((SUM(BH122:BH142)),2)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48</v>
      </c>
      <c r="F39" s="129">
        <f>ROUND((SUM(BI122:BI142)),2)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49</v>
      </c>
      <c r="E41" s="133"/>
      <c r="F41" s="133"/>
      <c r="G41" s="134" t="s">
        <v>50</v>
      </c>
      <c r="H41" s="135" t="s">
        <v>51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7" t="s">
        <v>725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539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02" t="str">
        <f>E11</f>
        <v>2.1. - SO 02.1 Mýcení porostů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22</v>
      </c>
      <c r="D91" s="36"/>
      <c r="E91" s="36"/>
      <c r="F91" s="27" t="str">
        <f>F14</f>
        <v xml:space="preserve"> Náchod</v>
      </c>
      <c r="G91" s="36"/>
      <c r="H91" s="36"/>
      <c r="I91" s="29" t="s">
        <v>24</v>
      </c>
      <c r="J91" s="66" t="str">
        <f>IF(J14="","",J14)</f>
        <v>4. 11. 2020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3.15" customHeight="1">
      <c r="A93" s="34"/>
      <c r="B93" s="35"/>
      <c r="C93" s="29" t="s">
        <v>26</v>
      </c>
      <c r="D93" s="36"/>
      <c r="E93" s="36"/>
      <c r="F93" s="27" t="str">
        <f>E17</f>
        <v>Povodí Labe,státní podnik,Víta Nejedlého 951/8,HK3</v>
      </c>
      <c r="G93" s="36"/>
      <c r="H93" s="36"/>
      <c r="I93" s="29" t="s">
        <v>32</v>
      </c>
      <c r="J93" s="32" t="str">
        <f>E23</f>
        <v>Multiaqua s.r.o.,Veverkova 1343, HK 2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35</v>
      </c>
      <c r="J94" s="32" t="str">
        <f>E26</f>
        <v>Ing. Pavel Romášek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123</v>
      </c>
      <c r="D96" s="150"/>
      <c r="E96" s="150"/>
      <c r="F96" s="150"/>
      <c r="G96" s="150"/>
      <c r="H96" s="150"/>
      <c r="I96" s="150"/>
      <c r="J96" s="151" t="s">
        <v>124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125</v>
      </c>
      <c r="D98" s="36"/>
      <c r="E98" s="36"/>
      <c r="F98" s="36"/>
      <c r="G98" s="36"/>
      <c r="H98" s="36"/>
      <c r="I98" s="36"/>
      <c r="J98" s="84">
        <f>J122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126</v>
      </c>
    </row>
    <row r="99" spans="2:12" s="9" customFormat="1" ht="24.95" customHeight="1">
      <c r="B99" s="153"/>
      <c r="C99" s="154"/>
      <c r="D99" s="155" t="s">
        <v>127</v>
      </c>
      <c r="E99" s="156"/>
      <c r="F99" s="156"/>
      <c r="G99" s="156"/>
      <c r="H99" s="156"/>
      <c r="I99" s="156"/>
      <c r="J99" s="157">
        <f>J123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128</v>
      </c>
      <c r="E100" s="161"/>
      <c r="F100" s="161"/>
      <c r="G100" s="161"/>
      <c r="H100" s="161"/>
      <c r="I100" s="161"/>
      <c r="J100" s="162">
        <f>J124</f>
        <v>0</v>
      </c>
      <c r="K100" s="104"/>
      <c r="L100" s="163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141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8.5" customHeight="1">
      <c r="A110" s="34"/>
      <c r="B110" s="35"/>
      <c r="C110" s="36"/>
      <c r="D110" s="36"/>
      <c r="E110" s="307" t="str">
        <f>E7</f>
        <v>IDVT 10168128, Staré Město n.M., rekonstrukce koryta, ř. km 0,360 - 0,620</v>
      </c>
      <c r="F110" s="308"/>
      <c r="G110" s="308"/>
      <c r="H110" s="308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2:12" s="1" customFormat="1" ht="12" customHeight="1">
      <c r="B111" s="21"/>
      <c r="C111" s="29" t="s">
        <v>119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4"/>
      <c r="B112" s="35"/>
      <c r="C112" s="36"/>
      <c r="D112" s="36"/>
      <c r="E112" s="307" t="s">
        <v>725</v>
      </c>
      <c r="F112" s="306"/>
      <c r="G112" s="306"/>
      <c r="H112" s="30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539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02" t="str">
        <f>E11</f>
        <v>2.1. - SO 02.1 Mýcení porostů</v>
      </c>
      <c r="F114" s="306"/>
      <c r="G114" s="306"/>
      <c r="H114" s="30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22</v>
      </c>
      <c r="D116" s="36"/>
      <c r="E116" s="36"/>
      <c r="F116" s="27" t="str">
        <f>F14</f>
        <v xml:space="preserve"> Náchod</v>
      </c>
      <c r="G116" s="36"/>
      <c r="H116" s="36"/>
      <c r="I116" s="29" t="s">
        <v>24</v>
      </c>
      <c r="J116" s="66" t="str">
        <f>IF(J14="","",J14)</f>
        <v>4. 11. 2020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43.15" customHeight="1">
      <c r="A118" s="34"/>
      <c r="B118" s="35"/>
      <c r="C118" s="29" t="s">
        <v>26</v>
      </c>
      <c r="D118" s="36"/>
      <c r="E118" s="36"/>
      <c r="F118" s="27" t="str">
        <f>E17</f>
        <v>Povodí Labe,státní podnik,Víta Nejedlého 951/8,HK3</v>
      </c>
      <c r="G118" s="36"/>
      <c r="H118" s="36"/>
      <c r="I118" s="29" t="s">
        <v>32</v>
      </c>
      <c r="J118" s="32" t="str">
        <f>E23</f>
        <v>Multiaqua s.r.o.,Veverkova 1343, HK 2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30</v>
      </c>
      <c r="D119" s="36"/>
      <c r="E119" s="36"/>
      <c r="F119" s="27" t="str">
        <f>IF(E20="","",E20)</f>
        <v>Vyplň údaj</v>
      </c>
      <c r="G119" s="36"/>
      <c r="H119" s="36"/>
      <c r="I119" s="29" t="s">
        <v>35</v>
      </c>
      <c r="J119" s="32" t="str">
        <f>E26</f>
        <v>Ing. Pavel Romášek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64"/>
      <c r="B121" s="165"/>
      <c r="C121" s="166" t="s">
        <v>142</v>
      </c>
      <c r="D121" s="167" t="s">
        <v>64</v>
      </c>
      <c r="E121" s="167" t="s">
        <v>60</v>
      </c>
      <c r="F121" s="167" t="s">
        <v>61</v>
      </c>
      <c r="G121" s="167" t="s">
        <v>143</v>
      </c>
      <c r="H121" s="167" t="s">
        <v>144</v>
      </c>
      <c r="I121" s="167" t="s">
        <v>145</v>
      </c>
      <c r="J121" s="167" t="s">
        <v>124</v>
      </c>
      <c r="K121" s="168" t="s">
        <v>146</v>
      </c>
      <c r="L121" s="169"/>
      <c r="M121" s="75" t="s">
        <v>1</v>
      </c>
      <c r="N121" s="76" t="s">
        <v>43</v>
      </c>
      <c r="O121" s="76" t="s">
        <v>147</v>
      </c>
      <c r="P121" s="76" t="s">
        <v>148</v>
      </c>
      <c r="Q121" s="76" t="s">
        <v>149</v>
      </c>
      <c r="R121" s="76" t="s">
        <v>150</v>
      </c>
      <c r="S121" s="76" t="s">
        <v>151</v>
      </c>
      <c r="T121" s="77" t="s">
        <v>152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</row>
    <row r="122" spans="1:63" s="2" customFormat="1" ht="22.9" customHeight="1">
      <c r="A122" s="34"/>
      <c r="B122" s="35"/>
      <c r="C122" s="82" t="s">
        <v>153</v>
      </c>
      <c r="D122" s="36"/>
      <c r="E122" s="36"/>
      <c r="F122" s="36"/>
      <c r="G122" s="36"/>
      <c r="H122" s="36"/>
      <c r="I122" s="36"/>
      <c r="J122" s="170">
        <f>BK122</f>
        <v>0</v>
      </c>
      <c r="K122" s="36"/>
      <c r="L122" s="39"/>
      <c r="M122" s="78"/>
      <c r="N122" s="171"/>
      <c r="O122" s="79"/>
      <c r="P122" s="172">
        <f>P123</f>
        <v>0</v>
      </c>
      <c r="Q122" s="79"/>
      <c r="R122" s="172">
        <f>R123</f>
        <v>0</v>
      </c>
      <c r="S122" s="79"/>
      <c r="T122" s="173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78</v>
      </c>
      <c r="AU122" s="17" t="s">
        <v>126</v>
      </c>
      <c r="BK122" s="174">
        <f>BK123</f>
        <v>0</v>
      </c>
    </row>
    <row r="123" spans="2:63" s="12" customFormat="1" ht="25.9" customHeight="1">
      <c r="B123" s="175"/>
      <c r="C123" s="176"/>
      <c r="D123" s="177" t="s">
        <v>78</v>
      </c>
      <c r="E123" s="178" t="s">
        <v>154</v>
      </c>
      <c r="F123" s="178" t="s">
        <v>155</v>
      </c>
      <c r="G123" s="176"/>
      <c r="H123" s="176"/>
      <c r="I123" s="179"/>
      <c r="J123" s="180">
        <f>BK123</f>
        <v>0</v>
      </c>
      <c r="K123" s="176"/>
      <c r="L123" s="181"/>
      <c r="M123" s="182"/>
      <c r="N123" s="183"/>
      <c r="O123" s="183"/>
      <c r="P123" s="184">
        <f>P124</f>
        <v>0</v>
      </c>
      <c r="Q123" s="183"/>
      <c r="R123" s="184">
        <f>R124</f>
        <v>0</v>
      </c>
      <c r="S123" s="183"/>
      <c r="T123" s="185">
        <f>T124</f>
        <v>0</v>
      </c>
      <c r="AR123" s="186" t="s">
        <v>86</v>
      </c>
      <c r="AT123" s="187" t="s">
        <v>78</v>
      </c>
      <c r="AU123" s="187" t="s">
        <v>79</v>
      </c>
      <c r="AY123" s="186" t="s">
        <v>156</v>
      </c>
      <c r="BK123" s="188">
        <f>BK124</f>
        <v>0</v>
      </c>
    </row>
    <row r="124" spans="2:63" s="12" customFormat="1" ht="22.9" customHeight="1">
      <c r="B124" s="175"/>
      <c r="C124" s="176"/>
      <c r="D124" s="177" t="s">
        <v>78</v>
      </c>
      <c r="E124" s="189" t="s">
        <v>86</v>
      </c>
      <c r="F124" s="189" t="s">
        <v>157</v>
      </c>
      <c r="G124" s="176"/>
      <c r="H124" s="176"/>
      <c r="I124" s="179"/>
      <c r="J124" s="190">
        <f>BK124</f>
        <v>0</v>
      </c>
      <c r="K124" s="176"/>
      <c r="L124" s="181"/>
      <c r="M124" s="182"/>
      <c r="N124" s="183"/>
      <c r="O124" s="183"/>
      <c r="P124" s="184">
        <f>SUM(P125:P142)</f>
        <v>0</v>
      </c>
      <c r="Q124" s="183"/>
      <c r="R124" s="184">
        <f>SUM(R125:R142)</f>
        <v>0</v>
      </c>
      <c r="S124" s="183"/>
      <c r="T124" s="185">
        <f>SUM(T125:T142)</f>
        <v>0</v>
      </c>
      <c r="AR124" s="186" t="s">
        <v>86</v>
      </c>
      <c r="AT124" s="187" t="s">
        <v>78</v>
      </c>
      <c r="AU124" s="187" t="s">
        <v>86</v>
      </c>
      <c r="AY124" s="186" t="s">
        <v>156</v>
      </c>
      <c r="BK124" s="188">
        <f>SUM(BK125:BK142)</f>
        <v>0</v>
      </c>
    </row>
    <row r="125" spans="1:65" s="2" customFormat="1" ht="40.9" customHeight="1">
      <c r="A125" s="34"/>
      <c r="B125" s="35"/>
      <c r="C125" s="191" t="s">
        <v>86</v>
      </c>
      <c r="D125" s="191" t="s">
        <v>158</v>
      </c>
      <c r="E125" s="192" t="s">
        <v>541</v>
      </c>
      <c r="F125" s="193" t="s">
        <v>542</v>
      </c>
      <c r="G125" s="194" t="s">
        <v>161</v>
      </c>
      <c r="H125" s="195">
        <v>105</v>
      </c>
      <c r="I125" s="196"/>
      <c r="J125" s="197">
        <f>ROUND(I125*H125,2)</f>
        <v>0</v>
      </c>
      <c r="K125" s="193" t="s">
        <v>162</v>
      </c>
      <c r="L125" s="39"/>
      <c r="M125" s="198" t="s">
        <v>1</v>
      </c>
      <c r="N125" s="199" t="s">
        <v>44</v>
      </c>
      <c r="O125" s="7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163</v>
      </c>
      <c r="AT125" s="202" t="s">
        <v>158</v>
      </c>
      <c r="AU125" s="202" t="s">
        <v>88</v>
      </c>
      <c r="AY125" s="17" t="s">
        <v>156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86</v>
      </c>
      <c r="BK125" s="203">
        <f>ROUND(I125*H125,2)</f>
        <v>0</v>
      </c>
      <c r="BL125" s="17" t="s">
        <v>163</v>
      </c>
      <c r="BM125" s="202" t="s">
        <v>800</v>
      </c>
    </row>
    <row r="126" spans="2:51" s="13" customFormat="1" ht="12">
      <c r="B126" s="204"/>
      <c r="C126" s="205"/>
      <c r="D126" s="206" t="s">
        <v>165</v>
      </c>
      <c r="E126" s="207" t="s">
        <v>1</v>
      </c>
      <c r="F126" s="208" t="s">
        <v>801</v>
      </c>
      <c r="G126" s="205"/>
      <c r="H126" s="209">
        <v>105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165</v>
      </c>
      <c r="AU126" s="215" t="s">
        <v>88</v>
      </c>
      <c r="AV126" s="13" t="s">
        <v>88</v>
      </c>
      <c r="AW126" s="13" t="s">
        <v>34</v>
      </c>
      <c r="AX126" s="13" t="s">
        <v>86</v>
      </c>
      <c r="AY126" s="215" t="s">
        <v>156</v>
      </c>
    </row>
    <row r="127" spans="1:65" s="2" customFormat="1" ht="26.45" customHeight="1">
      <c r="A127" s="34"/>
      <c r="B127" s="35"/>
      <c r="C127" s="191" t="s">
        <v>88</v>
      </c>
      <c r="D127" s="191" t="s">
        <v>158</v>
      </c>
      <c r="E127" s="192" t="s">
        <v>545</v>
      </c>
      <c r="F127" s="193" t="s">
        <v>802</v>
      </c>
      <c r="G127" s="194" t="s">
        <v>195</v>
      </c>
      <c r="H127" s="195">
        <v>2.74</v>
      </c>
      <c r="I127" s="196"/>
      <c r="J127" s="197">
        <f>ROUND(I127*H127,2)</f>
        <v>0</v>
      </c>
      <c r="K127" s="193" t="s">
        <v>1</v>
      </c>
      <c r="L127" s="39"/>
      <c r="M127" s="198" t="s">
        <v>1</v>
      </c>
      <c r="N127" s="199" t="s">
        <v>44</v>
      </c>
      <c r="O127" s="7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163</v>
      </c>
      <c r="AT127" s="202" t="s">
        <v>158</v>
      </c>
      <c r="AU127" s="202" t="s">
        <v>88</v>
      </c>
      <c r="AY127" s="17" t="s">
        <v>156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86</v>
      </c>
      <c r="BK127" s="203">
        <f>ROUND(I127*H127,2)</f>
        <v>0</v>
      </c>
      <c r="BL127" s="17" t="s">
        <v>163</v>
      </c>
      <c r="BM127" s="202" t="s">
        <v>803</v>
      </c>
    </row>
    <row r="128" spans="2:51" s="13" customFormat="1" ht="12">
      <c r="B128" s="204"/>
      <c r="C128" s="205"/>
      <c r="D128" s="206" t="s">
        <v>165</v>
      </c>
      <c r="E128" s="207" t="s">
        <v>1</v>
      </c>
      <c r="F128" s="208" t="s">
        <v>804</v>
      </c>
      <c r="G128" s="205"/>
      <c r="H128" s="209">
        <v>2.1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165</v>
      </c>
      <c r="AU128" s="215" t="s">
        <v>88</v>
      </c>
      <c r="AV128" s="13" t="s">
        <v>88</v>
      </c>
      <c r="AW128" s="13" t="s">
        <v>34</v>
      </c>
      <c r="AX128" s="13" t="s">
        <v>79</v>
      </c>
      <c r="AY128" s="215" t="s">
        <v>156</v>
      </c>
    </row>
    <row r="129" spans="2:51" s="13" customFormat="1" ht="12">
      <c r="B129" s="204"/>
      <c r="C129" s="205"/>
      <c r="D129" s="206" t="s">
        <v>165</v>
      </c>
      <c r="E129" s="207" t="s">
        <v>1</v>
      </c>
      <c r="F129" s="208" t="s">
        <v>805</v>
      </c>
      <c r="G129" s="205"/>
      <c r="H129" s="209">
        <v>0.55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165</v>
      </c>
      <c r="AU129" s="215" t="s">
        <v>88</v>
      </c>
      <c r="AV129" s="13" t="s">
        <v>88</v>
      </c>
      <c r="AW129" s="13" t="s">
        <v>34</v>
      </c>
      <c r="AX129" s="13" t="s">
        <v>79</v>
      </c>
      <c r="AY129" s="215" t="s">
        <v>156</v>
      </c>
    </row>
    <row r="130" spans="2:51" s="13" customFormat="1" ht="12">
      <c r="B130" s="204"/>
      <c r="C130" s="205"/>
      <c r="D130" s="206" t="s">
        <v>165</v>
      </c>
      <c r="E130" s="207" t="s">
        <v>1</v>
      </c>
      <c r="F130" s="208" t="s">
        <v>806</v>
      </c>
      <c r="G130" s="205"/>
      <c r="H130" s="209">
        <v>0.09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165</v>
      </c>
      <c r="AU130" s="215" t="s">
        <v>88</v>
      </c>
      <c r="AV130" s="13" t="s">
        <v>88</v>
      </c>
      <c r="AW130" s="13" t="s">
        <v>34</v>
      </c>
      <c r="AX130" s="13" t="s">
        <v>79</v>
      </c>
      <c r="AY130" s="215" t="s">
        <v>156</v>
      </c>
    </row>
    <row r="131" spans="2:51" s="14" customFormat="1" ht="12">
      <c r="B131" s="216"/>
      <c r="C131" s="217"/>
      <c r="D131" s="206" t="s">
        <v>165</v>
      </c>
      <c r="E131" s="218" t="s">
        <v>1</v>
      </c>
      <c r="F131" s="219" t="s">
        <v>233</v>
      </c>
      <c r="G131" s="217"/>
      <c r="H131" s="220">
        <v>2.74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165</v>
      </c>
      <c r="AU131" s="226" t="s">
        <v>88</v>
      </c>
      <c r="AV131" s="14" t="s">
        <v>163</v>
      </c>
      <c r="AW131" s="14" t="s">
        <v>34</v>
      </c>
      <c r="AX131" s="14" t="s">
        <v>86</v>
      </c>
      <c r="AY131" s="226" t="s">
        <v>156</v>
      </c>
    </row>
    <row r="132" spans="1:65" s="2" customFormat="1" ht="26.45" customHeight="1">
      <c r="A132" s="34"/>
      <c r="B132" s="35"/>
      <c r="C132" s="191" t="s">
        <v>115</v>
      </c>
      <c r="D132" s="191" t="s">
        <v>158</v>
      </c>
      <c r="E132" s="192" t="s">
        <v>551</v>
      </c>
      <c r="F132" s="193" t="s">
        <v>552</v>
      </c>
      <c r="G132" s="194" t="s">
        <v>263</v>
      </c>
      <c r="H132" s="195">
        <v>9</v>
      </c>
      <c r="I132" s="196"/>
      <c r="J132" s="197">
        <f>ROUND(I132*H132,2)</f>
        <v>0</v>
      </c>
      <c r="K132" s="193" t="s">
        <v>162</v>
      </c>
      <c r="L132" s="39"/>
      <c r="M132" s="198" t="s">
        <v>1</v>
      </c>
      <c r="N132" s="199" t="s">
        <v>44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163</v>
      </c>
      <c r="AT132" s="202" t="s">
        <v>158</v>
      </c>
      <c r="AU132" s="202" t="s">
        <v>88</v>
      </c>
      <c r="AY132" s="17" t="s">
        <v>156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86</v>
      </c>
      <c r="BK132" s="203">
        <f>ROUND(I132*H132,2)</f>
        <v>0</v>
      </c>
      <c r="BL132" s="17" t="s">
        <v>163</v>
      </c>
      <c r="BM132" s="202" t="s">
        <v>807</v>
      </c>
    </row>
    <row r="133" spans="2:51" s="13" customFormat="1" ht="12">
      <c r="B133" s="204"/>
      <c r="C133" s="205"/>
      <c r="D133" s="206" t="s">
        <v>165</v>
      </c>
      <c r="E133" s="207" t="s">
        <v>1</v>
      </c>
      <c r="F133" s="208" t="s">
        <v>808</v>
      </c>
      <c r="G133" s="205"/>
      <c r="H133" s="209">
        <v>9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165</v>
      </c>
      <c r="AU133" s="215" t="s">
        <v>88</v>
      </c>
      <c r="AV133" s="13" t="s">
        <v>88</v>
      </c>
      <c r="AW133" s="13" t="s">
        <v>34</v>
      </c>
      <c r="AX133" s="13" t="s">
        <v>86</v>
      </c>
      <c r="AY133" s="215" t="s">
        <v>156</v>
      </c>
    </row>
    <row r="134" spans="1:65" s="2" customFormat="1" ht="26.45" customHeight="1">
      <c r="A134" s="34"/>
      <c r="B134" s="35"/>
      <c r="C134" s="191" t="s">
        <v>163</v>
      </c>
      <c r="D134" s="191" t="s">
        <v>158</v>
      </c>
      <c r="E134" s="192" t="s">
        <v>555</v>
      </c>
      <c r="F134" s="193" t="s">
        <v>556</v>
      </c>
      <c r="G134" s="194" t="s">
        <v>263</v>
      </c>
      <c r="H134" s="195">
        <v>1</v>
      </c>
      <c r="I134" s="196"/>
      <c r="J134" s="197">
        <f>ROUND(I134*H134,2)</f>
        <v>0</v>
      </c>
      <c r="K134" s="193" t="s">
        <v>162</v>
      </c>
      <c r="L134" s="39"/>
      <c r="M134" s="198" t="s">
        <v>1</v>
      </c>
      <c r="N134" s="199" t="s">
        <v>44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163</v>
      </c>
      <c r="AT134" s="202" t="s">
        <v>158</v>
      </c>
      <c r="AU134" s="202" t="s">
        <v>88</v>
      </c>
      <c r="AY134" s="17" t="s">
        <v>156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86</v>
      </c>
      <c r="BK134" s="203">
        <f>ROUND(I134*H134,2)</f>
        <v>0</v>
      </c>
      <c r="BL134" s="17" t="s">
        <v>163</v>
      </c>
      <c r="BM134" s="202" t="s">
        <v>809</v>
      </c>
    </row>
    <row r="135" spans="2:51" s="13" customFormat="1" ht="12">
      <c r="B135" s="204"/>
      <c r="C135" s="205"/>
      <c r="D135" s="206" t="s">
        <v>165</v>
      </c>
      <c r="E135" s="207" t="s">
        <v>1</v>
      </c>
      <c r="F135" s="208" t="s">
        <v>810</v>
      </c>
      <c r="G135" s="205"/>
      <c r="H135" s="209">
        <v>1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165</v>
      </c>
      <c r="AU135" s="215" t="s">
        <v>88</v>
      </c>
      <c r="AV135" s="13" t="s">
        <v>88</v>
      </c>
      <c r="AW135" s="13" t="s">
        <v>34</v>
      </c>
      <c r="AX135" s="13" t="s">
        <v>86</v>
      </c>
      <c r="AY135" s="215" t="s">
        <v>156</v>
      </c>
    </row>
    <row r="136" spans="1:65" s="2" customFormat="1" ht="14.45" customHeight="1">
      <c r="A136" s="34"/>
      <c r="B136" s="35"/>
      <c r="C136" s="191" t="s">
        <v>180</v>
      </c>
      <c r="D136" s="191" t="s">
        <v>158</v>
      </c>
      <c r="E136" s="192" t="s">
        <v>568</v>
      </c>
      <c r="F136" s="193" t="s">
        <v>569</v>
      </c>
      <c r="G136" s="194" t="s">
        <v>263</v>
      </c>
      <c r="H136" s="195">
        <v>9</v>
      </c>
      <c r="I136" s="196"/>
      <c r="J136" s="197">
        <f>ROUND(I136*H136,2)</f>
        <v>0</v>
      </c>
      <c r="K136" s="193" t="s">
        <v>162</v>
      </c>
      <c r="L136" s="39"/>
      <c r="M136" s="198" t="s">
        <v>1</v>
      </c>
      <c r="N136" s="199" t="s">
        <v>44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163</v>
      </c>
      <c r="AT136" s="202" t="s">
        <v>158</v>
      </c>
      <c r="AU136" s="202" t="s">
        <v>88</v>
      </c>
      <c r="AY136" s="17" t="s">
        <v>156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86</v>
      </c>
      <c r="BK136" s="203">
        <f>ROUND(I136*H136,2)</f>
        <v>0</v>
      </c>
      <c r="BL136" s="17" t="s">
        <v>163</v>
      </c>
      <c r="BM136" s="202" t="s">
        <v>811</v>
      </c>
    </row>
    <row r="137" spans="2:51" s="13" customFormat="1" ht="12">
      <c r="B137" s="204"/>
      <c r="C137" s="205"/>
      <c r="D137" s="206" t="s">
        <v>165</v>
      </c>
      <c r="E137" s="207" t="s">
        <v>1</v>
      </c>
      <c r="F137" s="208" t="s">
        <v>808</v>
      </c>
      <c r="G137" s="205"/>
      <c r="H137" s="209">
        <v>9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165</v>
      </c>
      <c r="AU137" s="215" t="s">
        <v>88</v>
      </c>
      <c r="AV137" s="13" t="s">
        <v>88</v>
      </c>
      <c r="AW137" s="13" t="s">
        <v>34</v>
      </c>
      <c r="AX137" s="13" t="s">
        <v>86</v>
      </c>
      <c r="AY137" s="215" t="s">
        <v>156</v>
      </c>
    </row>
    <row r="138" spans="1:65" s="2" customFormat="1" ht="14.45" customHeight="1">
      <c r="A138" s="34"/>
      <c r="B138" s="35"/>
      <c r="C138" s="191" t="s">
        <v>186</v>
      </c>
      <c r="D138" s="191" t="s">
        <v>158</v>
      </c>
      <c r="E138" s="192" t="s">
        <v>571</v>
      </c>
      <c r="F138" s="193" t="s">
        <v>572</v>
      </c>
      <c r="G138" s="194" t="s">
        <v>263</v>
      </c>
      <c r="H138" s="195">
        <v>1</v>
      </c>
      <c r="I138" s="196"/>
      <c r="J138" s="197">
        <f>ROUND(I138*H138,2)</f>
        <v>0</v>
      </c>
      <c r="K138" s="193" t="s">
        <v>162</v>
      </c>
      <c r="L138" s="39"/>
      <c r="M138" s="198" t="s">
        <v>1</v>
      </c>
      <c r="N138" s="199" t="s">
        <v>44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163</v>
      </c>
      <c r="AT138" s="202" t="s">
        <v>158</v>
      </c>
      <c r="AU138" s="202" t="s">
        <v>88</v>
      </c>
      <c r="AY138" s="17" t="s">
        <v>156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86</v>
      </c>
      <c r="BK138" s="203">
        <f>ROUND(I138*H138,2)</f>
        <v>0</v>
      </c>
      <c r="BL138" s="17" t="s">
        <v>163</v>
      </c>
      <c r="BM138" s="202" t="s">
        <v>812</v>
      </c>
    </row>
    <row r="139" spans="2:51" s="13" customFormat="1" ht="12">
      <c r="B139" s="204"/>
      <c r="C139" s="205"/>
      <c r="D139" s="206" t="s">
        <v>165</v>
      </c>
      <c r="E139" s="207" t="s">
        <v>1</v>
      </c>
      <c r="F139" s="208" t="s">
        <v>813</v>
      </c>
      <c r="G139" s="205"/>
      <c r="H139" s="209">
        <v>1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165</v>
      </c>
      <c r="AU139" s="215" t="s">
        <v>88</v>
      </c>
      <c r="AV139" s="13" t="s">
        <v>88</v>
      </c>
      <c r="AW139" s="13" t="s">
        <v>34</v>
      </c>
      <c r="AX139" s="13" t="s">
        <v>86</v>
      </c>
      <c r="AY139" s="215" t="s">
        <v>156</v>
      </c>
    </row>
    <row r="140" spans="1:65" s="2" customFormat="1" ht="26.45" customHeight="1">
      <c r="A140" s="34"/>
      <c r="B140" s="35"/>
      <c r="C140" s="191" t="s">
        <v>567</v>
      </c>
      <c r="D140" s="191" t="s">
        <v>158</v>
      </c>
      <c r="E140" s="192" t="s">
        <v>814</v>
      </c>
      <c r="F140" s="193" t="s">
        <v>580</v>
      </c>
      <c r="G140" s="194" t="s">
        <v>581</v>
      </c>
      <c r="H140" s="195">
        <v>1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44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163</v>
      </c>
      <c r="AT140" s="202" t="s">
        <v>158</v>
      </c>
      <c r="AU140" s="202" t="s">
        <v>88</v>
      </c>
      <c r="AY140" s="17" t="s">
        <v>156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86</v>
      </c>
      <c r="BK140" s="203">
        <f>ROUND(I140*H140,2)</f>
        <v>0</v>
      </c>
      <c r="BL140" s="17" t="s">
        <v>163</v>
      </c>
      <c r="BM140" s="202" t="s">
        <v>815</v>
      </c>
    </row>
    <row r="141" spans="2:51" s="15" customFormat="1" ht="12">
      <c r="B141" s="241"/>
      <c r="C141" s="242"/>
      <c r="D141" s="206" t="s">
        <v>165</v>
      </c>
      <c r="E141" s="243" t="s">
        <v>1</v>
      </c>
      <c r="F141" s="244" t="s">
        <v>816</v>
      </c>
      <c r="G141" s="242"/>
      <c r="H141" s="243" t="s">
        <v>1</v>
      </c>
      <c r="I141" s="245"/>
      <c r="J141" s="242"/>
      <c r="K141" s="242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165</v>
      </c>
      <c r="AU141" s="250" t="s">
        <v>88</v>
      </c>
      <c r="AV141" s="15" t="s">
        <v>86</v>
      </c>
      <c r="AW141" s="15" t="s">
        <v>34</v>
      </c>
      <c r="AX141" s="15" t="s">
        <v>79</v>
      </c>
      <c r="AY141" s="250" t="s">
        <v>156</v>
      </c>
    </row>
    <row r="142" spans="2:51" s="13" customFormat="1" ht="12">
      <c r="B142" s="204"/>
      <c r="C142" s="205"/>
      <c r="D142" s="206" t="s">
        <v>165</v>
      </c>
      <c r="E142" s="207" t="s">
        <v>1</v>
      </c>
      <c r="F142" s="208" t="s">
        <v>86</v>
      </c>
      <c r="G142" s="205"/>
      <c r="H142" s="209">
        <v>1</v>
      </c>
      <c r="I142" s="210"/>
      <c r="J142" s="205"/>
      <c r="K142" s="205"/>
      <c r="L142" s="211"/>
      <c r="M142" s="251"/>
      <c r="N142" s="252"/>
      <c r="O142" s="252"/>
      <c r="P142" s="252"/>
      <c r="Q142" s="252"/>
      <c r="R142" s="252"/>
      <c r="S142" s="252"/>
      <c r="T142" s="253"/>
      <c r="AT142" s="215" t="s">
        <v>165</v>
      </c>
      <c r="AU142" s="215" t="s">
        <v>88</v>
      </c>
      <c r="AV142" s="13" t="s">
        <v>88</v>
      </c>
      <c r="AW142" s="13" t="s">
        <v>34</v>
      </c>
      <c r="AX142" s="13" t="s">
        <v>86</v>
      </c>
      <c r="AY142" s="215" t="s">
        <v>156</v>
      </c>
    </row>
    <row r="143" spans="1:31" s="2" customFormat="1" ht="6.95" customHeight="1">
      <c r="A143" s="34"/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39"/>
      <c r="M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</sheetData>
  <sheetProtection algorithmName="SHA-512" hashValue="G8g3ZhYIFZC7ThjCUTwkrv3XjQ7LynbkRJZ+aBn2Vvr1RfqUsR4FTMHki7HAItikKUT7MYxJtnKN8O5xqDZEdg==" saltValue="e9aVcKTSiXdOa7UsMhDKCg==" spinCount="100000" sheet="1" objects="1" scenarios="1"/>
  <autoFilter ref="C121:K142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Vavrdová Bohumila</dc:creator>
  <cp:keywords/>
  <dc:description/>
  <cp:lastModifiedBy>Ing. Vladimír Vít</cp:lastModifiedBy>
  <dcterms:created xsi:type="dcterms:W3CDTF">2021-05-26T07:03:01Z</dcterms:created>
  <dcterms:modified xsi:type="dcterms:W3CDTF">2022-01-20T12:48:54Z</dcterms:modified>
  <cp:category/>
  <cp:version/>
  <cp:contentType/>
  <cp:contentStatus/>
</cp:coreProperties>
</file>