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23550 - Budova provozu P..." sheetId="2" r:id="rId2"/>
  </sheets>
  <definedNames>
    <definedName name="_xlnm.Print_Area" localSheetId="0">'Rekapitulace stavby'!$D$4:$AO$76,'Rekapitulace stavby'!$C$82:$AQ$96</definedName>
    <definedName name="_xlnm._FilterDatabase" localSheetId="1" hidden="1">'223550 - Budova provozu P...'!$C$127:$K$226</definedName>
    <definedName name="_xlnm.Print_Area" localSheetId="1">'223550 - Budova provozu P...'!$C$4:$J$76,'223550 - Budova provozu P...'!$C$82:$J$111,'223550 - Budova provozu P...'!$C$117:$J$226</definedName>
    <definedName name="_xlnm.Print_Titles" localSheetId="0">'Rekapitulace stavby'!$92:$92</definedName>
    <definedName name="_xlnm.Print_Titles" localSheetId="1">'223550 - Budova provozu P...'!$127:$127</definedName>
  </definedNames>
  <calcPr fullCalcOnLoad="1"/>
</workbook>
</file>

<file path=xl/sharedStrings.xml><?xml version="1.0" encoding="utf-8"?>
<sst xmlns="http://schemas.openxmlformats.org/spreadsheetml/2006/main" count="1375" uniqueCount="431">
  <si>
    <t>Export Komplet</t>
  </si>
  <si>
    <t/>
  </si>
  <si>
    <t>2.0</t>
  </si>
  <si>
    <t>ZAMOK</t>
  </si>
  <si>
    <t>False</t>
  </si>
  <si>
    <t>{39be8673-b2cb-4ce0-9d30-691f6c201424}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</si>
  <si>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</si>
  <si>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</si>
  <si>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</si>
  <si>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</si>
  <si>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</si>
  <si>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</si>
  <si>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</si>
  <si>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</si>
  <si>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223550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</si>
  <si>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</si>
  <si>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</si>
  <si>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Budova provozu Přerov - výměna střešní krytiny</t>
  </si>
  <si>
    <t>KSO:</t>
  </si>
  <si>
    <t>CC-CZ:</t>
  </si>
  <si>
    <t>Místo:</t>
  </si>
  <si>
    <t>Přerov</t>
  </si>
  <si>
    <t>Datum:</t>
  </si>
  <si>
    <t>24. 2. 2023</t>
  </si>
  <si>
    <t>Zadavatel:</t>
  </si>
  <si>
    <t>IČ:</t>
  </si>
  <si>
    <t>70890013</t>
  </si>
  <si>
    <t>Povodí Moravy, s.p.</t>
  </si>
  <si>
    <t>DIČ:</t>
  </si>
  <si>
    <t>CZ70890013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</si>
  <si>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</si>
  <si>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</si>
  <si>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</si>
  <si>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</si>
  <si>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</si>
  <si>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</si>
  <si>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</si>
  <si>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</si>
  <si>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</si>
  <si>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</si>
  <si>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</si>
  <si>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</si>
  <si>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</si>
  <si>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</si>
  <si>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</si>
  <si>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</si>
  <si>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</si>
  <si>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</si>
  <si>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</si>
  <si>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</si>
  <si>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</si>
  <si>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</si>
  <si>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</si>
  <si>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</si>
  <si>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</si>
  <si>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</si>
  <si>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</si>
  <si>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</si>
  <si>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</si>
  <si>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</si>
  <si>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</si>
  <si>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</si>
  <si>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</si>
  <si>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</si>
  <si>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</si>
  <si>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</si>
  <si>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</si>
  <si>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</si>
  <si>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</si>
  <si>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</si>
  <si>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</si>
  <si>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</si>
  <si>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</si>
  <si>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</si>
  <si>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</si>
  <si>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</si>
  <si>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</si>
  <si>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</si>
  <si>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</si>
  <si>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</si>
  <si>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</si>
  <si>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</si>
  <si>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</si>
  <si>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</si>
  <si>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</si>
  <si>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</si>
  <si>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</si>
  <si>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</si>
  <si>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</si>
  <si>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</si>
  <si>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</si>
  <si>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</si>
  <si>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</si>
  <si>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</si>
  <si>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</si>
  <si>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</si>
  <si>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</si>
  <si>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</si>
  <si>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</si>
  <si>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</si>
  <si>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</si>
  <si>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783 - Dokončovací práce - nátěry</t>
  </si>
  <si>
    <t xml:space="preserve">    789 - Povrchové úpravy ocelových konstrukcí a technologických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</si>
  <si>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</si>
  <si>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</si>
  <si>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</si>
  <si>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</si>
  <si>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</si>
  <si>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</si>
  <si>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</si>
  <si>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</si>
  <si>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</si>
  <si>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</si>
  <si>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</si>
  <si>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</si>
  <si>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</si>
  <si>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</si>
  <si>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</si>
  <si>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</si>
  <si>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</si>
  <si>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</si>
  <si>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</si>
  <si>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</si>
  <si>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</si>
  <si>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</si>
  <si>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</si>
  <si>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941112121</t>
  </si>
  <si>
    <t>Montáž lešení řadového trubkového lehkého pracovního bez podlah s provozním zatížením tř. 3 do 200 kg/m2 šířky tř. W09 od 0,9 do 1,2 m, výšky do 10 m</t>
  </si>
  <si>
    <t>m2</t>
  </si>
  <si>
    <t>4</t>
  </si>
  <si>
    <t>-957632630</t>
  </si>
  <si>
    <t>P</t>
  </si>
  <si>
    <t>Poznámka k položce:
stříška nad vstupem</t>
  </si>
  <si>
    <t>VV</t>
  </si>
  <si>
    <t>7*2</t>
  </si>
  <si>
    <t>941112821</t>
  </si>
  <si>
    <t>Demontáž lešení řadového trubkového lehkého pracovního bez podlah s provozním zatížením tř. 3 do 200 kg/m2 šířky W09 od 0,9 do 1,2 m, výšky do 10 m</t>
  </si>
  <si>
    <t>2072860904</t>
  </si>
  <si>
    <t>3</t>
  </si>
  <si>
    <t>945421110</t>
  </si>
  <si>
    <t>Hydraulická zvedací plošina včetně obsluhy instalovaná na automobilovém podvozku, výšky zdvihu do 18 m</t>
  </si>
  <si>
    <t>hod</t>
  </si>
  <si>
    <t>771272152</t>
  </si>
  <si>
    <t>997</t>
  </si>
  <si>
    <t>Přesun sutě</t>
  </si>
  <si>
    <t>997006512</t>
  </si>
  <si>
    <t>Vodorovná doprava suti na skládku s naložením na dopravní prostředek a složením přes 100 m do 1 km</t>
  </si>
  <si>
    <t>t</t>
  </si>
  <si>
    <t>-1878813010</t>
  </si>
  <si>
    <t>5</t>
  </si>
  <si>
    <t>997006519</t>
  </si>
  <si>
    <t>Vodorovná doprava suti na skládku Příplatek k ceně -6512 za každý další i započatý 1 km</t>
  </si>
  <si>
    <t>257718686</t>
  </si>
  <si>
    <t>0,723*9</t>
  </si>
  <si>
    <t>6</t>
  </si>
  <si>
    <t>997013212</t>
  </si>
  <si>
    <t>Vnitrostaveništní doprava suti a vybouraných hmot vodorovně do 50 m svisle ručně pro budovy a haly výšky přes 6 do 9 m</t>
  </si>
  <si>
    <t>-727401424</t>
  </si>
  <si>
    <t>7</t>
  </si>
  <si>
    <t>997013875</t>
  </si>
  <si>
    <t>Poplatek za uložení stavebního odpadu na recyklační skládce (skládkovné) asfaltového bez obsahu dehtu zatříděného do Katalogu odpadů pod kódem 17 03 02</t>
  </si>
  <si>
    <t>-2019351418</t>
  </si>
  <si>
    <t>PSV</t>
  </si>
  <si>
    <t>Práce a dodávky PSV</t>
  </si>
  <si>
    <t>711</t>
  </si>
  <si>
    <t>Izolace proti vodě, vlhkosti a plynům</t>
  </si>
  <si>
    <t>8</t>
  </si>
  <si>
    <t>711131111R</t>
  </si>
  <si>
    <t>Provedení hydroizolace střešního pláště na sucho samolepícího asfaltového pásu na ploše vodovné V</t>
  </si>
  <si>
    <t>16</t>
  </si>
  <si>
    <t>-1113597133</t>
  </si>
  <si>
    <t>Poznámka k položce:
administrativní budova</t>
  </si>
  <si>
    <t>M</t>
  </si>
  <si>
    <t>62866281</t>
  </si>
  <si>
    <t>pás asfaltový samolepicí modifikovaný SBS tl 3,0mm s vložkou ze skleněné tkaniny se spalitelnou fólií nebo jemnozrnným minerálním posypem nebo textilií na horním povrchu</t>
  </si>
  <si>
    <t>32</t>
  </si>
  <si>
    <t>257644494</t>
  </si>
  <si>
    <t>160*1,1655 'Přepočtené koeficientem množství</t>
  </si>
  <si>
    <t>10</t>
  </si>
  <si>
    <t>711141559R</t>
  </si>
  <si>
    <t>Provedení krytiny asfaltovými modifikovanými pásy přitavením vodorovné, povrch kamínek</t>
  </si>
  <si>
    <t>343564966</t>
  </si>
  <si>
    <t>11</t>
  </si>
  <si>
    <t>62855007</t>
  </si>
  <si>
    <t>pás asfaltový natavitelný modifikovaný SBS tl 4,5mm s vložkou z polyesterové vyztužené rohože a hrubozrnným břidličným posypem na horním povrchu</t>
  </si>
  <si>
    <t>972209397</t>
  </si>
  <si>
    <t>12</t>
  </si>
  <si>
    <t>998711102</t>
  </si>
  <si>
    <t>Přesun hmot pro izolace proti vodě, vlhkosti a plynům stanovený z hmotnosti přesunovaného materiálu vodorovná dopravní vzdálenost do 50 m v objektech výšky přes 6 do 12 m</t>
  </si>
  <si>
    <t>-1649310640</t>
  </si>
  <si>
    <t>713</t>
  </si>
  <si>
    <t>Izolace tepelné</t>
  </si>
  <si>
    <t>13</t>
  </si>
  <si>
    <t>713151111</t>
  </si>
  <si>
    <t>Montáž tepelné izolace střech šikmých rohožemi, pásy, deskami (izolační materiál ve specifikaci) kladenými volně mezi krokve</t>
  </si>
  <si>
    <t>2136104645</t>
  </si>
  <si>
    <t>14</t>
  </si>
  <si>
    <t>63152108</t>
  </si>
  <si>
    <t>pás tepelně izolační univerzální λ=0,032-0,033 tl 200mm</t>
  </si>
  <si>
    <t>-575073088</t>
  </si>
  <si>
    <t>20*1,02 'Přepočtené koeficientem množství</t>
  </si>
  <si>
    <t>998713102</t>
  </si>
  <si>
    <t>Přesun hmot pro izolace tepelné stanovený z hmotnosti přesunovaného materiálu vodorovná dopravní vzdálenost do 50 m v objektech výšky přes 6 m do 12 m</t>
  </si>
  <si>
    <t>1670391107</t>
  </si>
  <si>
    <t>762</t>
  </si>
  <si>
    <t>Konstrukce tesařské</t>
  </si>
  <si>
    <t>762332921</t>
  </si>
  <si>
    <t>Doplnění střešní vazby řezivem (materiál v ceně) průřezové plochy do 120 cm2</t>
  </si>
  <si>
    <t>m</t>
  </si>
  <si>
    <t>1419123001</t>
  </si>
  <si>
    <t>17</t>
  </si>
  <si>
    <t>762341026</t>
  </si>
  <si>
    <t>Bednění střech střech rovných sklonu do 60° s vyřezáním otvorů z dřevoštěpkových desek OSB šroubovaných na krokve na pero a drážku, tloušťky desky 22 mm</t>
  </si>
  <si>
    <t>-656976133</t>
  </si>
  <si>
    <t>18</t>
  </si>
  <si>
    <t>998762102</t>
  </si>
  <si>
    <t>Přesun hmot pro konstrukce tesařské stanovený z hmotnosti přesunovaného materiálu vodorovná dopravní vzdálenost do 50 m v objektech výšky přes 6 do 12 m</t>
  </si>
  <si>
    <t>-1994025345</t>
  </si>
  <si>
    <t>763</t>
  </si>
  <si>
    <t>Konstrukce suché výstavby</t>
  </si>
  <si>
    <t>19</t>
  </si>
  <si>
    <t>763734812R</t>
  </si>
  <si>
    <t>Demontáž střešní konstrukce poškozených prvků - vazníků, krokví, vaznic, ztužidel, zavětrování, říms, průřezové plochy přes 50 do 150 cm2</t>
  </si>
  <si>
    <t>-546541976</t>
  </si>
  <si>
    <t>764</t>
  </si>
  <si>
    <t>Konstrukce klempířské</t>
  </si>
  <si>
    <t>20</t>
  </si>
  <si>
    <t>764202134</t>
  </si>
  <si>
    <t>Montáž oplechování střešních prvků okapu okapovým plechem rovným</t>
  </si>
  <si>
    <t>1915508202</t>
  </si>
  <si>
    <t>13824111</t>
  </si>
  <si>
    <t>plech Pz 275g/m2 tl 0,55mm svitek š 1000mm</t>
  </si>
  <si>
    <t>2022655618</t>
  </si>
  <si>
    <t>Poznámka k položce:
Hmotnost: 4,4 kg/m2</t>
  </si>
  <si>
    <t>1200*1E-05 'Přepočtené koeficientem množství</t>
  </si>
  <si>
    <t>22</t>
  </si>
  <si>
    <t>764202105</t>
  </si>
  <si>
    <t>Montáž oplechování střešních prvků štítu závětrnou lištou</t>
  </si>
  <si>
    <t>-1804461383</t>
  </si>
  <si>
    <t>23</t>
  </si>
  <si>
    <t>764304112</t>
  </si>
  <si>
    <t>Montáž lemování střešních prostupů bez lišty, střech s krytinou skládanou nebo z plechu</t>
  </si>
  <si>
    <t>-2118515861</t>
  </si>
  <si>
    <t>Poznámka k položce:
komín</t>
  </si>
  <si>
    <t>24</t>
  </si>
  <si>
    <t>764501103</t>
  </si>
  <si>
    <t>Montáž žlabu podokapního půlkruhového žlabu</t>
  </si>
  <si>
    <t>1669184195</t>
  </si>
  <si>
    <t>25</t>
  </si>
  <si>
    <t>55344188</t>
  </si>
  <si>
    <t>žlab půlkruhový podokapní Pz 333mm</t>
  </si>
  <si>
    <t>1605383483</t>
  </si>
  <si>
    <t>64*1,2 'Přepočtené koeficientem množství</t>
  </si>
  <si>
    <t>26</t>
  </si>
  <si>
    <t>764501104</t>
  </si>
  <si>
    <t>Montáž žlabu podokapního půlkruhového čela</t>
  </si>
  <si>
    <t>kus</t>
  </si>
  <si>
    <t>237554698</t>
  </si>
  <si>
    <t>27</t>
  </si>
  <si>
    <t>55344552</t>
  </si>
  <si>
    <t>čelo půlkulatého žlabu Pz 333mm</t>
  </si>
  <si>
    <t>1073051154</t>
  </si>
  <si>
    <t>28</t>
  </si>
  <si>
    <t>764501105</t>
  </si>
  <si>
    <t>Montáž žlabu podokapního půlkruhového háku</t>
  </si>
  <si>
    <t>-56052385</t>
  </si>
  <si>
    <t>29</t>
  </si>
  <si>
    <t>55344578</t>
  </si>
  <si>
    <t>hák žlabový Pz 333mm dl 550mm</t>
  </si>
  <si>
    <t>-1370791795</t>
  </si>
  <si>
    <t>30</t>
  </si>
  <si>
    <t>764501107</t>
  </si>
  <si>
    <t>Montáž žlabu podokapního půlkruhového rohu</t>
  </si>
  <si>
    <t>1536265120</t>
  </si>
  <si>
    <t>31</t>
  </si>
  <si>
    <t>55344527</t>
  </si>
  <si>
    <t>roh vnější žlabový lisovaný 90° 330 Pz</t>
  </si>
  <si>
    <t>-493229921</t>
  </si>
  <si>
    <t>764501108</t>
  </si>
  <si>
    <t>Montáž žlabu podokapního půlkruhového kotlíku</t>
  </si>
  <si>
    <t>-829946667</t>
  </si>
  <si>
    <t>33</t>
  </si>
  <si>
    <t>55344264</t>
  </si>
  <si>
    <t>kotlík závěsný půlkulatý Pz 330x120mm</t>
  </si>
  <si>
    <t>386594966</t>
  </si>
  <si>
    <t>34</t>
  </si>
  <si>
    <t>764501113</t>
  </si>
  <si>
    <t>Montáž žlabu podokapního hranatého žlabu</t>
  </si>
  <si>
    <t>98913628</t>
  </si>
  <si>
    <t>35</t>
  </si>
  <si>
    <t>55344922</t>
  </si>
  <si>
    <t>žlab okapový hranatý Pz 330mm</t>
  </si>
  <si>
    <t>169769365</t>
  </si>
  <si>
    <t>22,5*1,2 'Přepočtené koeficientem množství</t>
  </si>
  <si>
    <t>36</t>
  </si>
  <si>
    <t>764501114</t>
  </si>
  <si>
    <t>Montáž žlabu podokapního hranatého čela</t>
  </si>
  <si>
    <t>-311662146</t>
  </si>
  <si>
    <t>37</t>
  </si>
  <si>
    <t>55344937</t>
  </si>
  <si>
    <t>ukončení hranatého žlabu Pz 330mm</t>
  </si>
  <si>
    <t>1622117504</t>
  </si>
  <si>
    <t>38</t>
  </si>
  <si>
    <t>764501115</t>
  </si>
  <si>
    <t>Montáž žlabu podokapního hranatého háku</t>
  </si>
  <si>
    <t>1397064751</t>
  </si>
  <si>
    <t>39</t>
  </si>
  <si>
    <t>55344932</t>
  </si>
  <si>
    <t>hák žlabový hranatý Pz 330mm</t>
  </si>
  <si>
    <t>-1501609857</t>
  </si>
  <si>
    <t>40</t>
  </si>
  <si>
    <t>764501118</t>
  </si>
  <si>
    <t>Montáž žlabu podokapního hranatého kotlíku</t>
  </si>
  <si>
    <t>-1823500505</t>
  </si>
  <si>
    <t>41</t>
  </si>
  <si>
    <t>55344942</t>
  </si>
  <si>
    <t>kotlík závěsný hranatý Pz 330x100mm</t>
  </si>
  <si>
    <t>-132250804</t>
  </si>
  <si>
    <t>42</t>
  </si>
  <si>
    <t>764508101</t>
  </si>
  <si>
    <t>Montáž svodu hranatého svodu</t>
  </si>
  <si>
    <t>592647451</t>
  </si>
  <si>
    <t>43</t>
  </si>
  <si>
    <t>55344926</t>
  </si>
  <si>
    <t>svod okapový hranatý Pz 100mm</t>
  </si>
  <si>
    <t>-148521528</t>
  </si>
  <si>
    <t>44</t>
  </si>
  <si>
    <t>764508131</t>
  </si>
  <si>
    <t>Montáž svodu kruhového, průměru svodu</t>
  </si>
  <si>
    <t>1071229654</t>
  </si>
  <si>
    <t>45</t>
  </si>
  <si>
    <t>55344204</t>
  </si>
  <si>
    <t>svod kruhový Pz 100mm</t>
  </si>
  <si>
    <t>-2140933765</t>
  </si>
  <si>
    <t>46</t>
  </si>
  <si>
    <t>998764102</t>
  </si>
  <si>
    <t>Přesun hmot pro konstrukce klempířské stanovený z hmotnosti přesunovaného materiálu vodorovná dopravní vzdálenost do 50 m v objektech výšky přes 6 do 12 m</t>
  </si>
  <si>
    <t>-1089576609</t>
  </si>
  <si>
    <t>765</t>
  </si>
  <si>
    <t>Krytina skládaná</t>
  </si>
  <si>
    <t>47</t>
  </si>
  <si>
    <t>765151002</t>
  </si>
  <si>
    <t>Montáž krytiny bitumenové ze šindelů na bednění, sklonu přes 20 do 30°</t>
  </si>
  <si>
    <t>-327713892</t>
  </si>
  <si>
    <t>48</t>
  </si>
  <si>
    <t>62866001</t>
  </si>
  <si>
    <t>šindel asfaltový tvar obdélník</t>
  </si>
  <si>
    <t>1771531840</t>
  </si>
  <si>
    <t>5*1,03 'Přepočtené koeficientem množství</t>
  </si>
  <si>
    <t>49</t>
  </si>
  <si>
    <t>765151801</t>
  </si>
  <si>
    <t>Demontáž krytiny bitumenové ze šindelů sklonu do 30° do suti</t>
  </si>
  <si>
    <t>-1173654094</t>
  </si>
  <si>
    <t>50</t>
  </si>
  <si>
    <t>765151805</t>
  </si>
  <si>
    <t>Demontáž krytiny bitumenové ze šindelů sklonu do 30° hřebene nebo nároží do suti</t>
  </si>
  <si>
    <t>-641651659</t>
  </si>
  <si>
    <t>51</t>
  </si>
  <si>
    <t>765152801</t>
  </si>
  <si>
    <t>Demontáž krytiny bitumenové vlnité sklonu do 30° do suti</t>
  </si>
  <si>
    <t>1263972150</t>
  </si>
  <si>
    <t>52</t>
  </si>
  <si>
    <t>765152821</t>
  </si>
  <si>
    <t>Demontáž krytiny bitumenové vlnité sklonu do 30° hřebene do suti</t>
  </si>
  <si>
    <t>-963994156</t>
  </si>
  <si>
    <t>53</t>
  </si>
  <si>
    <t>765R</t>
  </si>
  <si>
    <t>Demontáž + montáž nových střešních U-háků M8 dl. 200-240 mm vč. těsnící podložky, matice a krytky</t>
  </si>
  <si>
    <t>ks</t>
  </si>
  <si>
    <t>-1073055824</t>
  </si>
  <si>
    <t>54</t>
  </si>
  <si>
    <t>998765102</t>
  </si>
  <si>
    <t>Přesun hmot pro krytiny skládané stanovený z hmotnosti přesunovaného materiálu vodorovná dopravní vzdálenost do 50 m na objektech výšky přes 6 do 12 m</t>
  </si>
  <si>
    <t>1085284890</t>
  </si>
  <si>
    <t>783</t>
  </si>
  <si>
    <t>Dokončovací práce - nátěry</t>
  </si>
  <si>
    <t>55</t>
  </si>
  <si>
    <t>783201403</t>
  </si>
  <si>
    <t>Příprava podkladu tesařských konstrukcí před provedením nátěru oprášení</t>
  </si>
  <si>
    <t>537356137</t>
  </si>
  <si>
    <t>56</t>
  </si>
  <si>
    <t>783213111</t>
  </si>
  <si>
    <t>Preventivní napouštěcí nátěr tesařských prvků proti dřevokazným houbám, hmyzu a plísním zabudovaných do konstrukce jednonásobný syntetický</t>
  </si>
  <si>
    <t>-2111363111</t>
  </si>
  <si>
    <t>57</t>
  </si>
  <si>
    <t>783501313</t>
  </si>
  <si>
    <t>Příprava podkladu krytiny před provedením nátěru sklonu přes 10 do 30° odmaštění</t>
  </si>
  <si>
    <t>-1922611972</t>
  </si>
  <si>
    <t>58</t>
  </si>
  <si>
    <t>783543001</t>
  </si>
  <si>
    <t>Základní (napouštěcí ) nátěr krytiny krytiny plechové sklonu střechy do 10° jednonásobný polyuretanový</t>
  </si>
  <si>
    <t>1996270312</t>
  </si>
  <si>
    <t>Poznámka k položce:
tl. nátěru min. 75 μm</t>
  </si>
  <si>
    <t>59</t>
  </si>
  <si>
    <t>783547001</t>
  </si>
  <si>
    <t>Krycí nátěr (email) krytiny krytiny plechové sklonu střechy do 10° jednonásobný polyuretanový</t>
  </si>
  <si>
    <t>-291057684</t>
  </si>
  <si>
    <t>60</t>
  </si>
  <si>
    <t>783591111</t>
  </si>
  <si>
    <t>Příplatek k ceně nátěru krytiny dvojnásobného, za provedení ve sklonu střechy přes 10 do 30°</t>
  </si>
  <si>
    <t>-140637146</t>
  </si>
  <si>
    <t>Poznámka k položce:
celková tl. nátěru min. 150 μm</t>
  </si>
  <si>
    <t>789</t>
  </si>
  <si>
    <t>Povrchové úpravy ocelových konstrukcí a technologických zařízení</t>
  </si>
  <si>
    <t>61</t>
  </si>
  <si>
    <t>789121152</t>
  </si>
  <si>
    <t>Úpravy povrchů pod nátěry ocelových konstrukcí třídy I odstranění rzi a nečistot pomocí ručního nářadí stupeň přípravy St 2, stupeň zrezivění C</t>
  </si>
  <si>
    <t>1139412447</t>
  </si>
  <si>
    <t>0,6*675</t>
  </si>
  <si>
    <t>VRN</t>
  </si>
  <si>
    <t>Vedlejší rozpočtové náklady</t>
  </si>
  <si>
    <t>VRN1</t>
  </si>
  <si>
    <t>Průzkumné, geodetické a projektové práce</t>
  </si>
  <si>
    <t>62</t>
  </si>
  <si>
    <t>013294000</t>
  </si>
  <si>
    <t>Ostatní dokumentace</t>
  </si>
  <si>
    <t>kpl</t>
  </si>
  <si>
    <t>1024</t>
  </si>
  <si>
    <t>-584402538</t>
  </si>
  <si>
    <t>Poznámka k položce:
doklady dokumentující kvalitu provedených prací a zabudovaných materiálů - atesty, prohlášení o shodě, technické listy atd.
doklady o likvidaci stavební suti a dalších odpadů</t>
  </si>
  <si>
    <t>VRN3</t>
  </si>
  <si>
    <t>Zařízení staveniště</t>
  </si>
  <si>
    <t>63</t>
  </si>
  <si>
    <t>030001000</t>
  </si>
  <si>
    <t>325256321</t>
  </si>
  <si>
    <t>VRN6</t>
  </si>
  <si>
    <t>Územní vlivy</t>
  </si>
  <si>
    <t>64</t>
  </si>
  <si>
    <t>063303000</t>
  </si>
  <si>
    <t>Práce ve výškách, v hloubkách</t>
  </si>
  <si>
    <t>1367680125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</si>
</sst>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29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31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31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34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38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39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40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41</v>
      </c>
      <c r="E29" s="45"/>
      <c r="F29" s="30" t="s">
        <v>42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43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44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45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46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48</v>
      </c>
      <c r="U35" s="52"/>
      <c r="V35" s="52"/>
      <c r="W35" s="52"/>
      <c r="X35" s="54" t="s">
        <v>49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50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51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52</v>
      </c>
      <c r="AI60" s="40"/>
      <c r="AJ60" s="40"/>
      <c r="AK60" s="40"/>
      <c r="AL60" s="40"/>
      <c r="AM60" s="62" t="s">
        <v>53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54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55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52</v>
      </c>
      <c r="AI75" s="40"/>
      <c r="AJ75" s="40"/>
      <c r="AK75" s="40"/>
      <c r="AL75" s="40"/>
      <c r="AM75" s="62" t="s">
        <v>53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56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223550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Budova provozu Přerov - výměna střešní krytiny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Přerov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24. 2. 2023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Povodí Moravy, s.p.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32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42"/>
      <c r="AS89" s="79" t="s">
        <v>57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30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35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58</v>
      </c>
      <c r="D92" s="92"/>
      <c r="E92" s="92"/>
      <c r="F92" s="92"/>
      <c r="G92" s="92"/>
      <c r="H92" s="93"/>
      <c r="I92" s="94" t="s">
        <v>59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60</v>
      </c>
      <c r="AH92" s="92"/>
      <c r="AI92" s="92"/>
      <c r="AJ92" s="92"/>
      <c r="AK92" s="92"/>
      <c r="AL92" s="92"/>
      <c r="AM92" s="92"/>
      <c r="AN92" s="94" t="s">
        <v>61</v>
      </c>
      <c r="AO92" s="92"/>
      <c r="AP92" s="96"/>
      <c r="AQ92" s="97" t="s">
        <v>62</v>
      </c>
      <c r="AR92" s="42"/>
      <c r="AS92" s="98" t="s">
        <v>63</v>
      </c>
      <c r="AT92" s="99" t="s">
        <v>64</v>
      </c>
      <c r="AU92" s="99" t="s">
        <v>65</v>
      </c>
      <c r="AV92" s="99" t="s">
        <v>66</v>
      </c>
      <c r="AW92" s="99" t="s">
        <v>67</v>
      </c>
      <c r="AX92" s="99" t="s">
        <v>68</v>
      </c>
      <c r="AY92" s="99" t="s">
        <v>69</v>
      </c>
      <c r="AZ92" s="99" t="s">
        <v>70</v>
      </c>
      <c r="BA92" s="99" t="s">
        <v>71</v>
      </c>
      <c r="BB92" s="99" t="s">
        <v>72</v>
      </c>
      <c r="BC92" s="99" t="s">
        <v>73</v>
      </c>
      <c r="BD92" s="100" t="s">
        <v>74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75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ROUND(SUM(AV94:AW94),2)</f>
        <v>0</v>
      </c>
      <c r="AU94" s="113">
        <f>ROUND(AU95,5)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ROUND(AZ95,2)</f>
        <v>0</v>
      </c>
      <c r="BA94" s="112">
        <f>ROUND(BA95,2)</f>
        <v>0</v>
      </c>
      <c r="BB94" s="112">
        <f>ROUND(BB95,2)</f>
        <v>0</v>
      </c>
      <c r="BC94" s="112">
        <f>ROUND(BC95,2)</f>
        <v>0</v>
      </c>
      <c r="BD94" s="114">
        <f>ROUND(BD95,2)</f>
        <v>0</v>
      </c>
      <c r="BE94" s="6"/>
      <c r="BS94" s="115" t="s">
        <v>76</v>
      </c>
      <c r="BT94" s="115" t="s">
        <v>77</v>
      </c>
      <c r="BV94" s="115" t="s">
        <v>78</v>
      </c>
      <c r="BW94" s="115" t="s">
        <v>5</v>
      </c>
      <c r="BX94" s="115" t="s">
        <v>79</v>
      </c>
      <c r="CL94" s="115" t="s">
        <v>1</v>
      </c>
    </row>
    <row r="95" spans="1:90" s="7" customFormat="1" ht="24.75" customHeight="1">
      <c r="A95" s="116" t="s">
        <v>80</v>
      </c>
      <c r="B95" s="117"/>
      <c r="C95" s="118"/>
      <c r="D95" s="119" t="s">
        <v>14</v>
      </c>
      <c r="E95" s="119"/>
      <c r="F95" s="119"/>
      <c r="G95" s="119"/>
      <c r="H95" s="119"/>
      <c r="I95" s="120"/>
      <c r="J95" s="119" t="s">
        <v>17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'223550 - Budova provozu P...'!J28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81</v>
      </c>
      <c r="AR95" s="123"/>
      <c r="AS95" s="124">
        <v>0</v>
      </c>
      <c r="AT95" s="125">
        <f>ROUND(SUM(AV95:AW95),2)</f>
        <v>0</v>
      </c>
      <c r="AU95" s="126">
        <f>'223550 - Budova provozu P...'!P128</f>
        <v>0</v>
      </c>
      <c r="AV95" s="125">
        <f>'223550 - Budova provozu P...'!J31</f>
        <v>0</v>
      </c>
      <c r="AW95" s="125">
        <f>'223550 - Budova provozu P...'!J32</f>
        <v>0</v>
      </c>
      <c r="AX95" s="125">
        <f>'223550 - Budova provozu P...'!J33</f>
        <v>0</v>
      </c>
      <c r="AY95" s="125">
        <f>'223550 - Budova provozu P...'!J34</f>
        <v>0</v>
      </c>
      <c r="AZ95" s="125">
        <f>'223550 - Budova provozu P...'!F31</f>
        <v>0</v>
      </c>
      <c r="BA95" s="125">
        <f>'223550 - Budova provozu P...'!F32</f>
        <v>0</v>
      </c>
      <c r="BB95" s="125">
        <f>'223550 - Budova provozu P...'!F33</f>
        <v>0</v>
      </c>
      <c r="BC95" s="125">
        <f>'223550 - Budova provozu P...'!F34</f>
        <v>0</v>
      </c>
      <c r="BD95" s="127">
        <f>'223550 - Budova provozu P...'!F35</f>
        <v>0</v>
      </c>
      <c r="BE95" s="7"/>
      <c r="BT95" s="128" t="s">
        <v>82</v>
      </c>
      <c r="BU95" s="128" t="s">
        <v>83</v>
      </c>
      <c r="BV95" s="128" t="s">
        <v>78</v>
      </c>
      <c r="BW95" s="128" t="s">
        <v>5</v>
      </c>
      <c r="BX95" s="128" t="s">
        <v>79</v>
      </c>
      <c r="CL95" s="128" t="s">
        <v>1</v>
      </c>
    </row>
    <row r="96" spans="1:57" s="2" customFormat="1" ht="30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s="2" customFormat="1" ht="6.95" customHeight="1">
      <c r="A97" s="36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23550 - Budova provozu 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8"/>
      <c r="AT3" s="15" t="s">
        <v>84</v>
      </c>
    </row>
    <row r="4" spans="2:46" s="1" customFormat="1" ht="24.95" customHeight="1">
      <c r="B4" s="18"/>
      <c r="D4" s="131" t="s">
        <v>85</v>
      </c>
      <c r="L4" s="18"/>
      <c r="M4" s="132" t="s">
        <v>10</v>
      </c>
      <c r="AT4" s="15" t="s">
        <v>4</v>
      </c>
    </row>
    <row r="5" spans="2:12" s="1" customFormat="1" ht="6.95" customHeight="1">
      <c r="B5" s="18"/>
      <c r="L5" s="18"/>
    </row>
    <row r="6" spans="1:31" s="2" customFormat="1" ht="12" customHeight="1">
      <c r="A6" s="36"/>
      <c r="B6" s="42"/>
      <c r="C6" s="36"/>
      <c r="D6" s="133" t="s">
        <v>16</v>
      </c>
      <c r="E6" s="36"/>
      <c r="F6" s="36"/>
      <c r="G6" s="36"/>
      <c r="H6" s="36"/>
      <c r="I6" s="36"/>
      <c r="J6" s="36"/>
      <c r="K6" s="36"/>
      <c r="L6" s="61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>
      <c r="A7" s="36"/>
      <c r="B7" s="42"/>
      <c r="C7" s="36"/>
      <c r="D7" s="36"/>
      <c r="E7" s="134" t="s">
        <v>17</v>
      </c>
      <c r="F7" s="36"/>
      <c r="G7" s="36"/>
      <c r="H7" s="36"/>
      <c r="I7" s="36"/>
      <c r="J7" s="36"/>
      <c r="K7" s="36"/>
      <c r="L7" s="61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42"/>
      <c r="C8" s="36"/>
      <c r="D8" s="36"/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42"/>
      <c r="C9" s="36"/>
      <c r="D9" s="133" t="s">
        <v>18</v>
      </c>
      <c r="E9" s="36"/>
      <c r="F9" s="135" t="s">
        <v>1</v>
      </c>
      <c r="G9" s="36"/>
      <c r="H9" s="36"/>
      <c r="I9" s="133" t="s">
        <v>19</v>
      </c>
      <c r="J9" s="135" t="s">
        <v>1</v>
      </c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33" t="s">
        <v>20</v>
      </c>
      <c r="E10" s="36"/>
      <c r="F10" s="135" t="s">
        <v>21</v>
      </c>
      <c r="G10" s="36"/>
      <c r="H10" s="36"/>
      <c r="I10" s="133" t="s">
        <v>22</v>
      </c>
      <c r="J10" s="136" t="str">
        <f>'Rekapitulace stavby'!AN8</f>
        <v>24. 2. 2023</v>
      </c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42"/>
      <c r="C11" s="36"/>
      <c r="D11" s="36"/>
      <c r="E11" s="36"/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3" t="s">
        <v>24</v>
      </c>
      <c r="E12" s="36"/>
      <c r="F12" s="36"/>
      <c r="G12" s="36"/>
      <c r="H12" s="36"/>
      <c r="I12" s="133" t="s">
        <v>25</v>
      </c>
      <c r="J12" s="135" t="s">
        <v>26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42"/>
      <c r="C13" s="36"/>
      <c r="D13" s="36"/>
      <c r="E13" s="135" t="s">
        <v>27</v>
      </c>
      <c r="F13" s="36"/>
      <c r="G13" s="36"/>
      <c r="H13" s="36"/>
      <c r="I13" s="133" t="s">
        <v>28</v>
      </c>
      <c r="J13" s="135" t="s">
        <v>29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42"/>
      <c r="C14" s="36"/>
      <c r="D14" s="36"/>
      <c r="E14" s="36"/>
      <c r="F14" s="36"/>
      <c r="G14" s="36"/>
      <c r="H14" s="36"/>
      <c r="I14" s="36"/>
      <c r="J14" s="36"/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2"/>
      <c r="C15" s="36"/>
      <c r="D15" s="133" t="s">
        <v>30</v>
      </c>
      <c r="E15" s="36"/>
      <c r="F15" s="36"/>
      <c r="G15" s="36"/>
      <c r="H15" s="36"/>
      <c r="I15" s="133" t="s">
        <v>25</v>
      </c>
      <c r="J15" s="31" t="str">
        <f>'Rekapitulace stavby'!AN13</f>
        <v>Vyplň údaj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42"/>
      <c r="C16" s="36"/>
      <c r="D16" s="36"/>
      <c r="E16" s="31" t="str">
        <f>'Rekapitulace stavby'!E14</f>
        <v>Vyplň údaj</v>
      </c>
      <c r="F16" s="135"/>
      <c r="G16" s="135"/>
      <c r="H16" s="135"/>
      <c r="I16" s="133" t="s">
        <v>28</v>
      </c>
      <c r="J16" s="31" t="str">
        <f>'Rekapitulace stavby'!AN14</f>
        <v>Vyplň údaj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42"/>
      <c r="C17" s="36"/>
      <c r="D17" s="36"/>
      <c r="E17" s="36"/>
      <c r="F17" s="36"/>
      <c r="G17" s="36"/>
      <c r="H17" s="36"/>
      <c r="I17" s="36"/>
      <c r="J17" s="36"/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2"/>
      <c r="C18" s="36"/>
      <c r="D18" s="133" t="s">
        <v>32</v>
      </c>
      <c r="E18" s="36"/>
      <c r="F18" s="36"/>
      <c r="G18" s="36"/>
      <c r="H18" s="36"/>
      <c r="I18" s="133" t="s">
        <v>25</v>
      </c>
      <c r="J18" s="135" t="str">
        <f>IF('Rekapitulace stavby'!AN16="","",'Rekapitulace stavby'!AN16)</f>
        <v/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2"/>
      <c r="C19" s="36"/>
      <c r="D19" s="36"/>
      <c r="E19" s="135" t="str">
        <f>IF('Rekapitulace stavby'!E17="","",'Rekapitulace stavby'!E17)</f>
        <v xml:space="preserve"> </v>
      </c>
      <c r="F19" s="36"/>
      <c r="G19" s="36"/>
      <c r="H19" s="36"/>
      <c r="I19" s="133" t="s">
        <v>28</v>
      </c>
      <c r="J19" s="135" t="str">
        <f>IF('Rekapitulace stavby'!AN17="","",'Rekapitulace stavby'!AN17)</f>
        <v/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2"/>
      <c r="C20" s="36"/>
      <c r="D20" s="36"/>
      <c r="E20" s="36"/>
      <c r="F20" s="36"/>
      <c r="G20" s="36"/>
      <c r="H20" s="36"/>
      <c r="I20" s="36"/>
      <c r="J20" s="36"/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2"/>
      <c r="C21" s="36"/>
      <c r="D21" s="133" t="s">
        <v>35</v>
      </c>
      <c r="E21" s="36"/>
      <c r="F21" s="36"/>
      <c r="G21" s="36"/>
      <c r="H21" s="36"/>
      <c r="I21" s="133" t="s">
        <v>25</v>
      </c>
      <c r="J21" s="135" t="str">
        <f>IF('Rekapitulace stavby'!AN19="","",'Rekapitulace stavby'!AN19)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2"/>
      <c r="C22" s="36"/>
      <c r="D22" s="36"/>
      <c r="E22" s="135" t="str">
        <f>IF('Rekapitulace stavby'!E20="","",'Rekapitulace stavby'!E20)</f>
        <v xml:space="preserve"> </v>
      </c>
      <c r="F22" s="36"/>
      <c r="G22" s="36"/>
      <c r="H22" s="36"/>
      <c r="I22" s="133" t="s">
        <v>28</v>
      </c>
      <c r="J22" s="135" t="str">
        <f>IF('Rekapitulace stavby'!AN20="","",'Rekapitulace stavby'!AN20)</f>
        <v/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2"/>
      <c r="C23" s="36"/>
      <c r="D23" s="36"/>
      <c r="E23" s="36"/>
      <c r="F23" s="36"/>
      <c r="G23" s="36"/>
      <c r="H23" s="36"/>
      <c r="I23" s="36"/>
      <c r="J23" s="36"/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2"/>
      <c r="C24" s="36"/>
      <c r="D24" s="133" t="s">
        <v>36</v>
      </c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16.5" customHeight="1">
      <c r="A25" s="137"/>
      <c r="B25" s="138"/>
      <c r="C25" s="137"/>
      <c r="D25" s="137"/>
      <c r="E25" s="139" t="s">
        <v>1</v>
      </c>
      <c r="F25" s="139"/>
      <c r="G25" s="139"/>
      <c r="H25" s="139"/>
      <c r="I25" s="137"/>
      <c r="J25" s="137"/>
      <c r="K25" s="137"/>
      <c r="L25" s="140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pans="1:31" s="2" customFormat="1" ht="6.95" customHeight="1">
      <c r="A26" s="36"/>
      <c r="B26" s="42"/>
      <c r="C26" s="36"/>
      <c r="D26" s="36"/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141"/>
      <c r="E27" s="141"/>
      <c r="F27" s="141"/>
      <c r="G27" s="141"/>
      <c r="H27" s="141"/>
      <c r="I27" s="141"/>
      <c r="J27" s="141"/>
      <c r="K27" s="141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4" customHeight="1">
      <c r="A28" s="36"/>
      <c r="B28" s="42"/>
      <c r="C28" s="36"/>
      <c r="D28" s="142" t="s">
        <v>37</v>
      </c>
      <c r="E28" s="36"/>
      <c r="F28" s="36"/>
      <c r="G28" s="36"/>
      <c r="H28" s="36"/>
      <c r="I28" s="36"/>
      <c r="J28" s="143">
        <f>ROUND(J128,2)</f>
        <v>0</v>
      </c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1"/>
      <c r="E29" s="141"/>
      <c r="F29" s="141"/>
      <c r="G29" s="141"/>
      <c r="H29" s="141"/>
      <c r="I29" s="141"/>
      <c r="J29" s="141"/>
      <c r="K29" s="141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42"/>
      <c r="C30" s="36"/>
      <c r="D30" s="36"/>
      <c r="E30" s="36"/>
      <c r="F30" s="144" t="s">
        <v>39</v>
      </c>
      <c r="G30" s="36"/>
      <c r="H30" s="36"/>
      <c r="I30" s="144" t="s">
        <v>38</v>
      </c>
      <c r="J30" s="144" t="s">
        <v>40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42"/>
      <c r="C31" s="36"/>
      <c r="D31" s="145" t="s">
        <v>41</v>
      </c>
      <c r="E31" s="133" t="s">
        <v>42</v>
      </c>
      <c r="F31" s="146">
        <f>ROUND((SUM(BE128:BE226)),2)</f>
        <v>0</v>
      </c>
      <c r="G31" s="36"/>
      <c r="H31" s="36"/>
      <c r="I31" s="147">
        <v>0.21</v>
      </c>
      <c r="J31" s="146">
        <f>ROUND(((SUM(BE128:BE226))*I31),2)</f>
        <v>0</v>
      </c>
      <c r="K31" s="3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133" t="s">
        <v>43</v>
      </c>
      <c r="F32" s="146">
        <f>ROUND((SUM(BF128:BF226)),2)</f>
        <v>0</v>
      </c>
      <c r="G32" s="36"/>
      <c r="H32" s="36"/>
      <c r="I32" s="147">
        <v>0.15</v>
      </c>
      <c r="J32" s="146">
        <f>ROUND(((SUM(BF128:BF226))*I32),2)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36"/>
      <c r="E33" s="133" t="s">
        <v>44</v>
      </c>
      <c r="F33" s="146">
        <f>ROUND((SUM(BG128:BG226)),2)</f>
        <v>0</v>
      </c>
      <c r="G33" s="36"/>
      <c r="H33" s="36"/>
      <c r="I33" s="147">
        <v>0.21</v>
      </c>
      <c r="J33" s="146">
        <f>0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33" t="s">
        <v>45</v>
      </c>
      <c r="F34" s="146">
        <f>ROUND((SUM(BH128:BH226)),2)</f>
        <v>0</v>
      </c>
      <c r="G34" s="36"/>
      <c r="H34" s="36"/>
      <c r="I34" s="147">
        <v>0.15</v>
      </c>
      <c r="J34" s="146">
        <f>0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3" t="s">
        <v>46</v>
      </c>
      <c r="F35" s="146">
        <f>ROUND((SUM(BI128:BI226)),2)</f>
        <v>0</v>
      </c>
      <c r="G35" s="36"/>
      <c r="H35" s="36"/>
      <c r="I35" s="147">
        <v>0</v>
      </c>
      <c r="J35" s="146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42"/>
      <c r="C36" s="36"/>
      <c r="D36" s="36"/>
      <c r="E36" s="36"/>
      <c r="F36" s="36"/>
      <c r="G36" s="36"/>
      <c r="H36" s="36"/>
      <c r="I36" s="36"/>
      <c r="J36" s="36"/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4" customHeight="1">
      <c r="A37" s="36"/>
      <c r="B37" s="42"/>
      <c r="C37" s="148"/>
      <c r="D37" s="149" t="s">
        <v>47</v>
      </c>
      <c r="E37" s="150"/>
      <c r="F37" s="150"/>
      <c r="G37" s="151" t="s">
        <v>48</v>
      </c>
      <c r="H37" s="152" t="s">
        <v>49</v>
      </c>
      <c r="I37" s="150"/>
      <c r="J37" s="153">
        <f>SUM(J28:J35)</f>
        <v>0</v>
      </c>
      <c r="K37" s="154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2:12" s="1" customFormat="1" ht="14.4" customHeight="1">
      <c r="B39" s="18"/>
      <c r="L39" s="18"/>
    </row>
    <row r="40" spans="2:12" s="1" customFormat="1" ht="14.4" customHeight="1">
      <c r="B40" s="18"/>
      <c r="L40" s="18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55" t="s">
        <v>50</v>
      </c>
      <c r="E50" s="156"/>
      <c r="F50" s="156"/>
      <c r="G50" s="155" t="s">
        <v>51</v>
      </c>
      <c r="H50" s="156"/>
      <c r="I50" s="156"/>
      <c r="J50" s="156"/>
      <c r="K50" s="156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57" t="s">
        <v>52</v>
      </c>
      <c r="E61" s="158"/>
      <c r="F61" s="159" t="s">
        <v>53</v>
      </c>
      <c r="G61" s="157" t="s">
        <v>52</v>
      </c>
      <c r="H61" s="158"/>
      <c r="I61" s="158"/>
      <c r="J61" s="160" t="s">
        <v>53</v>
      </c>
      <c r="K61" s="158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55" t="s">
        <v>54</v>
      </c>
      <c r="E65" s="161"/>
      <c r="F65" s="161"/>
      <c r="G65" s="155" t="s">
        <v>55</v>
      </c>
      <c r="H65" s="161"/>
      <c r="I65" s="161"/>
      <c r="J65" s="161"/>
      <c r="K65" s="161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57" t="s">
        <v>52</v>
      </c>
      <c r="E76" s="158"/>
      <c r="F76" s="159" t="s">
        <v>53</v>
      </c>
      <c r="G76" s="157" t="s">
        <v>52</v>
      </c>
      <c r="H76" s="158"/>
      <c r="I76" s="158"/>
      <c r="J76" s="160" t="s">
        <v>53</v>
      </c>
      <c r="K76" s="158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2"/>
      <c r="C77" s="163"/>
      <c r="D77" s="163"/>
      <c r="E77" s="163"/>
      <c r="F77" s="163"/>
      <c r="G77" s="163"/>
      <c r="H77" s="163"/>
      <c r="I77" s="163"/>
      <c r="J77" s="163"/>
      <c r="K77" s="163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4"/>
      <c r="C81" s="165"/>
      <c r="D81" s="165"/>
      <c r="E81" s="165"/>
      <c r="F81" s="165"/>
      <c r="G81" s="165"/>
      <c r="H81" s="165"/>
      <c r="I81" s="165"/>
      <c r="J81" s="165"/>
      <c r="K81" s="165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86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74" t="str">
        <f>E7</f>
        <v>Budova provozu Přerov - výměna střešní krytiny</v>
      </c>
      <c r="F85" s="38"/>
      <c r="G85" s="38"/>
      <c r="H85" s="38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20</v>
      </c>
      <c r="D87" s="38"/>
      <c r="E87" s="38"/>
      <c r="F87" s="25" t="str">
        <f>F10</f>
        <v>Přerov</v>
      </c>
      <c r="G87" s="38"/>
      <c r="H87" s="38"/>
      <c r="I87" s="30" t="s">
        <v>22</v>
      </c>
      <c r="J87" s="77" t="str">
        <f>IF(J10="","",J10)</f>
        <v>24. 2. 2023</v>
      </c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15" customHeight="1">
      <c r="A89" s="36"/>
      <c r="B89" s="37"/>
      <c r="C89" s="30" t="s">
        <v>24</v>
      </c>
      <c r="D89" s="38"/>
      <c r="E89" s="38"/>
      <c r="F89" s="25" t="str">
        <f>E13</f>
        <v>Povodí Moravy, s.p.</v>
      </c>
      <c r="G89" s="38"/>
      <c r="H89" s="38"/>
      <c r="I89" s="30" t="s">
        <v>32</v>
      </c>
      <c r="J89" s="34" t="str">
        <f>E19</f>
        <v xml:space="preserve"> 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>
      <c r="A90" s="36"/>
      <c r="B90" s="37"/>
      <c r="C90" s="30" t="s">
        <v>30</v>
      </c>
      <c r="D90" s="38"/>
      <c r="E90" s="38"/>
      <c r="F90" s="25" t="str">
        <f>IF(E16="","",E16)</f>
        <v>Vyplň údaj</v>
      </c>
      <c r="G90" s="38"/>
      <c r="H90" s="38"/>
      <c r="I90" s="30" t="s">
        <v>35</v>
      </c>
      <c r="J90" s="34" t="str">
        <f>E22</f>
        <v xml:space="preserve"> </v>
      </c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9.25" customHeight="1">
      <c r="A92" s="36"/>
      <c r="B92" s="37"/>
      <c r="C92" s="166" t="s">
        <v>87</v>
      </c>
      <c r="D92" s="167"/>
      <c r="E92" s="167"/>
      <c r="F92" s="167"/>
      <c r="G92" s="167"/>
      <c r="H92" s="167"/>
      <c r="I92" s="167"/>
      <c r="J92" s="168" t="s">
        <v>88</v>
      </c>
      <c r="K92" s="167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2.8" customHeight="1">
      <c r="A94" s="36"/>
      <c r="B94" s="37"/>
      <c r="C94" s="169" t="s">
        <v>89</v>
      </c>
      <c r="D94" s="38"/>
      <c r="E94" s="38"/>
      <c r="F94" s="38"/>
      <c r="G94" s="38"/>
      <c r="H94" s="38"/>
      <c r="I94" s="38"/>
      <c r="J94" s="108">
        <f>J128</f>
        <v>0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U94" s="15" t="s">
        <v>90</v>
      </c>
    </row>
    <row r="95" spans="1:31" s="9" customFormat="1" ht="24.95" customHeight="1">
      <c r="A95" s="9"/>
      <c r="B95" s="170"/>
      <c r="C95" s="171"/>
      <c r="D95" s="172" t="s">
        <v>91</v>
      </c>
      <c r="E95" s="173"/>
      <c r="F95" s="173"/>
      <c r="G95" s="173"/>
      <c r="H95" s="173"/>
      <c r="I95" s="173"/>
      <c r="J95" s="174">
        <f>J129</f>
        <v>0</v>
      </c>
      <c r="K95" s="171"/>
      <c r="L95" s="175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6"/>
      <c r="C96" s="177"/>
      <c r="D96" s="178" t="s">
        <v>92</v>
      </c>
      <c r="E96" s="179"/>
      <c r="F96" s="179"/>
      <c r="G96" s="179"/>
      <c r="H96" s="179"/>
      <c r="I96" s="179"/>
      <c r="J96" s="180">
        <f>J130</f>
        <v>0</v>
      </c>
      <c r="K96" s="177"/>
      <c r="L96" s="181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6"/>
      <c r="C97" s="177"/>
      <c r="D97" s="178" t="s">
        <v>93</v>
      </c>
      <c r="E97" s="179"/>
      <c r="F97" s="179"/>
      <c r="G97" s="179"/>
      <c r="H97" s="179"/>
      <c r="I97" s="179"/>
      <c r="J97" s="180">
        <f>J136</f>
        <v>0</v>
      </c>
      <c r="K97" s="177"/>
      <c r="L97" s="18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9" customFormat="1" ht="24.95" customHeight="1">
      <c r="A98" s="9"/>
      <c r="B98" s="170"/>
      <c r="C98" s="171"/>
      <c r="D98" s="172" t="s">
        <v>94</v>
      </c>
      <c r="E98" s="173"/>
      <c r="F98" s="173"/>
      <c r="G98" s="173"/>
      <c r="H98" s="173"/>
      <c r="I98" s="173"/>
      <c r="J98" s="174">
        <f>J142</f>
        <v>0</v>
      </c>
      <c r="K98" s="171"/>
      <c r="L98" s="17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76"/>
      <c r="C99" s="177"/>
      <c r="D99" s="178" t="s">
        <v>95</v>
      </c>
      <c r="E99" s="179"/>
      <c r="F99" s="179"/>
      <c r="G99" s="179"/>
      <c r="H99" s="179"/>
      <c r="I99" s="179"/>
      <c r="J99" s="180">
        <f>J143</f>
        <v>0</v>
      </c>
      <c r="K99" s="177"/>
      <c r="L99" s="18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6"/>
      <c r="C100" s="177"/>
      <c r="D100" s="178" t="s">
        <v>96</v>
      </c>
      <c r="E100" s="179"/>
      <c r="F100" s="179"/>
      <c r="G100" s="179"/>
      <c r="H100" s="179"/>
      <c r="I100" s="179"/>
      <c r="J100" s="180">
        <f>J152</f>
        <v>0</v>
      </c>
      <c r="K100" s="177"/>
      <c r="L100" s="18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6"/>
      <c r="C101" s="177"/>
      <c r="D101" s="178" t="s">
        <v>97</v>
      </c>
      <c r="E101" s="179"/>
      <c r="F101" s="179"/>
      <c r="G101" s="179"/>
      <c r="H101" s="179"/>
      <c r="I101" s="179"/>
      <c r="J101" s="180">
        <f>J157</f>
        <v>0</v>
      </c>
      <c r="K101" s="177"/>
      <c r="L101" s="18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6"/>
      <c r="C102" s="177"/>
      <c r="D102" s="178" t="s">
        <v>98</v>
      </c>
      <c r="E102" s="179"/>
      <c r="F102" s="179"/>
      <c r="G102" s="179"/>
      <c r="H102" s="179"/>
      <c r="I102" s="179"/>
      <c r="J102" s="180">
        <f>J161</f>
        <v>0</v>
      </c>
      <c r="K102" s="177"/>
      <c r="L102" s="18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6"/>
      <c r="C103" s="177"/>
      <c r="D103" s="178" t="s">
        <v>99</v>
      </c>
      <c r="E103" s="179"/>
      <c r="F103" s="179"/>
      <c r="G103" s="179"/>
      <c r="H103" s="179"/>
      <c r="I103" s="179"/>
      <c r="J103" s="180">
        <f>J163</f>
        <v>0</v>
      </c>
      <c r="K103" s="177"/>
      <c r="L103" s="18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6"/>
      <c r="C104" s="177"/>
      <c r="D104" s="178" t="s">
        <v>100</v>
      </c>
      <c r="E104" s="179"/>
      <c r="F104" s="179"/>
      <c r="G104" s="179"/>
      <c r="H104" s="179"/>
      <c r="I104" s="179"/>
      <c r="J104" s="180">
        <f>J196</f>
        <v>0</v>
      </c>
      <c r="K104" s="177"/>
      <c r="L104" s="18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6"/>
      <c r="C105" s="177"/>
      <c r="D105" s="178" t="s">
        <v>101</v>
      </c>
      <c r="E105" s="179"/>
      <c r="F105" s="179"/>
      <c r="G105" s="179"/>
      <c r="H105" s="179"/>
      <c r="I105" s="179"/>
      <c r="J105" s="180">
        <f>J206</f>
        <v>0</v>
      </c>
      <c r="K105" s="177"/>
      <c r="L105" s="18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6"/>
      <c r="C106" s="177"/>
      <c r="D106" s="178" t="s">
        <v>102</v>
      </c>
      <c r="E106" s="179"/>
      <c r="F106" s="179"/>
      <c r="G106" s="179"/>
      <c r="H106" s="179"/>
      <c r="I106" s="179"/>
      <c r="J106" s="180">
        <f>J216</f>
        <v>0</v>
      </c>
      <c r="K106" s="177"/>
      <c r="L106" s="18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0"/>
      <c r="C107" s="171"/>
      <c r="D107" s="172" t="s">
        <v>103</v>
      </c>
      <c r="E107" s="173"/>
      <c r="F107" s="173"/>
      <c r="G107" s="173"/>
      <c r="H107" s="173"/>
      <c r="I107" s="173"/>
      <c r="J107" s="174">
        <f>J219</f>
        <v>0</v>
      </c>
      <c r="K107" s="171"/>
      <c r="L107" s="17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76"/>
      <c r="C108" s="177"/>
      <c r="D108" s="178" t="s">
        <v>104</v>
      </c>
      <c r="E108" s="179"/>
      <c r="F108" s="179"/>
      <c r="G108" s="179"/>
      <c r="H108" s="179"/>
      <c r="I108" s="179"/>
      <c r="J108" s="180">
        <f>J220</f>
        <v>0</v>
      </c>
      <c r="K108" s="177"/>
      <c r="L108" s="18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6"/>
      <c r="C109" s="177"/>
      <c r="D109" s="178" t="s">
        <v>105</v>
      </c>
      <c r="E109" s="179"/>
      <c r="F109" s="179"/>
      <c r="G109" s="179"/>
      <c r="H109" s="179"/>
      <c r="I109" s="179"/>
      <c r="J109" s="180">
        <f>J223</f>
        <v>0</v>
      </c>
      <c r="K109" s="177"/>
      <c r="L109" s="18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6"/>
      <c r="C110" s="177"/>
      <c r="D110" s="178" t="s">
        <v>106</v>
      </c>
      <c r="E110" s="179"/>
      <c r="F110" s="179"/>
      <c r="G110" s="179"/>
      <c r="H110" s="179"/>
      <c r="I110" s="179"/>
      <c r="J110" s="180">
        <f>J225</f>
        <v>0</v>
      </c>
      <c r="K110" s="177"/>
      <c r="L110" s="18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64"/>
      <c r="C112" s="65"/>
      <c r="D112" s="65"/>
      <c r="E112" s="65"/>
      <c r="F112" s="65"/>
      <c r="G112" s="65"/>
      <c r="H112" s="65"/>
      <c r="I112" s="65"/>
      <c r="J112" s="65"/>
      <c r="K112" s="65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6" spans="1:31" s="2" customFormat="1" ht="6.95" customHeight="1">
      <c r="A116" s="36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24.95" customHeight="1">
      <c r="A117" s="36"/>
      <c r="B117" s="37"/>
      <c r="C117" s="21" t="s">
        <v>107</v>
      </c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2" customHeight="1">
      <c r="A119" s="36"/>
      <c r="B119" s="37"/>
      <c r="C119" s="30" t="s">
        <v>16</v>
      </c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6.5" customHeight="1">
      <c r="A120" s="36"/>
      <c r="B120" s="37"/>
      <c r="C120" s="38"/>
      <c r="D120" s="38"/>
      <c r="E120" s="74" t="str">
        <f>E7</f>
        <v>Budova provozu Přerov - výměna střešní krytiny</v>
      </c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2" customHeight="1">
      <c r="A122" s="36"/>
      <c r="B122" s="37"/>
      <c r="C122" s="30" t="s">
        <v>20</v>
      </c>
      <c r="D122" s="38"/>
      <c r="E122" s="38"/>
      <c r="F122" s="25" t="str">
        <f>F10</f>
        <v>Přerov</v>
      </c>
      <c r="G122" s="38"/>
      <c r="H122" s="38"/>
      <c r="I122" s="30" t="s">
        <v>22</v>
      </c>
      <c r="J122" s="77" t="str">
        <f>IF(J10="","",J10)</f>
        <v>24. 2. 2023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6.95" customHeight="1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5.15" customHeight="1">
      <c r="A124" s="36"/>
      <c r="B124" s="37"/>
      <c r="C124" s="30" t="s">
        <v>24</v>
      </c>
      <c r="D124" s="38"/>
      <c r="E124" s="38"/>
      <c r="F124" s="25" t="str">
        <f>E13</f>
        <v>Povodí Moravy, s.p.</v>
      </c>
      <c r="G124" s="38"/>
      <c r="H124" s="38"/>
      <c r="I124" s="30" t="s">
        <v>32</v>
      </c>
      <c r="J124" s="34" t="str">
        <f>E19</f>
        <v xml:space="preserve"> </v>
      </c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5.15" customHeight="1">
      <c r="A125" s="36"/>
      <c r="B125" s="37"/>
      <c r="C125" s="30" t="s">
        <v>30</v>
      </c>
      <c r="D125" s="38"/>
      <c r="E125" s="38"/>
      <c r="F125" s="25" t="str">
        <f>IF(E16="","",E16)</f>
        <v>Vyplň údaj</v>
      </c>
      <c r="G125" s="38"/>
      <c r="H125" s="38"/>
      <c r="I125" s="30" t="s">
        <v>35</v>
      </c>
      <c r="J125" s="34" t="str">
        <f>E22</f>
        <v xml:space="preserve"> </v>
      </c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0.3" customHeight="1">
      <c r="A126" s="36"/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11" customFormat="1" ht="29.25" customHeight="1">
      <c r="A127" s="182"/>
      <c r="B127" s="183"/>
      <c r="C127" s="184" t="s">
        <v>108</v>
      </c>
      <c r="D127" s="185" t="s">
        <v>62</v>
      </c>
      <c r="E127" s="185" t="s">
        <v>58</v>
      </c>
      <c r="F127" s="185" t="s">
        <v>59</v>
      </c>
      <c r="G127" s="185" t="s">
        <v>109</v>
      </c>
      <c r="H127" s="185" t="s">
        <v>110</v>
      </c>
      <c r="I127" s="185" t="s">
        <v>111</v>
      </c>
      <c r="J127" s="186" t="s">
        <v>88</v>
      </c>
      <c r="K127" s="187" t="s">
        <v>112</v>
      </c>
      <c r="L127" s="188"/>
      <c r="M127" s="98" t="s">
        <v>1</v>
      </c>
      <c r="N127" s="99" t="s">
        <v>41</v>
      </c>
      <c r="O127" s="99" t="s">
        <v>113</v>
      </c>
      <c r="P127" s="99" t="s">
        <v>114</v>
      </c>
      <c r="Q127" s="99" t="s">
        <v>115</v>
      </c>
      <c r="R127" s="99" t="s">
        <v>116</v>
      </c>
      <c r="S127" s="99" t="s">
        <v>117</v>
      </c>
      <c r="T127" s="100" t="s">
        <v>118</v>
      </c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</row>
    <row r="128" spans="1:63" s="2" customFormat="1" ht="22.8" customHeight="1">
      <c r="A128" s="36"/>
      <c r="B128" s="37"/>
      <c r="C128" s="105" t="s">
        <v>119</v>
      </c>
      <c r="D128" s="38"/>
      <c r="E128" s="38"/>
      <c r="F128" s="38"/>
      <c r="G128" s="38"/>
      <c r="H128" s="38"/>
      <c r="I128" s="38"/>
      <c r="J128" s="189">
        <f>BK128</f>
        <v>0</v>
      </c>
      <c r="K128" s="38"/>
      <c r="L128" s="42"/>
      <c r="M128" s="101"/>
      <c r="N128" s="190"/>
      <c r="O128" s="102"/>
      <c r="P128" s="191">
        <f>P129+P142+P219</f>
        <v>0</v>
      </c>
      <c r="Q128" s="102"/>
      <c r="R128" s="191">
        <f>R129+R142+R219</f>
        <v>5.1932154</v>
      </c>
      <c r="S128" s="102"/>
      <c r="T128" s="192">
        <f>T129+T142+T219</f>
        <v>0.8027799999999999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76</v>
      </c>
      <c r="AU128" s="15" t="s">
        <v>90</v>
      </c>
      <c r="BK128" s="193">
        <f>BK129+BK142+BK219</f>
        <v>0</v>
      </c>
    </row>
    <row r="129" spans="1:63" s="12" customFormat="1" ht="25.9" customHeight="1">
      <c r="A129" s="12"/>
      <c r="B129" s="194"/>
      <c r="C129" s="195"/>
      <c r="D129" s="196" t="s">
        <v>76</v>
      </c>
      <c r="E129" s="197" t="s">
        <v>120</v>
      </c>
      <c r="F129" s="197" t="s">
        <v>121</v>
      </c>
      <c r="G129" s="195"/>
      <c r="H129" s="195"/>
      <c r="I129" s="198"/>
      <c r="J129" s="199">
        <f>BK129</f>
        <v>0</v>
      </c>
      <c r="K129" s="195"/>
      <c r="L129" s="200"/>
      <c r="M129" s="201"/>
      <c r="N129" s="202"/>
      <c r="O129" s="202"/>
      <c r="P129" s="203">
        <f>P130+P136</f>
        <v>0</v>
      </c>
      <c r="Q129" s="202"/>
      <c r="R129" s="203">
        <f>R130+R136</f>
        <v>0</v>
      </c>
      <c r="S129" s="202"/>
      <c r="T129" s="204">
        <f>T130+T136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5" t="s">
        <v>82</v>
      </c>
      <c r="AT129" s="206" t="s">
        <v>76</v>
      </c>
      <c r="AU129" s="206" t="s">
        <v>77</v>
      </c>
      <c r="AY129" s="205" t="s">
        <v>122</v>
      </c>
      <c r="BK129" s="207">
        <f>BK130+BK136</f>
        <v>0</v>
      </c>
    </row>
    <row r="130" spans="1:63" s="12" customFormat="1" ht="22.8" customHeight="1">
      <c r="A130" s="12"/>
      <c r="B130" s="194"/>
      <c r="C130" s="195"/>
      <c r="D130" s="196" t="s">
        <v>76</v>
      </c>
      <c r="E130" s="208" t="s">
        <v>123</v>
      </c>
      <c r="F130" s="208" t="s">
        <v>124</v>
      </c>
      <c r="G130" s="195"/>
      <c r="H130" s="195"/>
      <c r="I130" s="198"/>
      <c r="J130" s="209">
        <f>BK130</f>
        <v>0</v>
      </c>
      <c r="K130" s="195"/>
      <c r="L130" s="200"/>
      <c r="M130" s="201"/>
      <c r="N130" s="202"/>
      <c r="O130" s="202"/>
      <c r="P130" s="203">
        <f>SUM(P131:P135)</f>
        <v>0</v>
      </c>
      <c r="Q130" s="202"/>
      <c r="R130" s="203">
        <f>SUM(R131:R135)</f>
        <v>0</v>
      </c>
      <c r="S130" s="202"/>
      <c r="T130" s="204">
        <f>SUM(T131:T135)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5" t="s">
        <v>82</v>
      </c>
      <c r="AT130" s="206" t="s">
        <v>76</v>
      </c>
      <c r="AU130" s="206" t="s">
        <v>82</v>
      </c>
      <c r="AY130" s="205" t="s">
        <v>122</v>
      </c>
      <c r="BK130" s="207">
        <f>SUM(BK131:BK135)</f>
        <v>0</v>
      </c>
    </row>
    <row r="131" spans="1:65" s="2" customFormat="1" ht="44.25" customHeight="1">
      <c r="A131" s="36"/>
      <c r="B131" s="37"/>
      <c r="C131" s="210" t="s">
        <v>82</v>
      </c>
      <c r="D131" s="210" t="s">
        <v>125</v>
      </c>
      <c r="E131" s="211" t="s">
        <v>126</v>
      </c>
      <c r="F131" s="212" t="s">
        <v>127</v>
      </c>
      <c r="G131" s="213" t="s">
        <v>128</v>
      </c>
      <c r="H131" s="214">
        <v>14</v>
      </c>
      <c r="I131" s="215"/>
      <c r="J131" s="216">
        <f>ROUND(I131*H131,2)</f>
        <v>0</v>
      </c>
      <c r="K131" s="217"/>
      <c r="L131" s="42"/>
      <c r="M131" s="218" t="s">
        <v>1</v>
      </c>
      <c r="N131" s="219" t="s">
        <v>42</v>
      </c>
      <c r="O131" s="89"/>
      <c r="P131" s="220">
        <f>O131*H131</f>
        <v>0</v>
      </c>
      <c r="Q131" s="220">
        <v>0</v>
      </c>
      <c r="R131" s="220">
        <f>Q131*H131</f>
        <v>0</v>
      </c>
      <c r="S131" s="220">
        <v>0</v>
      </c>
      <c r="T131" s="22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2" t="s">
        <v>129</v>
      </c>
      <c r="AT131" s="222" t="s">
        <v>125</v>
      </c>
      <c r="AU131" s="222" t="s">
        <v>84</v>
      </c>
      <c r="AY131" s="15" t="s">
        <v>122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15" t="s">
        <v>82</v>
      </c>
      <c r="BK131" s="223">
        <f>ROUND(I131*H131,2)</f>
        <v>0</v>
      </c>
      <c r="BL131" s="15" t="s">
        <v>129</v>
      </c>
      <c r="BM131" s="222" t="s">
        <v>130</v>
      </c>
    </row>
    <row r="132" spans="1:47" s="2" customFormat="1" ht="12">
      <c r="A132" s="36"/>
      <c r="B132" s="37"/>
      <c r="C132" s="38"/>
      <c r="D132" s="224" t="s">
        <v>131</v>
      </c>
      <c r="E132" s="38"/>
      <c r="F132" s="225" t="s">
        <v>132</v>
      </c>
      <c r="G132" s="38"/>
      <c r="H132" s="38"/>
      <c r="I132" s="226"/>
      <c r="J132" s="38"/>
      <c r="K132" s="38"/>
      <c r="L132" s="42"/>
      <c r="M132" s="227"/>
      <c r="N132" s="228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131</v>
      </c>
      <c r="AU132" s="15" t="s">
        <v>84</v>
      </c>
    </row>
    <row r="133" spans="1:51" s="13" customFormat="1" ht="12">
      <c r="A133" s="13"/>
      <c r="B133" s="229"/>
      <c r="C133" s="230"/>
      <c r="D133" s="224" t="s">
        <v>133</v>
      </c>
      <c r="E133" s="231" t="s">
        <v>1</v>
      </c>
      <c r="F133" s="232" t="s">
        <v>134</v>
      </c>
      <c r="G133" s="230"/>
      <c r="H133" s="233">
        <v>14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9" t="s">
        <v>133</v>
      </c>
      <c r="AU133" s="239" t="s">
        <v>84</v>
      </c>
      <c r="AV133" s="13" t="s">
        <v>84</v>
      </c>
      <c r="AW133" s="13" t="s">
        <v>34</v>
      </c>
      <c r="AX133" s="13" t="s">
        <v>82</v>
      </c>
      <c r="AY133" s="239" t="s">
        <v>122</v>
      </c>
    </row>
    <row r="134" spans="1:65" s="2" customFormat="1" ht="44.25" customHeight="1">
      <c r="A134" s="36"/>
      <c r="B134" s="37"/>
      <c r="C134" s="210" t="s">
        <v>84</v>
      </c>
      <c r="D134" s="210" t="s">
        <v>125</v>
      </c>
      <c r="E134" s="211" t="s">
        <v>135</v>
      </c>
      <c r="F134" s="212" t="s">
        <v>136</v>
      </c>
      <c r="G134" s="213" t="s">
        <v>128</v>
      </c>
      <c r="H134" s="214">
        <v>14</v>
      </c>
      <c r="I134" s="215"/>
      <c r="J134" s="216">
        <f>ROUND(I134*H134,2)</f>
        <v>0</v>
      </c>
      <c r="K134" s="217"/>
      <c r="L134" s="42"/>
      <c r="M134" s="218" t="s">
        <v>1</v>
      </c>
      <c r="N134" s="219" t="s">
        <v>42</v>
      </c>
      <c r="O134" s="89"/>
      <c r="P134" s="220">
        <f>O134*H134</f>
        <v>0</v>
      </c>
      <c r="Q134" s="220">
        <v>0</v>
      </c>
      <c r="R134" s="220">
        <f>Q134*H134</f>
        <v>0</v>
      </c>
      <c r="S134" s="220">
        <v>0</v>
      </c>
      <c r="T134" s="221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2" t="s">
        <v>129</v>
      </c>
      <c r="AT134" s="222" t="s">
        <v>125</v>
      </c>
      <c r="AU134" s="222" t="s">
        <v>84</v>
      </c>
      <c r="AY134" s="15" t="s">
        <v>122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5" t="s">
        <v>82</v>
      </c>
      <c r="BK134" s="223">
        <f>ROUND(I134*H134,2)</f>
        <v>0</v>
      </c>
      <c r="BL134" s="15" t="s">
        <v>129</v>
      </c>
      <c r="BM134" s="222" t="s">
        <v>137</v>
      </c>
    </row>
    <row r="135" spans="1:65" s="2" customFormat="1" ht="33" customHeight="1">
      <c r="A135" s="36"/>
      <c r="B135" s="37"/>
      <c r="C135" s="210" t="s">
        <v>138</v>
      </c>
      <c r="D135" s="210" t="s">
        <v>125</v>
      </c>
      <c r="E135" s="211" t="s">
        <v>139</v>
      </c>
      <c r="F135" s="212" t="s">
        <v>140</v>
      </c>
      <c r="G135" s="213" t="s">
        <v>141</v>
      </c>
      <c r="H135" s="214">
        <v>40</v>
      </c>
      <c r="I135" s="215"/>
      <c r="J135" s="216">
        <f>ROUND(I135*H135,2)</f>
        <v>0</v>
      </c>
      <c r="K135" s="217"/>
      <c r="L135" s="42"/>
      <c r="M135" s="218" t="s">
        <v>1</v>
      </c>
      <c r="N135" s="219" t="s">
        <v>42</v>
      </c>
      <c r="O135" s="89"/>
      <c r="P135" s="220">
        <f>O135*H135</f>
        <v>0</v>
      </c>
      <c r="Q135" s="220">
        <v>0</v>
      </c>
      <c r="R135" s="220">
        <f>Q135*H135</f>
        <v>0</v>
      </c>
      <c r="S135" s="220">
        <v>0</v>
      </c>
      <c r="T135" s="221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2" t="s">
        <v>129</v>
      </c>
      <c r="AT135" s="222" t="s">
        <v>125</v>
      </c>
      <c r="AU135" s="222" t="s">
        <v>84</v>
      </c>
      <c r="AY135" s="15" t="s">
        <v>122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15" t="s">
        <v>82</v>
      </c>
      <c r="BK135" s="223">
        <f>ROUND(I135*H135,2)</f>
        <v>0</v>
      </c>
      <c r="BL135" s="15" t="s">
        <v>129</v>
      </c>
      <c r="BM135" s="222" t="s">
        <v>142</v>
      </c>
    </row>
    <row r="136" spans="1:63" s="12" customFormat="1" ht="22.8" customHeight="1">
      <c r="A136" s="12"/>
      <c r="B136" s="194"/>
      <c r="C136" s="195"/>
      <c r="D136" s="196" t="s">
        <v>76</v>
      </c>
      <c r="E136" s="208" t="s">
        <v>143</v>
      </c>
      <c r="F136" s="208" t="s">
        <v>144</v>
      </c>
      <c r="G136" s="195"/>
      <c r="H136" s="195"/>
      <c r="I136" s="198"/>
      <c r="J136" s="209">
        <f>BK136</f>
        <v>0</v>
      </c>
      <c r="K136" s="195"/>
      <c r="L136" s="200"/>
      <c r="M136" s="201"/>
      <c r="N136" s="202"/>
      <c r="O136" s="202"/>
      <c r="P136" s="203">
        <f>SUM(P137:P141)</f>
        <v>0</v>
      </c>
      <c r="Q136" s="202"/>
      <c r="R136" s="203">
        <f>SUM(R137:R141)</f>
        <v>0</v>
      </c>
      <c r="S136" s="202"/>
      <c r="T136" s="204">
        <f>SUM(T137:T141)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5" t="s">
        <v>82</v>
      </c>
      <c r="AT136" s="206" t="s">
        <v>76</v>
      </c>
      <c r="AU136" s="206" t="s">
        <v>82</v>
      </c>
      <c r="AY136" s="205" t="s">
        <v>122</v>
      </c>
      <c r="BK136" s="207">
        <f>SUM(BK137:BK141)</f>
        <v>0</v>
      </c>
    </row>
    <row r="137" spans="1:65" s="2" customFormat="1" ht="33" customHeight="1">
      <c r="A137" s="36"/>
      <c r="B137" s="37"/>
      <c r="C137" s="210" t="s">
        <v>129</v>
      </c>
      <c r="D137" s="210" t="s">
        <v>125</v>
      </c>
      <c r="E137" s="211" t="s">
        <v>145</v>
      </c>
      <c r="F137" s="212" t="s">
        <v>146</v>
      </c>
      <c r="G137" s="213" t="s">
        <v>147</v>
      </c>
      <c r="H137" s="214">
        <v>0.803</v>
      </c>
      <c r="I137" s="215"/>
      <c r="J137" s="216">
        <f>ROUND(I137*H137,2)</f>
        <v>0</v>
      </c>
      <c r="K137" s="217"/>
      <c r="L137" s="42"/>
      <c r="M137" s="218" t="s">
        <v>1</v>
      </c>
      <c r="N137" s="219" t="s">
        <v>42</v>
      </c>
      <c r="O137" s="89"/>
      <c r="P137" s="220">
        <f>O137*H137</f>
        <v>0</v>
      </c>
      <c r="Q137" s="220">
        <v>0</v>
      </c>
      <c r="R137" s="220">
        <f>Q137*H137</f>
        <v>0</v>
      </c>
      <c r="S137" s="220">
        <v>0</v>
      </c>
      <c r="T137" s="22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2" t="s">
        <v>129</v>
      </c>
      <c r="AT137" s="222" t="s">
        <v>125</v>
      </c>
      <c r="AU137" s="222" t="s">
        <v>84</v>
      </c>
      <c r="AY137" s="15" t="s">
        <v>122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15" t="s">
        <v>82</v>
      </c>
      <c r="BK137" s="223">
        <f>ROUND(I137*H137,2)</f>
        <v>0</v>
      </c>
      <c r="BL137" s="15" t="s">
        <v>129</v>
      </c>
      <c r="BM137" s="222" t="s">
        <v>148</v>
      </c>
    </row>
    <row r="138" spans="1:65" s="2" customFormat="1" ht="24.15" customHeight="1">
      <c r="A138" s="36"/>
      <c r="B138" s="37"/>
      <c r="C138" s="210" t="s">
        <v>149</v>
      </c>
      <c r="D138" s="210" t="s">
        <v>125</v>
      </c>
      <c r="E138" s="211" t="s">
        <v>150</v>
      </c>
      <c r="F138" s="212" t="s">
        <v>151</v>
      </c>
      <c r="G138" s="213" t="s">
        <v>147</v>
      </c>
      <c r="H138" s="214">
        <v>6.507</v>
      </c>
      <c r="I138" s="215"/>
      <c r="J138" s="216">
        <f>ROUND(I138*H138,2)</f>
        <v>0</v>
      </c>
      <c r="K138" s="217"/>
      <c r="L138" s="42"/>
      <c r="M138" s="218" t="s">
        <v>1</v>
      </c>
      <c r="N138" s="219" t="s">
        <v>42</v>
      </c>
      <c r="O138" s="89"/>
      <c r="P138" s="220">
        <f>O138*H138</f>
        <v>0</v>
      </c>
      <c r="Q138" s="220">
        <v>0</v>
      </c>
      <c r="R138" s="220">
        <f>Q138*H138</f>
        <v>0</v>
      </c>
      <c r="S138" s="220">
        <v>0</v>
      </c>
      <c r="T138" s="221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2" t="s">
        <v>129</v>
      </c>
      <c r="AT138" s="222" t="s">
        <v>125</v>
      </c>
      <c r="AU138" s="222" t="s">
        <v>84</v>
      </c>
      <c r="AY138" s="15" t="s">
        <v>122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15" t="s">
        <v>82</v>
      </c>
      <c r="BK138" s="223">
        <f>ROUND(I138*H138,2)</f>
        <v>0</v>
      </c>
      <c r="BL138" s="15" t="s">
        <v>129</v>
      </c>
      <c r="BM138" s="222" t="s">
        <v>152</v>
      </c>
    </row>
    <row r="139" spans="1:51" s="13" customFormat="1" ht="12">
      <c r="A139" s="13"/>
      <c r="B139" s="229"/>
      <c r="C139" s="230"/>
      <c r="D139" s="224" t="s">
        <v>133</v>
      </c>
      <c r="E139" s="231" t="s">
        <v>1</v>
      </c>
      <c r="F139" s="232" t="s">
        <v>153</v>
      </c>
      <c r="G139" s="230"/>
      <c r="H139" s="233">
        <v>6.507</v>
      </c>
      <c r="I139" s="234"/>
      <c r="J139" s="230"/>
      <c r="K139" s="230"/>
      <c r="L139" s="235"/>
      <c r="M139" s="236"/>
      <c r="N139" s="237"/>
      <c r="O139" s="237"/>
      <c r="P139" s="237"/>
      <c r="Q139" s="237"/>
      <c r="R139" s="237"/>
      <c r="S139" s="237"/>
      <c r="T139" s="23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9" t="s">
        <v>133</v>
      </c>
      <c r="AU139" s="239" t="s">
        <v>84</v>
      </c>
      <c r="AV139" s="13" t="s">
        <v>84</v>
      </c>
      <c r="AW139" s="13" t="s">
        <v>34</v>
      </c>
      <c r="AX139" s="13" t="s">
        <v>82</v>
      </c>
      <c r="AY139" s="239" t="s">
        <v>122</v>
      </c>
    </row>
    <row r="140" spans="1:65" s="2" customFormat="1" ht="37.8" customHeight="1">
      <c r="A140" s="36"/>
      <c r="B140" s="37"/>
      <c r="C140" s="210" t="s">
        <v>154</v>
      </c>
      <c r="D140" s="210" t="s">
        <v>125</v>
      </c>
      <c r="E140" s="211" t="s">
        <v>155</v>
      </c>
      <c r="F140" s="212" t="s">
        <v>156</v>
      </c>
      <c r="G140" s="213" t="s">
        <v>147</v>
      </c>
      <c r="H140" s="214">
        <v>0.803</v>
      </c>
      <c r="I140" s="215"/>
      <c r="J140" s="216">
        <f>ROUND(I140*H140,2)</f>
        <v>0</v>
      </c>
      <c r="K140" s="217"/>
      <c r="L140" s="42"/>
      <c r="M140" s="218" t="s">
        <v>1</v>
      </c>
      <c r="N140" s="219" t="s">
        <v>42</v>
      </c>
      <c r="O140" s="89"/>
      <c r="P140" s="220">
        <f>O140*H140</f>
        <v>0</v>
      </c>
      <c r="Q140" s="220">
        <v>0</v>
      </c>
      <c r="R140" s="220">
        <f>Q140*H140</f>
        <v>0</v>
      </c>
      <c r="S140" s="220">
        <v>0</v>
      </c>
      <c r="T140" s="221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2" t="s">
        <v>129</v>
      </c>
      <c r="AT140" s="222" t="s">
        <v>125</v>
      </c>
      <c r="AU140" s="222" t="s">
        <v>84</v>
      </c>
      <c r="AY140" s="15" t="s">
        <v>122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5" t="s">
        <v>82</v>
      </c>
      <c r="BK140" s="223">
        <f>ROUND(I140*H140,2)</f>
        <v>0</v>
      </c>
      <c r="BL140" s="15" t="s">
        <v>129</v>
      </c>
      <c r="BM140" s="222" t="s">
        <v>157</v>
      </c>
    </row>
    <row r="141" spans="1:65" s="2" customFormat="1" ht="44.25" customHeight="1">
      <c r="A141" s="36"/>
      <c r="B141" s="37"/>
      <c r="C141" s="210" t="s">
        <v>158</v>
      </c>
      <c r="D141" s="210" t="s">
        <v>125</v>
      </c>
      <c r="E141" s="211" t="s">
        <v>159</v>
      </c>
      <c r="F141" s="212" t="s">
        <v>160</v>
      </c>
      <c r="G141" s="213" t="s">
        <v>147</v>
      </c>
      <c r="H141" s="214">
        <v>0.723</v>
      </c>
      <c r="I141" s="215"/>
      <c r="J141" s="216">
        <f>ROUND(I141*H141,2)</f>
        <v>0</v>
      </c>
      <c r="K141" s="217"/>
      <c r="L141" s="42"/>
      <c r="M141" s="218" t="s">
        <v>1</v>
      </c>
      <c r="N141" s="219" t="s">
        <v>42</v>
      </c>
      <c r="O141" s="89"/>
      <c r="P141" s="220">
        <f>O141*H141</f>
        <v>0</v>
      </c>
      <c r="Q141" s="220">
        <v>0</v>
      </c>
      <c r="R141" s="220">
        <f>Q141*H141</f>
        <v>0</v>
      </c>
      <c r="S141" s="220">
        <v>0</v>
      </c>
      <c r="T141" s="221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2" t="s">
        <v>129</v>
      </c>
      <c r="AT141" s="222" t="s">
        <v>125</v>
      </c>
      <c r="AU141" s="222" t="s">
        <v>84</v>
      </c>
      <c r="AY141" s="15" t="s">
        <v>122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5" t="s">
        <v>82</v>
      </c>
      <c r="BK141" s="223">
        <f>ROUND(I141*H141,2)</f>
        <v>0</v>
      </c>
      <c r="BL141" s="15" t="s">
        <v>129</v>
      </c>
      <c r="BM141" s="222" t="s">
        <v>161</v>
      </c>
    </row>
    <row r="142" spans="1:63" s="12" customFormat="1" ht="25.9" customHeight="1">
      <c r="A142" s="12"/>
      <c r="B142" s="194"/>
      <c r="C142" s="195"/>
      <c r="D142" s="196" t="s">
        <v>76</v>
      </c>
      <c r="E142" s="197" t="s">
        <v>162</v>
      </c>
      <c r="F142" s="197" t="s">
        <v>163</v>
      </c>
      <c r="G142" s="195"/>
      <c r="H142" s="195"/>
      <c r="I142" s="198"/>
      <c r="J142" s="199">
        <f>BK142</f>
        <v>0</v>
      </c>
      <c r="K142" s="195"/>
      <c r="L142" s="200"/>
      <c r="M142" s="201"/>
      <c r="N142" s="202"/>
      <c r="O142" s="202"/>
      <c r="P142" s="203">
        <f>P143+P152+P157+P161+P163+P196+P206+P216</f>
        <v>0</v>
      </c>
      <c r="Q142" s="202"/>
      <c r="R142" s="203">
        <f>R143+R152+R157+R161+R163+R196+R206+R216</f>
        <v>5.1932154</v>
      </c>
      <c r="S142" s="202"/>
      <c r="T142" s="204">
        <f>T143+T152+T157+T161+T163+T196+T206+T216</f>
        <v>0.8027799999999999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5" t="s">
        <v>84</v>
      </c>
      <c r="AT142" s="206" t="s">
        <v>76</v>
      </c>
      <c r="AU142" s="206" t="s">
        <v>77</v>
      </c>
      <c r="AY142" s="205" t="s">
        <v>122</v>
      </c>
      <c r="BK142" s="207">
        <f>BK143+BK152+BK157+BK161+BK163+BK196+BK206+BK216</f>
        <v>0</v>
      </c>
    </row>
    <row r="143" spans="1:63" s="12" customFormat="1" ht="22.8" customHeight="1">
      <c r="A143" s="12"/>
      <c r="B143" s="194"/>
      <c r="C143" s="195"/>
      <c r="D143" s="196" t="s">
        <v>76</v>
      </c>
      <c r="E143" s="208" t="s">
        <v>164</v>
      </c>
      <c r="F143" s="208" t="s">
        <v>165</v>
      </c>
      <c r="G143" s="195"/>
      <c r="H143" s="195"/>
      <c r="I143" s="198"/>
      <c r="J143" s="209">
        <f>BK143</f>
        <v>0</v>
      </c>
      <c r="K143" s="195"/>
      <c r="L143" s="200"/>
      <c r="M143" s="201"/>
      <c r="N143" s="202"/>
      <c r="O143" s="202"/>
      <c r="P143" s="203">
        <f>SUM(P144:P151)</f>
        <v>0</v>
      </c>
      <c r="Q143" s="202"/>
      <c r="R143" s="203">
        <f>SUM(R144:R151)</f>
        <v>1.8411544</v>
      </c>
      <c r="S143" s="202"/>
      <c r="T143" s="204">
        <f>SUM(T144:T151)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5" t="s">
        <v>84</v>
      </c>
      <c r="AT143" s="206" t="s">
        <v>76</v>
      </c>
      <c r="AU143" s="206" t="s">
        <v>82</v>
      </c>
      <c r="AY143" s="205" t="s">
        <v>122</v>
      </c>
      <c r="BK143" s="207">
        <f>SUM(BK144:BK151)</f>
        <v>0</v>
      </c>
    </row>
    <row r="144" spans="1:65" s="2" customFormat="1" ht="33" customHeight="1">
      <c r="A144" s="36"/>
      <c r="B144" s="37"/>
      <c r="C144" s="210" t="s">
        <v>166</v>
      </c>
      <c r="D144" s="210" t="s">
        <v>125</v>
      </c>
      <c r="E144" s="211" t="s">
        <v>167</v>
      </c>
      <c r="F144" s="212" t="s">
        <v>168</v>
      </c>
      <c r="G144" s="213" t="s">
        <v>128</v>
      </c>
      <c r="H144" s="214">
        <v>160</v>
      </c>
      <c r="I144" s="215"/>
      <c r="J144" s="216">
        <f>ROUND(I144*H144,2)</f>
        <v>0</v>
      </c>
      <c r="K144" s="217"/>
      <c r="L144" s="42"/>
      <c r="M144" s="218" t="s">
        <v>1</v>
      </c>
      <c r="N144" s="219" t="s">
        <v>42</v>
      </c>
      <c r="O144" s="89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2" t="s">
        <v>169</v>
      </c>
      <c r="AT144" s="222" t="s">
        <v>125</v>
      </c>
      <c r="AU144" s="222" t="s">
        <v>84</v>
      </c>
      <c r="AY144" s="15" t="s">
        <v>122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5" t="s">
        <v>82</v>
      </c>
      <c r="BK144" s="223">
        <f>ROUND(I144*H144,2)</f>
        <v>0</v>
      </c>
      <c r="BL144" s="15" t="s">
        <v>169</v>
      </c>
      <c r="BM144" s="222" t="s">
        <v>170</v>
      </c>
    </row>
    <row r="145" spans="1:47" s="2" customFormat="1" ht="12">
      <c r="A145" s="36"/>
      <c r="B145" s="37"/>
      <c r="C145" s="38"/>
      <c r="D145" s="224" t="s">
        <v>131</v>
      </c>
      <c r="E145" s="38"/>
      <c r="F145" s="225" t="s">
        <v>171</v>
      </c>
      <c r="G145" s="38"/>
      <c r="H145" s="38"/>
      <c r="I145" s="226"/>
      <c r="J145" s="38"/>
      <c r="K145" s="38"/>
      <c r="L145" s="42"/>
      <c r="M145" s="227"/>
      <c r="N145" s="228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131</v>
      </c>
      <c r="AU145" s="15" t="s">
        <v>84</v>
      </c>
    </row>
    <row r="146" spans="1:65" s="2" customFormat="1" ht="49.05" customHeight="1">
      <c r="A146" s="36"/>
      <c r="B146" s="37"/>
      <c r="C146" s="240" t="s">
        <v>123</v>
      </c>
      <c r="D146" s="240" t="s">
        <v>172</v>
      </c>
      <c r="E146" s="241" t="s">
        <v>173</v>
      </c>
      <c r="F146" s="242" t="s">
        <v>174</v>
      </c>
      <c r="G146" s="243" t="s">
        <v>128</v>
      </c>
      <c r="H146" s="244">
        <v>186.48</v>
      </c>
      <c r="I146" s="245"/>
      <c r="J146" s="246">
        <f>ROUND(I146*H146,2)</f>
        <v>0</v>
      </c>
      <c r="K146" s="247"/>
      <c r="L146" s="248"/>
      <c r="M146" s="249" t="s">
        <v>1</v>
      </c>
      <c r="N146" s="250" t="s">
        <v>42</v>
      </c>
      <c r="O146" s="89"/>
      <c r="P146" s="220">
        <f>O146*H146</f>
        <v>0</v>
      </c>
      <c r="Q146" s="220">
        <v>0.004</v>
      </c>
      <c r="R146" s="220">
        <f>Q146*H146</f>
        <v>0.74592</v>
      </c>
      <c r="S146" s="220">
        <v>0</v>
      </c>
      <c r="T146" s="221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2" t="s">
        <v>175</v>
      </c>
      <c r="AT146" s="222" t="s">
        <v>172</v>
      </c>
      <c r="AU146" s="222" t="s">
        <v>84</v>
      </c>
      <c r="AY146" s="15" t="s">
        <v>122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5" t="s">
        <v>82</v>
      </c>
      <c r="BK146" s="223">
        <f>ROUND(I146*H146,2)</f>
        <v>0</v>
      </c>
      <c r="BL146" s="15" t="s">
        <v>169</v>
      </c>
      <c r="BM146" s="222" t="s">
        <v>176</v>
      </c>
    </row>
    <row r="147" spans="1:51" s="13" customFormat="1" ht="12">
      <c r="A147" s="13"/>
      <c r="B147" s="229"/>
      <c r="C147" s="230"/>
      <c r="D147" s="224" t="s">
        <v>133</v>
      </c>
      <c r="E147" s="230"/>
      <c r="F147" s="232" t="s">
        <v>177</v>
      </c>
      <c r="G147" s="230"/>
      <c r="H147" s="233">
        <v>186.48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9" t="s">
        <v>133</v>
      </c>
      <c r="AU147" s="239" t="s">
        <v>84</v>
      </c>
      <c r="AV147" s="13" t="s">
        <v>84</v>
      </c>
      <c r="AW147" s="13" t="s">
        <v>4</v>
      </c>
      <c r="AX147" s="13" t="s">
        <v>82</v>
      </c>
      <c r="AY147" s="239" t="s">
        <v>122</v>
      </c>
    </row>
    <row r="148" spans="1:65" s="2" customFormat="1" ht="24.15" customHeight="1">
      <c r="A148" s="36"/>
      <c r="B148" s="37"/>
      <c r="C148" s="210" t="s">
        <v>178</v>
      </c>
      <c r="D148" s="210" t="s">
        <v>125</v>
      </c>
      <c r="E148" s="211" t="s">
        <v>179</v>
      </c>
      <c r="F148" s="212" t="s">
        <v>180</v>
      </c>
      <c r="G148" s="213" t="s">
        <v>128</v>
      </c>
      <c r="H148" s="214">
        <v>160</v>
      </c>
      <c r="I148" s="215"/>
      <c r="J148" s="216">
        <f>ROUND(I148*H148,2)</f>
        <v>0</v>
      </c>
      <c r="K148" s="217"/>
      <c r="L148" s="42"/>
      <c r="M148" s="218" t="s">
        <v>1</v>
      </c>
      <c r="N148" s="219" t="s">
        <v>42</v>
      </c>
      <c r="O148" s="89"/>
      <c r="P148" s="220">
        <f>O148*H148</f>
        <v>0</v>
      </c>
      <c r="Q148" s="220">
        <v>0.0004</v>
      </c>
      <c r="R148" s="220">
        <f>Q148*H148</f>
        <v>0.064</v>
      </c>
      <c r="S148" s="220">
        <v>0</v>
      </c>
      <c r="T148" s="221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2" t="s">
        <v>169</v>
      </c>
      <c r="AT148" s="222" t="s">
        <v>125</v>
      </c>
      <c r="AU148" s="222" t="s">
        <v>84</v>
      </c>
      <c r="AY148" s="15" t="s">
        <v>122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5" t="s">
        <v>82</v>
      </c>
      <c r="BK148" s="223">
        <f>ROUND(I148*H148,2)</f>
        <v>0</v>
      </c>
      <c r="BL148" s="15" t="s">
        <v>169</v>
      </c>
      <c r="BM148" s="222" t="s">
        <v>181</v>
      </c>
    </row>
    <row r="149" spans="1:65" s="2" customFormat="1" ht="44.25" customHeight="1">
      <c r="A149" s="36"/>
      <c r="B149" s="37"/>
      <c r="C149" s="240" t="s">
        <v>182</v>
      </c>
      <c r="D149" s="240" t="s">
        <v>172</v>
      </c>
      <c r="E149" s="241" t="s">
        <v>183</v>
      </c>
      <c r="F149" s="242" t="s">
        <v>184</v>
      </c>
      <c r="G149" s="243" t="s">
        <v>128</v>
      </c>
      <c r="H149" s="244">
        <v>186.48</v>
      </c>
      <c r="I149" s="245"/>
      <c r="J149" s="246">
        <f>ROUND(I149*H149,2)</f>
        <v>0</v>
      </c>
      <c r="K149" s="247"/>
      <c r="L149" s="248"/>
      <c r="M149" s="249" t="s">
        <v>1</v>
      </c>
      <c r="N149" s="250" t="s">
        <v>42</v>
      </c>
      <c r="O149" s="89"/>
      <c r="P149" s="220">
        <f>O149*H149</f>
        <v>0</v>
      </c>
      <c r="Q149" s="220">
        <v>0.00553</v>
      </c>
      <c r="R149" s="220">
        <f>Q149*H149</f>
        <v>1.0312344</v>
      </c>
      <c r="S149" s="220">
        <v>0</v>
      </c>
      <c r="T149" s="221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2" t="s">
        <v>175</v>
      </c>
      <c r="AT149" s="222" t="s">
        <v>172</v>
      </c>
      <c r="AU149" s="222" t="s">
        <v>84</v>
      </c>
      <c r="AY149" s="15" t="s">
        <v>122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15" t="s">
        <v>82</v>
      </c>
      <c r="BK149" s="223">
        <f>ROUND(I149*H149,2)</f>
        <v>0</v>
      </c>
      <c r="BL149" s="15" t="s">
        <v>169</v>
      </c>
      <c r="BM149" s="222" t="s">
        <v>185</v>
      </c>
    </row>
    <row r="150" spans="1:51" s="13" customFormat="1" ht="12">
      <c r="A150" s="13"/>
      <c r="B150" s="229"/>
      <c r="C150" s="230"/>
      <c r="D150" s="224" t="s">
        <v>133</v>
      </c>
      <c r="E150" s="230"/>
      <c r="F150" s="232" t="s">
        <v>177</v>
      </c>
      <c r="G150" s="230"/>
      <c r="H150" s="233">
        <v>186.48</v>
      </c>
      <c r="I150" s="234"/>
      <c r="J150" s="230"/>
      <c r="K150" s="230"/>
      <c r="L150" s="235"/>
      <c r="M150" s="236"/>
      <c r="N150" s="237"/>
      <c r="O150" s="237"/>
      <c r="P150" s="237"/>
      <c r="Q150" s="237"/>
      <c r="R150" s="237"/>
      <c r="S150" s="237"/>
      <c r="T150" s="23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9" t="s">
        <v>133</v>
      </c>
      <c r="AU150" s="239" t="s">
        <v>84</v>
      </c>
      <c r="AV150" s="13" t="s">
        <v>84</v>
      </c>
      <c r="AW150" s="13" t="s">
        <v>4</v>
      </c>
      <c r="AX150" s="13" t="s">
        <v>82</v>
      </c>
      <c r="AY150" s="239" t="s">
        <v>122</v>
      </c>
    </row>
    <row r="151" spans="1:65" s="2" customFormat="1" ht="49.05" customHeight="1">
      <c r="A151" s="36"/>
      <c r="B151" s="37"/>
      <c r="C151" s="210" t="s">
        <v>186</v>
      </c>
      <c r="D151" s="210" t="s">
        <v>125</v>
      </c>
      <c r="E151" s="211" t="s">
        <v>187</v>
      </c>
      <c r="F151" s="212" t="s">
        <v>188</v>
      </c>
      <c r="G151" s="213" t="s">
        <v>147</v>
      </c>
      <c r="H151" s="214">
        <v>1.841</v>
      </c>
      <c r="I151" s="215"/>
      <c r="J151" s="216">
        <f>ROUND(I151*H151,2)</f>
        <v>0</v>
      </c>
      <c r="K151" s="217"/>
      <c r="L151" s="42"/>
      <c r="M151" s="218" t="s">
        <v>1</v>
      </c>
      <c r="N151" s="219" t="s">
        <v>42</v>
      </c>
      <c r="O151" s="89"/>
      <c r="P151" s="220">
        <f>O151*H151</f>
        <v>0</v>
      </c>
      <c r="Q151" s="220">
        <v>0</v>
      </c>
      <c r="R151" s="220">
        <f>Q151*H151</f>
        <v>0</v>
      </c>
      <c r="S151" s="220">
        <v>0</v>
      </c>
      <c r="T151" s="221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2" t="s">
        <v>169</v>
      </c>
      <c r="AT151" s="222" t="s">
        <v>125</v>
      </c>
      <c r="AU151" s="222" t="s">
        <v>84</v>
      </c>
      <c r="AY151" s="15" t="s">
        <v>122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5" t="s">
        <v>82</v>
      </c>
      <c r="BK151" s="223">
        <f>ROUND(I151*H151,2)</f>
        <v>0</v>
      </c>
      <c r="BL151" s="15" t="s">
        <v>169</v>
      </c>
      <c r="BM151" s="222" t="s">
        <v>189</v>
      </c>
    </row>
    <row r="152" spans="1:63" s="12" customFormat="1" ht="22.8" customHeight="1">
      <c r="A152" s="12"/>
      <c r="B152" s="194"/>
      <c r="C152" s="195"/>
      <c r="D152" s="196" t="s">
        <v>76</v>
      </c>
      <c r="E152" s="208" t="s">
        <v>190</v>
      </c>
      <c r="F152" s="208" t="s">
        <v>191</v>
      </c>
      <c r="G152" s="195"/>
      <c r="H152" s="195"/>
      <c r="I152" s="198"/>
      <c r="J152" s="209">
        <f>BK152</f>
        <v>0</v>
      </c>
      <c r="K152" s="195"/>
      <c r="L152" s="200"/>
      <c r="M152" s="201"/>
      <c r="N152" s="202"/>
      <c r="O152" s="202"/>
      <c r="P152" s="203">
        <f>SUM(P153:P156)</f>
        <v>0</v>
      </c>
      <c r="Q152" s="202"/>
      <c r="R152" s="203">
        <f>SUM(R153:R156)</f>
        <v>0.1224</v>
      </c>
      <c r="S152" s="202"/>
      <c r="T152" s="204">
        <f>SUM(T153:T156)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5" t="s">
        <v>84</v>
      </c>
      <c r="AT152" s="206" t="s">
        <v>76</v>
      </c>
      <c r="AU152" s="206" t="s">
        <v>82</v>
      </c>
      <c r="AY152" s="205" t="s">
        <v>122</v>
      </c>
      <c r="BK152" s="207">
        <f>SUM(BK153:BK156)</f>
        <v>0</v>
      </c>
    </row>
    <row r="153" spans="1:65" s="2" customFormat="1" ht="37.8" customHeight="1">
      <c r="A153" s="36"/>
      <c r="B153" s="37"/>
      <c r="C153" s="210" t="s">
        <v>192</v>
      </c>
      <c r="D153" s="210" t="s">
        <v>125</v>
      </c>
      <c r="E153" s="211" t="s">
        <v>193</v>
      </c>
      <c r="F153" s="212" t="s">
        <v>194</v>
      </c>
      <c r="G153" s="213" t="s">
        <v>128</v>
      </c>
      <c r="H153" s="214">
        <v>20</v>
      </c>
      <c r="I153" s="215"/>
      <c r="J153" s="216">
        <f>ROUND(I153*H153,2)</f>
        <v>0</v>
      </c>
      <c r="K153" s="217"/>
      <c r="L153" s="42"/>
      <c r="M153" s="218" t="s">
        <v>1</v>
      </c>
      <c r="N153" s="219" t="s">
        <v>42</v>
      </c>
      <c r="O153" s="89"/>
      <c r="P153" s="220">
        <f>O153*H153</f>
        <v>0</v>
      </c>
      <c r="Q153" s="220">
        <v>0</v>
      </c>
      <c r="R153" s="220">
        <f>Q153*H153</f>
        <v>0</v>
      </c>
      <c r="S153" s="220">
        <v>0</v>
      </c>
      <c r="T153" s="22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2" t="s">
        <v>169</v>
      </c>
      <c r="AT153" s="222" t="s">
        <v>125</v>
      </c>
      <c r="AU153" s="222" t="s">
        <v>84</v>
      </c>
      <c r="AY153" s="15" t="s">
        <v>122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5" t="s">
        <v>82</v>
      </c>
      <c r="BK153" s="223">
        <f>ROUND(I153*H153,2)</f>
        <v>0</v>
      </c>
      <c r="BL153" s="15" t="s">
        <v>169</v>
      </c>
      <c r="BM153" s="222" t="s">
        <v>195</v>
      </c>
    </row>
    <row r="154" spans="1:65" s="2" customFormat="1" ht="24.15" customHeight="1">
      <c r="A154" s="36"/>
      <c r="B154" s="37"/>
      <c r="C154" s="240" t="s">
        <v>196</v>
      </c>
      <c r="D154" s="240" t="s">
        <v>172</v>
      </c>
      <c r="E154" s="241" t="s">
        <v>197</v>
      </c>
      <c r="F154" s="242" t="s">
        <v>198</v>
      </c>
      <c r="G154" s="243" t="s">
        <v>128</v>
      </c>
      <c r="H154" s="244">
        <v>20.4</v>
      </c>
      <c r="I154" s="245"/>
      <c r="J154" s="246">
        <f>ROUND(I154*H154,2)</f>
        <v>0</v>
      </c>
      <c r="K154" s="247"/>
      <c r="L154" s="248"/>
      <c r="M154" s="249" t="s">
        <v>1</v>
      </c>
      <c r="N154" s="250" t="s">
        <v>42</v>
      </c>
      <c r="O154" s="89"/>
      <c r="P154" s="220">
        <f>O154*H154</f>
        <v>0</v>
      </c>
      <c r="Q154" s="220">
        <v>0.006</v>
      </c>
      <c r="R154" s="220">
        <f>Q154*H154</f>
        <v>0.1224</v>
      </c>
      <c r="S154" s="220">
        <v>0</v>
      </c>
      <c r="T154" s="221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2" t="s">
        <v>175</v>
      </c>
      <c r="AT154" s="222" t="s">
        <v>172</v>
      </c>
      <c r="AU154" s="222" t="s">
        <v>84</v>
      </c>
      <c r="AY154" s="15" t="s">
        <v>122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5" t="s">
        <v>82</v>
      </c>
      <c r="BK154" s="223">
        <f>ROUND(I154*H154,2)</f>
        <v>0</v>
      </c>
      <c r="BL154" s="15" t="s">
        <v>169</v>
      </c>
      <c r="BM154" s="222" t="s">
        <v>199</v>
      </c>
    </row>
    <row r="155" spans="1:51" s="13" customFormat="1" ht="12">
      <c r="A155" s="13"/>
      <c r="B155" s="229"/>
      <c r="C155" s="230"/>
      <c r="D155" s="224" t="s">
        <v>133</v>
      </c>
      <c r="E155" s="230"/>
      <c r="F155" s="232" t="s">
        <v>200</v>
      </c>
      <c r="G155" s="230"/>
      <c r="H155" s="233">
        <v>20.4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9" t="s">
        <v>133</v>
      </c>
      <c r="AU155" s="239" t="s">
        <v>84</v>
      </c>
      <c r="AV155" s="13" t="s">
        <v>84</v>
      </c>
      <c r="AW155" s="13" t="s">
        <v>4</v>
      </c>
      <c r="AX155" s="13" t="s">
        <v>82</v>
      </c>
      <c r="AY155" s="239" t="s">
        <v>122</v>
      </c>
    </row>
    <row r="156" spans="1:65" s="2" customFormat="1" ht="44.25" customHeight="1">
      <c r="A156" s="36"/>
      <c r="B156" s="37"/>
      <c r="C156" s="210" t="s">
        <v>8</v>
      </c>
      <c r="D156" s="210" t="s">
        <v>125</v>
      </c>
      <c r="E156" s="211" t="s">
        <v>201</v>
      </c>
      <c r="F156" s="212" t="s">
        <v>202</v>
      </c>
      <c r="G156" s="213" t="s">
        <v>147</v>
      </c>
      <c r="H156" s="214">
        <v>0.122</v>
      </c>
      <c r="I156" s="215"/>
      <c r="J156" s="216">
        <f>ROUND(I156*H156,2)</f>
        <v>0</v>
      </c>
      <c r="K156" s="217"/>
      <c r="L156" s="42"/>
      <c r="M156" s="218" t="s">
        <v>1</v>
      </c>
      <c r="N156" s="219" t="s">
        <v>42</v>
      </c>
      <c r="O156" s="89"/>
      <c r="P156" s="220">
        <f>O156*H156</f>
        <v>0</v>
      </c>
      <c r="Q156" s="220">
        <v>0</v>
      </c>
      <c r="R156" s="220">
        <f>Q156*H156</f>
        <v>0</v>
      </c>
      <c r="S156" s="220">
        <v>0</v>
      </c>
      <c r="T156" s="221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2" t="s">
        <v>169</v>
      </c>
      <c r="AT156" s="222" t="s">
        <v>125</v>
      </c>
      <c r="AU156" s="222" t="s">
        <v>84</v>
      </c>
      <c r="AY156" s="15" t="s">
        <v>122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5" t="s">
        <v>82</v>
      </c>
      <c r="BK156" s="223">
        <f>ROUND(I156*H156,2)</f>
        <v>0</v>
      </c>
      <c r="BL156" s="15" t="s">
        <v>169</v>
      </c>
      <c r="BM156" s="222" t="s">
        <v>203</v>
      </c>
    </row>
    <row r="157" spans="1:63" s="12" customFormat="1" ht="22.8" customHeight="1">
      <c r="A157" s="12"/>
      <c r="B157" s="194"/>
      <c r="C157" s="195"/>
      <c r="D157" s="196" t="s">
        <v>76</v>
      </c>
      <c r="E157" s="208" t="s">
        <v>204</v>
      </c>
      <c r="F157" s="208" t="s">
        <v>205</v>
      </c>
      <c r="G157" s="195"/>
      <c r="H157" s="195"/>
      <c r="I157" s="198"/>
      <c r="J157" s="209">
        <f>BK157</f>
        <v>0</v>
      </c>
      <c r="K157" s="195"/>
      <c r="L157" s="200"/>
      <c r="M157" s="201"/>
      <c r="N157" s="202"/>
      <c r="O157" s="202"/>
      <c r="P157" s="203">
        <f>SUM(P158:P160)</f>
        <v>0</v>
      </c>
      <c r="Q157" s="202"/>
      <c r="R157" s="203">
        <f>SUM(R158:R160)</f>
        <v>2.5696</v>
      </c>
      <c r="S157" s="202"/>
      <c r="T157" s="204">
        <f>SUM(T158:T160)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5" t="s">
        <v>84</v>
      </c>
      <c r="AT157" s="206" t="s">
        <v>76</v>
      </c>
      <c r="AU157" s="206" t="s">
        <v>82</v>
      </c>
      <c r="AY157" s="205" t="s">
        <v>122</v>
      </c>
      <c r="BK157" s="207">
        <f>SUM(BK158:BK160)</f>
        <v>0</v>
      </c>
    </row>
    <row r="158" spans="1:65" s="2" customFormat="1" ht="24.15" customHeight="1">
      <c r="A158" s="36"/>
      <c r="B158" s="37"/>
      <c r="C158" s="210" t="s">
        <v>169</v>
      </c>
      <c r="D158" s="210" t="s">
        <v>125</v>
      </c>
      <c r="E158" s="211" t="s">
        <v>206</v>
      </c>
      <c r="F158" s="212" t="s">
        <v>207</v>
      </c>
      <c r="G158" s="213" t="s">
        <v>208</v>
      </c>
      <c r="H158" s="214">
        <v>40</v>
      </c>
      <c r="I158" s="215"/>
      <c r="J158" s="216">
        <f>ROUND(I158*H158,2)</f>
        <v>0</v>
      </c>
      <c r="K158" s="217"/>
      <c r="L158" s="42"/>
      <c r="M158" s="218" t="s">
        <v>1</v>
      </c>
      <c r="N158" s="219" t="s">
        <v>42</v>
      </c>
      <c r="O158" s="89"/>
      <c r="P158" s="220">
        <f>O158*H158</f>
        <v>0</v>
      </c>
      <c r="Q158" s="220">
        <v>0.00732</v>
      </c>
      <c r="R158" s="220">
        <f>Q158*H158</f>
        <v>0.2928</v>
      </c>
      <c r="S158" s="220">
        <v>0</v>
      </c>
      <c r="T158" s="221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2" t="s">
        <v>169</v>
      </c>
      <c r="AT158" s="222" t="s">
        <v>125</v>
      </c>
      <c r="AU158" s="222" t="s">
        <v>84</v>
      </c>
      <c r="AY158" s="15" t="s">
        <v>122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5" t="s">
        <v>82</v>
      </c>
      <c r="BK158" s="223">
        <f>ROUND(I158*H158,2)</f>
        <v>0</v>
      </c>
      <c r="BL158" s="15" t="s">
        <v>169</v>
      </c>
      <c r="BM158" s="222" t="s">
        <v>209</v>
      </c>
    </row>
    <row r="159" spans="1:65" s="2" customFormat="1" ht="49.05" customHeight="1">
      <c r="A159" s="36"/>
      <c r="B159" s="37"/>
      <c r="C159" s="210" t="s">
        <v>210</v>
      </c>
      <c r="D159" s="210" t="s">
        <v>125</v>
      </c>
      <c r="E159" s="211" t="s">
        <v>211</v>
      </c>
      <c r="F159" s="212" t="s">
        <v>212</v>
      </c>
      <c r="G159" s="213" t="s">
        <v>128</v>
      </c>
      <c r="H159" s="214">
        <v>160</v>
      </c>
      <c r="I159" s="215"/>
      <c r="J159" s="216">
        <f>ROUND(I159*H159,2)</f>
        <v>0</v>
      </c>
      <c r="K159" s="217"/>
      <c r="L159" s="42"/>
      <c r="M159" s="218" t="s">
        <v>1</v>
      </c>
      <c r="N159" s="219" t="s">
        <v>42</v>
      </c>
      <c r="O159" s="89"/>
      <c r="P159" s="220">
        <f>O159*H159</f>
        <v>0</v>
      </c>
      <c r="Q159" s="220">
        <v>0.01423</v>
      </c>
      <c r="R159" s="220">
        <f>Q159*H159</f>
        <v>2.2767999999999997</v>
      </c>
      <c r="S159" s="220">
        <v>0</v>
      </c>
      <c r="T159" s="221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2" t="s">
        <v>169</v>
      </c>
      <c r="AT159" s="222" t="s">
        <v>125</v>
      </c>
      <c r="AU159" s="222" t="s">
        <v>84</v>
      </c>
      <c r="AY159" s="15" t="s">
        <v>122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5" t="s">
        <v>82</v>
      </c>
      <c r="BK159" s="223">
        <f>ROUND(I159*H159,2)</f>
        <v>0</v>
      </c>
      <c r="BL159" s="15" t="s">
        <v>169</v>
      </c>
      <c r="BM159" s="222" t="s">
        <v>213</v>
      </c>
    </row>
    <row r="160" spans="1:65" s="2" customFormat="1" ht="49.05" customHeight="1">
      <c r="A160" s="36"/>
      <c r="B160" s="37"/>
      <c r="C160" s="210" t="s">
        <v>214</v>
      </c>
      <c r="D160" s="210" t="s">
        <v>125</v>
      </c>
      <c r="E160" s="211" t="s">
        <v>215</v>
      </c>
      <c r="F160" s="212" t="s">
        <v>216</v>
      </c>
      <c r="G160" s="213" t="s">
        <v>147</v>
      </c>
      <c r="H160" s="214">
        <v>2.57</v>
      </c>
      <c r="I160" s="215"/>
      <c r="J160" s="216">
        <f>ROUND(I160*H160,2)</f>
        <v>0</v>
      </c>
      <c r="K160" s="217"/>
      <c r="L160" s="42"/>
      <c r="M160" s="218" t="s">
        <v>1</v>
      </c>
      <c r="N160" s="219" t="s">
        <v>42</v>
      </c>
      <c r="O160" s="89"/>
      <c r="P160" s="220">
        <f>O160*H160</f>
        <v>0</v>
      </c>
      <c r="Q160" s="220">
        <v>0</v>
      </c>
      <c r="R160" s="220">
        <f>Q160*H160</f>
        <v>0</v>
      </c>
      <c r="S160" s="220">
        <v>0</v>
      </c>
      <c r="T160" s="221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2" t="s">
        <v>169</v>
      </c>
      <c r="AT160" s="222" t="s">
        <v>125</v>
      </c>
      <c r="AU160" s="222" t="s">
        <v>84</v>
      </c>
      <c r="AY160" s="15" t="s">
        <v>122</v>
      </c>
      <c r="BE160" s="223">
        <f>IF(N160="základní",J160,0)</f>
        <v>0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5" t="s">
        <v>82</v>
      </c>
      <c r="BK160" s="223">
        <f>ROUND(I160*H160,2)</f>
        <v>0</v>
      </c>
      <c r="BL160" s="15" t="s">
        <v>169</v>
      </c>
      <c r="BM160" s="222" t="s">
        <v>217</v>
      </c>
    </row>
    <row r="161" spans="1:63" s="12" customFormat="1" ht="22.8" customHeight="1">
      <c r="A161" s="12"/>
      <c r="B161" s="194"/>
      <c r="C161" s="195"/>
      <c r="D161" s="196" t="s">
        <v>76</v>
      </c>
      <c r="E161" s="208" t="s">
        <v>218</v>
      </c>
      <c r="F161" s="208" t="s">
        <v>219</v>
      </c>
      <c r="G161" s="195"/>
      <c r="H161" s="195"/>
      <c r="I161" s="198"/>
      <c r="J161" s="209">
        <f>BK161</f>
        <v>0</v>
      </c>
      <c r="K161" s="195"/>
      <c r="L161" s="200"/>
      <c r="M161" s="201"/>
      <c r="N161" s="202"/>
      <c r="O161" s="202"/>
      <c r="P161" s="203">
        <f>P162</f>
        <v>0</v>
      </c>
      <c r="Q161" s="202"/>
      <c r="R161" s="203">
        <f>R162</f>
        <v>0</v>
      </c>
      <c r="S161" s="202"/>
      <c r="T161" s="204">
        <f>T162</f>
        <v>0.08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5" t="s">
        <v>84</v>
      </c>
      <c r="AT161" s="206" t="s">
        <v>76</v>
      </c>
      <c r="AU161" s="206" t="s">
        <v>82</v>
      </c>
      <c r="AY161" s="205" t="s">
        <v>122</v>
      </c>
      <c r="BK161" s="207">
        <f>BK162</f>
        <v>0</v>
      </c>
    </row>
    <row r="162" spans="1:65" s="2" customFormat="1" ht="37.8" customHeight="1">
      <c r="A162" s="36"/>
      <c r="B162" s="37"/>
      <c r="C162" s="210" t="s">
        <v>220</v>
      </c>
      <c r="D162" s="210" t="s">
        <v>125</v>
      </c>
      <c r="E162" s="211" t="s">
        <v>221</v>
      </c>
      <c r="F162" s="212" t="s">
        <v>222</v>
      </c>
      <c r="G162" s="213" t="s">
        <v>208</v>
      </c>
      <c r="H162" s="214">
        <v>10</v>
      </c>
      <c r="I162" s="215"/>
      <c r="J162" s="216">
        <f>ROUND(I162*H162,2)</f>
        <v>0</v>
      </c>
      <c r="K162" s="217"/>
      <c r="L162" s="42"/>
      <c r="M162" s="218" t="s">
        <v>1</v>
      </c>
      <c r="N162" s="219" t="s">
        <v>42</v>
      </c>
      <c r="O162" s="89"/>
      <c r="P162" s="220">
        <f>O162*H162</f>
        <v>0</v>
      </c>
      <c r="Q162" s="220">
        <v>0</v>
      </c>
      <c r="R162" s="220">
        <f>Q162*H162</f>
        <v>0</v>
      </c>
      <c r="S162" s="220">
        <v>0.008</v>
      </c>
      <c r="T162" s="221">
        <f>S162*H162</f>
        <v>0.08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2" t="s">
        <v>169</v>
      </c>
      <c r="AT162" s="222" t="s">
        <v>125</v>
      </c>
      <c r="AU162" s="222" t="s">
        <v>84</v>
      </c>
      <c r="AY162" s="15" t="s">
        <v>122</v>
      </c>
      <c r="BE162" s="223">
        <f>IF(N162="základní",J162,0)</f>
        <v>0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5" t="s">
        <v>82</v>
      </c>
      <c r="BK162" s="223">
        <f>ROUND(I162*H162,2)</f>
        <v>0</v>
      </c>
      <c r="BL162" s="15" t="s">
        <v>169</v>
      </c>
      <c r="BM162" s="222" t="s">
        <v>223</v>
      </c>
    </row>
    <row r="163" spans="1:63" s="12" customFormat="1" ht="22.8" customHeight="1">
      <c r="A163" s="12"/>
      <c r="B163" s="194"/>
      <c r="C163" s="195"/>
      <c r="D163" s="196" t="s">
        <v>76</v>
      </c>
      <c r="E163" s="208" t="s">
        <v>224</v>
      </c>
      <c r="F163" s="208" t="s">
        <v>225</v>
      </c>
      <c r="G163" s="195"/>
      <c r="H163" s="195"/>
      <c r="I163" s="198"/>
      <c r="J163" s="209">
        <f>BK163</f>
        <v>0</v>
      </c>
      <c r="K163" s="195"/>
      <c r="L163" s="200"/>
      <c r="M163" s="201"/>
      <c r="N163" s="202"/>
      <c r="O163" s="202"/>
      <c r="P163" s="203">
        <f>SUM(P164:P195)</f>
        <v>0</v>
      </c>
      <c r="Q163" s="202"/>
      <c r="R163" s="203">
        <f>SUM(R164:R195)</f>
        <v>0.318086</v>
      </c>
      <c r="S163" s="202"/>
      <c r="T163" s="204">
        <f>SUM(T164:T195)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5" t="s">
        <v>84</v>
      </c>
      <c r="AT163" s="206" t="s">
        <v>76</v>
      </c>
      <c r="AU163" s="206" t="s">
        <v>82</v>
      </c>
      <c r="AY163" s="205" t="s">
        <v>122</v>
      </c>
      <c r="BK163" s="207">
        <f>SUM(BK164:BK195)</f>
        <v>0</v>
      </c>
    </row>
    <row r="164" spans="1:65" s="2" customFormat="1" ht="24.15" customHeight="1">
      <c r="A164" s="36"/>
      <c r="B164" s="37"/>
      <c r="C164" s="210" t="s">
        <v>226</v>
      </c>
      <c r="D164" s="210" t="s">
        <v>125</v>
      </c>
      <c r="E164" s="211" t="s">
        <v>227</v>
      </c>
      <c r="F164" s="212" t="s">
        <v>228</v>
      </c>
      <c r="G164" s="213" t="s">
        <v>208</v>
      </c>
      <c r="H164" s="214">
        <v>36.4</v>
      </c>
      <c r="I164" s="215"/>
      <c r="J164" s="216">
        <f>ROUND(I164*H164,2)</f>
        <v>0</v>
      </c>
      <c r="K164" s="217"/>
      <c r="L164" s="42"/>
      <c r="M164" s="218" t="s">
        <v>1</v>
      </c>
      <c r="N164" s="219" t="s">
        <v>42</v>
      </c>
      <c r="O164" s="89"/>
      <c r="P164" s="220">
        <f>O164*H164</f>
        <v>0</v>
      </c>
      <c r="Q164" s="220">
        <v>0</v>
      </c>
      <c r="R164" s="220">
        <f>Q164*H164</f>
        <v>0</v>
      </c>
      <c r="S164" s="220">
        <v>0</v>
      </c>
      <c r="T164" s="221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2" t="s">
        <v>169</v>
      </c>
      <c r="AT164" s="222" t="s">
        <v>125</v>
      </c>
      <c r="AU164" s="222" t="s">
        <v>84</v>
      </c>
      <c r="AY164" s="15" t="s">
        <v>122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5" t="s">
        <v>82</v>
      </c>
      <c r="BK164" s="223">
        <f>ROUND(I164*H164,2)</f>
        <v>0</v>
      </c>
      <c r="BL164" s="15" t="s">
        <v>169</v>
      </c>
      <c r="BM164" s="222" t="s">
        <v>229</v>
      </c>
    </row>
    <row r="165" spans="1:65" s="2" customFormat="1" ht="16.5" customHeight="1">
      <c r="A165" s="36"/>
      <c r="B165" s="37"/>
      <c r="C165" s="240" t="s">
        <v>7</v>
      </c>
      <c r="D165" s="240" t="s">
        <v>172</v>
      </c>
      <c r="E165" s="241" t="s">
        <v>230</v>
      </c>
      <c r="F165" s="242" t="s">
        <v>231</v>
      </c>
      <c r="G165" s="243" t="s">
        <v>147</v>
      </c>
      <c r="H165" s="244">
        <v>0.012</v>
      </c>
      <c r="I165" s="245"/>
      <c r="J165" s="246">
        <f>ROUND(I165*H165,2)</f>
        <v>0</v>
      </c>
      <c r="K165" s="247"/>
      <c r="L165" s="248"/>
      <c r="M165" s="249" t="s">
        <v>1</v>
      </c>
      <c r="N165" s="250" t="s">
        <v>42</v>
      </c>
      <c r="O165" s="89"/>
      <c r="P165" s="220">
        <f>O165*H165</f>
        <v>0</v>
      </c>
      <c r="Q165" s="220">
        <v>1</v>
      </c>
      <c r="R165" s="220">
        <f>Q165*H165</f>
        <v>0.012</v>
      </c>
      <c r="S165" s="220">
        <v>0</v>
      </c>
      <c r="T165" s="221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2" t="s">
        <v>175</v>
      </c>
      <c r="AT165" s="222" t="s">
        <v>172</v>
      </c>
      <c r="AU165" s="222" t="s">
        <v>84</v>
      </c>
      <c r="AY165" s="15" t="s">
        <v>122</v>
      </c>
      <c r="BE165" s="223">
        <f>IF(N165="základní",J165,0)</f>
        <v>0</v>
      </c>
      <c r="BF165" s="223">
        <f>IF(N165="snížená",J165,0)</f>
        <v>0</v>
      </c>
      <c r="BG165" s="223">
        <f>IF(N165="zákl. přenesená",J165,0)</f>
        <v>0</v>
      </c>
      <c r="BH165" s="223">
        <f>IF(N165="sníž. přenesená",J165,0)</f>
        <v>0</v>
      </c>
      <c r="BI165" s="223">
        <f>IF(N165="nulová",J165,0)</f>
        <v>0</v>
      </c>
      <c r="BJ165" s="15" t="s">
        <v>82</v>
      </c>
      <c r="BK165" s="223">
        <f>ROUND(I165*H165,2)</f>
        <v>0</v>
      </c>
      <c r="BL165" s="15" t="s">
        <v>169</v>
      </c>
      <c r="BM165" s="222" t="s">
        <v>232</v>
      </c>
    </row>
    <row r="166" spans="1:47" s="2" customFormat="1" ht="12">
      <c r="A166" s="36"/>
      <c r="B166" s="37"/>
      <c r="C166" s="38"/>
      <c r="D166" s="224" t="s">
        <v>131</v>
      </c>
      <c r="E166" s="38"/>
      <c r="F166" s="225" t="s">
        <v>233</v>
      </c>
      <c r="G166" s="38"/>
      <c r="H166" s="38"/>
      <c r="I166" s="226"/>
      <c r="J166" s="38"/>
      <c r="K166" s="38"/>
      <c r="L166" s="42"/>
      <c r="M166" s="227"/>
      <c r="N166" s="228"/>
      <c r="O166" s="89"/>
      <c r="P166" s="89"/>
      <c r="Q166" s="89"/>
      <c r="R166" s="89"/>
      <c r="S166" s="89"/>
      <c r="T166" s="90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131</v>
      </c>
      <c r="AU166" s="15" t="s">
        <v>84</v>
      </c>
    </row>
    <row r="167" spans="1:51" s="13" customFormat="1" ht="12">
      <c r="A167" s="13"/>
      <c r="B167" s="229"/>
      <c r="C167" s="230"/>
      <c r="D167" s="224" t="s">
        <v>133</v>
      </c>
      <c r="E167" s="230"/>
      <c r="F167" s="232" t="s">
        <v>234</v>
      </c>
      <c r="G167" s="230"/>
      <c r="H167" s="233">
        <v>0.012</v>
      </c>
      <c r="I167" s="234"/>
      <c r="J167" s="230"/>
      <c r="K167" s="230"/>
      <c r="L167" s="235"/>
      <c r="M167" s="236"/>
      <c r="N167" s="237"/>
      <c r="O167" s="237"/>
      <c r="P167" s="237"/>
      <c r="Q167" s="237"/>
      <c r="R167" s="237"/>
      <c r="S167" s="237"/>
      <c r="T167" s="23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9" t="s">
        <v>133</v>
      </c>
      <c r="AU167" s="239" t="s">
        <v>84</v>
      </c>
      <c r="AV167" s="13" t="s">
        <v>84</v>
      </c>
      <c r="AW167" s="13" t="s">
        <v>4</v>
      </c>
      <c r="AX167" s="13" t="s">
        <v>82</v>
      </c>
      <c r="AY167" s="239" t="s">
        <v>122</v>
      </c>
    </row>
    <row r="168" spans="1:65" s="2" customFormat="1" ht="24.15" customHeight="1">
      <c r="A168" s="36"/>
      <c r="B168" s="37"/>
      <c r="C168" s="210" t="s">
        <v>235</v>
      </c>
      <c r="D168" s="210" t="s">
        <v>125</v>
      </c>
      <c r="E168" s="211" t="s">
        <v>236</v>
      </c>
      <c r="F168" s="212" t="s">
        <v>237</v>
      </c>
      <c r="G168" s="213" t="s">
        <v>208</v>
      </c>
      <c r="H168" s="214">
        <v>29.9</v>
      </c>
      <c r="I168" s="215"/>
      <c r="J168" s="216">
        <f>ROUND(I168*H168,2)</f>
        <v>0</v>
      </c>
      <c r="K168" s="217"/>
      <c r="L168" s="42"/>
      <c r="M168" s="218" t="s">
        <v>1</v>
      </c>
      <c r="N168" s="219" t="s">
        <v>42</v>
      </c>
      <c r="O168" s="89"/>
      <c r="P168" s="220">
        <f>O168*H168</f>
        <v>0</v>
      </c>
      <c r="Q168" s="220">
        <v>0</v>
      </c>
      <c r="R168" s="220">
        <f>Q168*H168</f>
        <v>0</v>
      </c>
      <c r="S168" s="220">
        <v>0</v>
      </c>
      <c r="T168" s="221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2" t="s">
        <v>169</v>
      </c>
      <c r="AT168" s="222" t="s">
        <v>125</v>
      </c>
      <c r="AU168" s="222" t="s">
        <v>84</v>
      </c>
      <c r="AY168" s="15" t="s">
        <v>122</v>
      </c>
      <c r="BE168" s="223">
        <f>IF(N168="základní",J168,0)</f>
        <v>0</v>
      </c>
      <c r="BF168" s="223">
        <f>IF(N168="snížená",J168,0)</f>
        <v>0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15" t="s">
        <v>82</v>
      </c>
      <c r="BK168" s="223">
        <f>ROUND(I168*H168,2)</f>
        <v>0</v>
      </c>
      <c r="BL168" s="15" t="s">
        <v>169</v>
      </c>
      <c r="BM168" s="222" t="s">
        <v>238</v>
      </c>
    </row>
    <row r="169" spans="1:65" s="2" customFormat="1" ht="24.15" customHeight="1">
      <c r="A169" s="36"/>
      <c r="B169" s="37"/>
      <c r="C169" s="210" t="s">
        <v>239</v>
      </c>
      <c r="D169" s="210" t="s">
        <v>125</v>
      </c>
      <c r="E169" s="211" t="s">
        <v>240</v>
      </c>
      <c r="F169" s="212" t="s">
        <v>241</v>
      </c>
      <c r="G169" s="213" t="s">
        <v>128</v>
      </c>
      <c r="H169" s="214">
        <v>1</v>
      </c>
      <c r="I169" s="215"/>
      <c r="J169" s="216">
        <f>ROUND(I169*H169,2)</f>
        <v>0</v>
      </c>
      <c r="K169" s="217"/>
      <c r="L169" s="42"/>
      <c r="M169" s="218" t="s">
        <v>1</v>
      </c>
      <c r="N169" s="219" t="s">
        <v>42</v>
      </c>
      <c r="O169" s="89"/>
      <c r="P169" s="220">
        <f>O169*H169</f>
        <v>0</v>
      </c>
      <c r="Q169" s="220">
        <v>0</v>
      </c>
      <c r="R169" s="220">
        <f>Q169*H169</f>
        <v>0</v>
      </c>
      <c r="S169" s="220">
        <v>0</v>
      </c>
      <c r="T169" s="221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2" t="s">
        <v>169</v>
      </c>
      <c r="AT169" s="222" t="s">
        <v>125</v>
      </c>
      <c r="AU169" s="222" t="s">
        <v>84</v>
      </c>
      <c r="AY169" s="15" t="s">
        <v>122</v>
      </c>
      <c r="BE169" s="223">
        <f>IF(N169="základní",J169,0)</f>
        <v>0</v>
      </c>
      <c r="BF169" s="223">
        <f>IF(N169="snížená",J169,0)</f>
        <v>0</v>
      </c>
      <c r="BG169" s="223">
        <f>IF(N169="zákl. přenesená",J169,0)</f>
        <v>0</v>
      </c>
      <c r="BH169" s="223">
        <f>IF(N169="sníž. přenesená",J169,0)</f>
        <v>0</v>
      </c>
      <c r="BI169" s="223">
        <f>IF(N169="nulová",J169,0)</f>
        <v>0</v>
      </c>
      <c r="BJ169" s="15" t="s">
        <v>82</v>
      </c>
      <c r="BK169" s="223">
        <f>ROUND(I169*H169,2)</f>
        <v>0</v>
      </c>
      <c r="BL169" s="15" t="s">
        <v>169</v>
      </c>
      <c r="BM169" s="222" t="s">
        <v>242</v>
      </c>
    </row>
    <row r="170" spans="1:47" s="2" customFormat="1" ht="12">
      <c r="A170" s="36"/>
      <c r="B170" s="37"/>
      <c r="C170" s="38"/>
      <c r="D170" s="224" t="s">
        <v>131</v>
      </c>
      <c r="E170" s="38"/>
      <c r="F170" s="225" t="s">
        <v>243</v>
      </c>
      <c r="G170" s="38"/>
      <c r="H170" s="38"/>
      <c r="I170" s="226"/>
      <c r="J170" s="38"/>
      <c r="K170" s="38"/>
      <c r="L170" s="42"/>
      <c r="M170" s="227"/>
      <c r="N170" s="228"/>
      <c r="O170" s="89"/>
      <c r="P170" s="89"/>
      <c r="Q170" s="89"/>
      <c r="R170" s="89"/>
      <c r="S170" s="89"/>
      <c r="T170" s="90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5" t="s">
        <v>131</v>
      </c>
      <c r="AU170" s="15" t="s">
        <v>84</v>
      </c>
    </row>
    <row r="171" spans="1:65" s="2" customFormat="1" ht="16.5" customHeight="1">
      <c r="A171" s="36"/>
      <c r="B171" s="37"/>
      <c r="C171" s="210" t="s">
        <v>244</v>
      </c>
      <c r="D171" s="210" t="s">
        <v>125</v>
      </c>
      <c r="E171" s="211" t="s">
        <v>245</v>
      </c>
      <c r="F171" s="212" t="s">
        <v>246</v>
      </c>
      <c r="G171" s="213" t="s">
        <v>208</v>
      </c>
      <c r="H171" s="214">
        <v>64</v>
      </c>
      <c r="I171" s="215"/>
      <c r="J171" s="216">
        <f>ROUND(I171*H171,2)</f>
        <v>0</v>
      </c>
      <c r="K171" s="217"/>
      <c r="L171" s="42"/>
      <c r="M171" s="218" t="s">
        <v>1</v>
      </c>
      <c r="N171" s="219" t="s">
        <v>42</v>
      </c>
      <c r="O171" s="89"/>
      <c r="P171" s="220">
        <f>O171*H171</f>
        <v>0</v>
      </c>
      <c r="Q171" s="220">
        <v>0</v>
      </c>
      <c r="R171" s="220">
        <f>Q171*H171</f>
        <v>0</v>
      </c>
      <c r="S171" s="220">
        <v>0</v>
      </c>
      <c r="T171" s="221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2" t="s">
        <v>169</v>
      </c>
      <c r="AT171" s="222" t="s">
        <v>125</v>
      </c>
      <c r="AU171" s="222" t="s">
        <v>84</v>
      </c>
      <c r="AY171" s="15" t="s">
        <v>122</v>
      </c>
      <c r="BE171" s="223">
        <f>IF(N171="základní",J171,0)</f>
        <v>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15" t="s">
        <v>82</v>
      </c>
      <c r="BK171" s="223">
        <f>ROUND(I171*H171,2)</f>
        <v>0</v>
      </c>
      <c r="BL171" s="15" t="s">
        <v>169</v>
      </c>
      <c r="BM171" s="222" t="s">
        <v>247</v>
      </c>
    </row>
    <row r="172" spans="1:65" s="2" customFormat="1" ht="16.5" customHeight="1">
      <c r="A172" s="36"/>
      <c r="B172" s="37"/>
      <c r="C172" s="240" t="s">
        <v>248</v>
      </c>
      <c r="D172" s="240" t="s">
        <v>172</v>
      </c>
      <c r="E172" s="241" t="s">
        <v>249</v>
      </c>
      <c r="F172" s="242" t="s">
        <v>250</v>
      </c>
      <c r="G172" s="243" t="s">
        <v>208</v>
      </c>
      <c r="H172" s="244">
        <v>76.8</v>
      </c>
      <c r="I172" s="245"/>
      <c r="J172" s="246">
        <f>ROUND(I172*H172,2)</f>
        <v>0</v>
      </c>
      <c r="K172" s="247"/>
      <c r="L172" s="248"/>
      <c r="M172" s="249" t="s">
        <v>1</v>
      </c>
      <c r="N172" s="250" t="s">
        <v>42</v>
      </c>
      <c r="O172" s="89"/>
      <c r="P172" s="220">
        <f>O172*H172</f>
        <v>0</v>
      </c>
      <c r="Q172" s="220">
        <v>0.00177</v>
      </c>
      <c r="R172" s="220">
        <f>Q172*H172</f>
        <v>0.135936</v>
      </c>
      <c r="S172" s="220">
        <v>0</v>
      </c>
      <c r="T172" s="221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2" t="s">
        <v>175</v>
      </c>
      <c r="AT172" s="222" t="s">
        <v>172</v>
      </c>
      <c r="AU172" s="222" t="s">
        <v>84</v>
      </c>
      <c r="AY172" s="15" t="s">
        <v>122</v>
      </c>
      <c r="BE172" s="223">
        <f>IF(N172="základní",J172,0)</f>
        <v>0</v>
      </c>
      <c r="BF172" s="223">
        <f>IF(N172="snížená",J172,0)</f>
        <v>0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15" t="s">
        <v>82</v>
      </c>
      <c r="BK172" s="223">
        <f>ROUND(I172*H172,2)</f>
        <v>0</v>
      </c>
      <c r="BL172" s="15" t="s">
        <v>169</v>
      </c>
      <c r="BM172" s="222" t="s">
        <v>251</v>
      </c>
    </row>
    <row r="173" spans="1:51" s="13" customFormat="1" ht="12">
      <c r="A173" s="13"/>
      <c r="B173" s="229"/>
      <c r="C173" s="230"/>
      <c r="D173" s="224" t="s">
        <v>133</v>
      </c>
      <c r="E173" s="230"/>
      <c r="F173" s="232" t="s">
        <v>252</v>
      </c>
      <c r="G173" s="230"/>
      <c r="H173" s="233">
        <v>76.8</v>
      </c>
      <c r="I173" s="234"/>
      <c r="J173" s="230"/>
      <c r="K173" s="230"/>
      <c r="L173" s="235"/>
      <c r="M173" s="236"/>
      <c r="N173" s="237"/>
      <c r="O173" s="237"/>
      <c r="P173" s="237"/>
      <c r="Q173" s="237"/>
      <c r="R173" s="237"/>
      <c r="S173" s="237"/>
      <c r="T173" s="23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9" t="s">
        <v>133</v>
      </c>
      <c r="AU173" s="239" t="s">
        <v>84</v>
      </c>
      <c r="AV173" s="13" t="s">
        <v>84</v>
      </c>
      <c r="AW173" s="13" t="s">
        <v>4</v>
      </c>
      <c r="AX173" s="13" t="s">
        <v>82</v>
      </c>
      <c r="AY173" s="239" t="s">
        <v>122</v>
      </c>
    </row>
    <row r="174" spans="1:65" s="2" customFormat="1" ht="16.5" customHeight="1">
      <c r="A174" s="36"/>
      <c r="B174" s="37"/>
      <c r="C174" s="210" t="s">
        <v>253</v>
      </c>
      <c r="D174" s="210" t="s">
        <v>125</v>
      </c>
      <c r="E174" s="211" t="s">
        <v>254</v>
      </c>
      <c r="F174" s="212" t="s">
        <v>255</v>
      </c>
      <c r="G174" s="213" t="s">
        <v>256</v>
      </c>
      <c r="H174" s="214">
        <v>8</v>
      </c>
      <c r="I174" s="215"/>
      <c r="J174" s="216">
        <f>ROUND(I174*H174,2)</f>
        <v>0</v>
      </c>
      <c r="K174" s="217"/>
      <c r="L174" s="42"/>
      <c r="M174" s="218" t="s">
        <v>1</v>
      </c>
      <c r="N174" s="219" t="s">
        <v>42</v>
      </c>
      <c r="O174" s="89"/>
      <c r="P174" s="220">
        <f>O174*H174</f>
        <v>0</v>
      </c>
      <c r="Q174" s="220">
        <v>0</v>
      </c>
      <c r="R174" s="220">
        <f>Q174*H174</f>
        <v>0</v>
      </c>
      <c r="S174" s="220">
        <v>0</v>
      </c>
      <c r="T174" s="221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2" t="s">
        <v>169</v>
      </c>
      <c r="AT174" s="222" t="s">
        <v>125</v>
      </c>
      <c r="AU174" s="222" t="s">
        <v>84</v>
      </c>
      <c r="AY174" s="15" t="s">
        <v>122</v>
      </c>
      <c r="BE174" s="223">
        <f>IF(N174="základní",J174,0)</f>
        <v>0</v>
      </c>
      <c r="BF174" s="223">
        <f>IF(N174="snížená",J174,0)</f>
        <v>0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15" t="s">
        <v>82</v>
      </c>
      <c r="BK174" s="223">
        <f>ROUND(I174*H174,2)</f>
        <v>0</v>
      </c>
      <c r="BL174" s="15" t="s">
        <v>169</v>
      </c>
      <c r="BM174" s="222" t="s">
        <v>257</v>
      </c>
    </row>
    <row r="175" spans="1:65" s="2" customFormat="1" ht="16.5" customHeight="1">
      <c r="A175" s="36"/>
      <c r="B175" s="37"/>
      <c r="C175" s="240" t="s">
        <v>258</v>
      </c>
      <c r="D175" s="240" t="s">
        <v>172</v>
      </c>
      <c r="E175" s="241" t="s">
        <v>259</v>
      </c>
      <c r="F175" s="242" t="s">
        <v>260</v>
      </c>
      <c r="G175" s="243" t="s">
        <v>256</v>
      </c>
      <c r="H175" s="244">
        <v>8</v>
      </c>
      <c r="I175" s="245"/>
      <c r="J175" s="246">
        <f>ROUND(I175*H175,2)</f>
        <v>0</v>
      </c>
      <c r="K175" s="247"/>
      <c r="L175" s="248"/>
      <c r="M175" s="249" t="s">
        <v>1</v>
      </c>
      <c r="N175" s="250" t="s">
        <v>42</v>
      </c>
      <c r="O175" s="89"/>
      <c r="P175" s="220">
        <f>O175*H175</f>
        <v>0</v>
      </c>
      <c r="Q175" s="220">
        <v>0.00017</v>
      </c>
      <c r="R175" s="220">
        <f>Q175*H175</f>
        <v>0.00136</v>
      </c>
      <c r="S175" s="220">
        <v>0</v>
      </c>
      <c r="T175" s="221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2" t="s">
        <v>175</v>
      </c>
      <c r="AT175" s="222" t="s">
        <v>172</v>
      </c>
      <c r="AU175" s="222" t="s">
        <v>84</v>
      </c>
      <c r="AY175" s="15" t="s">
        <v>122</v>
      </c>
      <c r="BE175" s="223">
        <f>IF(N175="základní",J175,0)</f>
        <v>0</v>
      </c>
      <c r="BF175" s="223">
        <f>IF(N175="snížená",J175,0)</f>
        <v>0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15" t="s">
        <v>82</v>
      </c>
      <c r="BK175" s="223">
        <f>ROUND(I175*H175,2)</f>
        <v>0</v>
      </c>
      <c r="BL175" s="15" t="s">
        <v>169</v>
      </c>
      <c r="BM175" s="222" t="s">
        <v>261</v>
      </c>
    </row>
    <row r="176" spans="1:65" s="2" customFormat="1" ht="16.5" customHeight="1">
      <c r="A176" s="36"/>
      <c r="B176" s="37"/>
      <c r="C176" s="210" t="s">
        <v>262</v>
      </c>
      <c r="D176" s="210" t="s">
        <v>125</v>
      </c>
      <c r="E176" s="211" t="s">
        <v>263</v>
      </c>
      <c r="F176" s="212" t="s">
        <v>264</v>
      </c>
      <c r="G176" s="213" t="s">
        <v>256</v>
      </c>
      <c r="H176" s="214">
        <v>50</v>
      </c>
      <c r="I176" s="215"/>
      <c r="J176" s="216">
        <f>ROUND(I176*H176,2)</f>
        <v>0</v>
      </c>
      <c r="K176" s="217"/>
      <c r="L176" s="42"/>
      <c r="M176" s="218" t="s">
        <v>1</v>
      </c>
      <c r="N176" s="219" t="s">
        <v>42</v>
      </c>
      <c r="O176" s="89"/>
      <c r="P176" s="220">
        <f>O176*H176</f>
        <v>0</v>
      </c>
      <c r="Q176" s="220">
        <v>0</v>
      </c>
      <c r="R176" s="220">
        <f>Q176*H176</f>
        <v>0</v>
      </c>
      <c r="S176" s="220">
        <v>0</v>
      </c>
      <c r="T176" s="221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2" t="s">
        <v>169</v>
      </c>
      <c r="AT176" s="222" t="s">
        <v>125</v>
      </c>
      <c r="AU176" s="222" t="s">
        <v>84</v>
      </c>
      <c r="AY176" s="15" t="s">
        <v>122</v>
      </c>
      <c r="BE176" s="223">
        <f>IF(N176="základní",J176,0)</f>
        <v>0</v>
      </c>
      <c r="BF176" s="223">
        <f>IF(N176="snížená",J176,0)</f>
        <v>0</v>
      </c>
      <c r="BG176" s="223">
        <f>IF(N176="zákl. přenesená",J176,0)</f>
        <v>0</v>
      </c>
      <c r="BH176" s="223">
        <f>IF(N176="sníž. přenesená",J176,0)</f>
        <v>0</v>
      </c>
      <c r="BI176" s="223">
        <f>IF(N176="nulová",J176,0)</f>
        <v>0</v>
      </c>
      <c r="BJ176" s="15" t="s">
        <v>82</v>
      </c>
      <c r="BK176" s="223">
        <f>ROUND(I176*H176,2)</f>
        <v>0</v>
      </c>
      <c r="BL176" s="15" t="s">
        <v>169</v>
      </c>
      <c r="BM176" s="222" t="s">
        <v>265</v>
      </c>
    </row>
    <row r="177" spans="1:65" s="2" customFormat="1" ht="16.5" customHeight="1">
      <c r="A177" s="36"/>
      <c r="B177" s="37"/>
      <c r="C177" s="240" t="s">
        <v>266</v>
      </c>
      <c r="D177" s="240" t="s">
        <v>172</v>
      </c>
      <c r="E177" s="241" t="s">
        <v>267</v>
      </c>
      <c r="F177" s="242" t="s">
        <v>268</v>
      </c>
      <c r="G177" s="243" t="s">
        <v>256</v>
      </c>
      <c r="H177" s="244">
        <v>50</v>
      </c>
      <c r="I177" s="245"/>
      <c r="J177" s="246">
        <f>ROUND(I177*H177,2)</f>
        <v>0</v>
      </c>
      <c r="K177" s="247"/>
      <c r="L177" s="248"/>
      <c r="M177" s="249" t="s">
        <v>1</v>
      </c>
      <c r="N177" s="250" t="s">
        <v>42</v>
      </c>
      <c r="O177" s="89"/>
      <c r="P177" s="220">
        <f>O177*H177</f>
        <v>0</v>
      </c>
      <c r="Q177" s="220">
        <v>0.00094</v>
      </c>
      <c r="R177" s="220">
        <f>Q177*H177</f>
        <v>0.047</v>
      </c>
      <c r="S177" s="220">
        <v>0</v>
      </c>
      <c r="T177" s="221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2" t="s">
        <v>175</v>
      </c>
      <c r="AT177" s="222" t="s">
        <v>172</v>
      </c>
      <c r="AU177" s="222" t="s">
        <v>84</v>
      </c>
      <c r="AY177" s="15" t="s">
        <v>122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5" t="s">
        <v>82</v>
      </c>
      <c r="BK177" s="223">
        <f>ROUND(I177*H177,2)</f>
        <v>0</v>
      </c>
      <c r="BL177" s="15" t="s">
        <v>169</v>
      </c>
      <c r="BM177" s="222" t="s">
        <v>269</v>
      </c>
    </row>
    <row r="178" spans="1:65" s="2" customFormat="1" ht="16.5" customHeight="1">
      <c r="A178" s="36"/>
      <c r="B178" s="37"/>
      <c r="C178" s="210" t="s">
        <v>270</v>
      </c>
      <c r="D178" s="210" t="s">
        <v>125</v>
      </c>
      <c r="E178" s="211" t="s">
        <v>271</v>
      </c>
      <c r="F178" s="212" t="s">
        <v>272</v>
      </c>
      <c r="G178" s="213" t="s">
        <v>256</v>
      </c>
      <c r="H178" s="214">
        <v>4</v>
      </c>
      <c r="I178" s="215"/>
      <c r="J178" s="216">
        <f>ROUND(I178*H178,2)</f>
        <v>0</v>
      </c>
      <c r="K178" s="217"/>
      <c r="L178" s="42"/>
      <c r="M178" s="218" t="s">
        <v>1</v>
      </c>
      <c r="N178" s="219" t="s">
        <v>42</v>
      </c>
      <c r="O178" s="89"/>
      <c r="P178" s="220">
        <f>O178*H178</f>
        <v>0</v>
      </c>
      <c r="Q178" s="220">
        <v>0</v>
      </c>
      <c r="R178" s="220">
        <f>Q178*H178</f>
        <v>0</v>
      </c>
      <c r="S178" s="220">
        <v>0</v>
      </c>
      <c r="T178" s="221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2" t="s">
        <v>169</v>
      </c>
      <c r="AT178" s="222" t="s">
        <v>125</v>
      </c>
      <c r="AU178" s="222" t="s">
        <v>84</v>
      </c>
      <c r="AY178" s="15" t="s">
        <v>122</v>
      </c>
      <c r="BE178" s="223">
        <f>IF(N178="základní",J178,0)</f>
        <v>0</v>
      </c>
      <c r="BF178" s="223">
        <f>IF(N178="snížená",J178,0)</f>
        <v>0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15" t="s">
        <v>82</v>
      </c>
      <c r="BK178" s="223">
        <f>ROUND(I178*H178,2)</f>
        <v>0</v>
      </c>
      <c r="BL178" s="15" t="s">
        <v>169</v>
      </c>
      <c r="BM178" s="222" t="s">
        <v>273</v>
      </c>
    </row>
    <row r="179" spans="1:65" s="2" customFormat="1" ht="16.5" customHeight="1">
      <c r="A179" s="36"/>
      <c r="B179" s="37"/>
      <c r="C179" s="240" t="s">
        <v>274</v>
      </c>
      <c r="D179" s="240" t="s">
        <v>172</v>
      </c>
      <c r="E179" s="241" t="s">
        <v>275</v>
      </c>
      <c r="F179" s="242" t="s">
        <v>276</v>
      </c>
      <c r="G179" s="243" t="s">
        <v>256</v>
      </c>
      <c r="H179" s="244">
        <v>4</v>
      </c>
      <c r="I179" s="245"/>
      <c r="J179" s="246">
        <f>ROUND(I179*H179,2)</f>
        <v>0</v>
      </c>
      <c r="K179" s="247"/>
      <c r="L179" s="248"/>
      <c r="M179" s="249" t="s">
        <v>1</v>
      </c>
      <c r="N179" s="250" t="s">
        <v>42</v>
      </c>
      <c r="O179" s="89"/>
      <c r="P179" s="220">
        <f>O179*H179</f>
        <v>0</v>
      </c>
      <c r="Q179" s="220">
        <v>0.0018</v>
      </c>
      <c r="R179" s="220">
        <f>Q179*H179</f>
        <v>0.0072</v>
      </c>
      <c r="S179" s="220">
        <v>0</v>
      </c>
      <c r="T179" s="221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2" t="s">
        <v>175</v>
      </c>
      <c r="AT179" s="222" t="s">
        <v>172</v>
      </c>
      <c r="AU179" s="222" t="s">
        <v>84</v>
      </c>
      <c r="AY179" s="15" t="s">
        <v>122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15" t="s">
        <v>82</v>
      </c>
      <c r="BK179" s="223">
        <f>ROUND(I179*H179,2)</f>
        <v>0</v>
      </c>
      <c r="BL179" s="15" t="s">
        <v>169</v>
      </c>
      <c r="BM179" s="222" t="s">
        <v>277</v>
      </c>
    </row>
    <row r="180" spans="1:65" s="2" customFormat="1" ht="16.5" customHeight="1">
      <c r="A180" s="36"/>
      <c r="B180" s="37"/>
      <c r="C180" s="210" t="s">
        <v>175</v>
      </c>
      <c r="D180" s="210" t="s">
        <v>125</v>
      </c>
      <c r="E180" s="211" t="s">
        <v>278</v>
      </c>
      <c r="F180" s="212" t="s">
        <v>279</v>
      </c>
      <c r="G180" s="213" t="s">
        <v>256</v>
      </c>
      <c r="H180" s="214">
        <v>4</v>
      </c>
      <c r="I180" s="215"/>
      <c r="J180" s="216">
        <f>ROUND(I180*H180,2)</f>
        <v>0</v>
      </c>
      <c r="K180" s="217"/>
      <c r="L180" s="42"/>
      <c r="M180" s="218" t="s">
        <v>1</v>
      </c>
      <c r="N180" s="219" t="s">
        <v>42</v>
      </c>
      <c r="O180" s="89"/>
      <c r="P180" s="220">
        <f>O180*H180</f>
        <v>0</v>
      </c>
      <c r="Q180" s="220">
        <v>0</v>
      </c>
      <c r="R180" s="220">
        <f>Q180*H180</f>
        <v>0</v>
      </c>
      <c r="S180" s="220">
        <v>0</v>
      </c>
      <c r="T180" s="221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2" t="s">
        <v>169</v>
      </c>
      <c r="AT180" s="222" t="s">
        <v>125</v>
      </c>
      <c r="AU180" s="222" t="s">
        <v>84</v>
      </c>
      <c r="AY180" s="15" t="s">
        <v>122</v>
      </c>
      <c r="BE180" s="223">
        <f>IF(N180="základní",J180,0)</f>
        <v>0</v>
      </c>
      <c r="BF180" s="223">
        <f>IF(N180="snížená",J180,0)</f>
        <v>0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15" t="s">
        <v>82</v>
      </c>
      <c r="BK180" s="223">
        <f>ROUND(I180*H180,2)</f>
        <v>0</v>
      </c>
      <c r="BL180" s="15" t="s">
        <v>169</v>
      </c>
      <c r="BM180" s="222" t="s">
        <v>280</v>
      </c>
    </row>
    <row r="181" spans="1:65" s="2" customFormat="1" ht="16.5" customHeight="1">
      <c r="A181" s="36"/>
      <c r="B181" s="37"/>
      <c r="C181" s="240" t="s">
        <v>281</v>
      </c>
      <c r="D181" s="240" t="s">
        <v>172</v>
      </c>
      <c r="E181" s="241" t="s">
        <v>282</v>
      </c>
      <c r="F181" s="242" t="s">
        <v>283</v>
      </c>
      <c r="G181" s="243" t="s">
        <v>256</v>
      </c>
      <c r="H181" s="244">
        <v>4</v>
      </c>
      <c r="I181" s="245"/>
      <c r="J181" s="246">
        <f>ROUND(I181*H181,2)</f>
        <v>0</v>
      </c>
      <c r="K181" s="247"/>
      <c r="L181" s="248"/>
      <c r="M181" s="249" t="s">
        <v>1</v>
      </c>
      <c r="N181" s="250" t="s">
        <v>42</v>
      </c>
      <c r="O181" s="89"/>
      <c r="P181" s="220">
        <f>O181*H181</f>
        <v>0</v>
      </c>
      <c r="Q181" s="220">
        <v>0.00311</v>
      </c>
      <c r="R181" s="220">
        <f>Q181*H181</f>
        <v>0.01244</v>
      </c>
      <c r="S181" s="220">
        <v>0</v>
      </c>
      <c r="T181" s="221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2" t="s">
        <v>175</v>
      </c>
      <c r="AT181" s="222" t="s">
        <v>172</v>
      </c>
      <c r="AU181" s="222" t="s">
        <v>84</v>
      </c>
      <c r="AY181" s="15" t="s">
        <v>122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5" t="s">
        <v>82</v>
      </c>
      <c r="BK181" s="223">
        <f>ROUND(I181*H181,2)</f>
        <v>0</v>
      </c>
      <c r="BL181" s="15" t="s">
        <v>169</v>
      </c>
      <c r="BM181" s="222" t="s">
        <v>284</v>
      </c>
    </row>
    <row r="182" spans="1:65" s="2" customFormat="1" ht="16.5" customHeight="1">
      <c r="A182" s="36"/>
      <c r="B182" s="37"/>
      <c r="C182" s="210" t="s">
        <v>285</v>
      </c>
      <c r="D182" s="210" t="s">
        <v>125</v>
      </c>
      <c r="E182" s="211" t="s">
        <v>286</v>
      </c>
      <c r="F182" s="212" t="s">
        <v>287</v>
      </c>
      <c r="G182" s="213" t="s">
        <v>208</v>
      </c>
      <c r="H182" s="214">
        <v>22.5</v>
      </c>
      <c r="I182" s="215"/>
      <c r="J182" s="216">
        <f>ROUND(I182*H182,2)</f>
        <v>0</v>
      </c>
      <c r="K182" s="217"/>
      <c r="L182" s="42"/>
      <c r="M182" s="218" t="s">
        <v>1</v>
      </c>
      <c r="N182" s="219" t="s">
        <v>42</v>
      </c>
      <c r="O182" s="89"/>
      <c r="P182" s="220">
        <f>O182*H182</f>
        <v>0</v>
      </c>
      <c r="Q182" s="220">
        <v>0</v>
      </c>
      <c r="R182" s="220">
        <f>Q182*H182</f>
        <v>0</v>
      </c>
      <c r="S182" s="220">
        <v>0</v>
      </c>
      <c r="T182" s="221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2" t="s">
        <v>169</v>
      </c>
      <c r="AT182" s="222" t="s">
        <v>125</v>
      </c>
      <c r="AU182" s="222" t="s">
        <v>84</v>
      </c>
      <c r="AY182" s="15" t="s">
        <v>122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5" t="s">
        <v>82</v>
      </c>
      <c r="BK182" s="223">
        <f>ROUND(I182*H182,2)</f>
        <v>0</v>
      </c>
      <c r="BL182" s="15" t="s">
        <v>169</v>
      </c>
      <c r="BM182" s="222" t="s">
        <v>288</v>
      </c>
    </row>
    <row r="183" spans="1:65" s="2" customFormat="1" ht="16.5" customHeight="1">
      <c r="A183" s="36"/>
      <c r="B183" s="37"/>
      <c r="C183" s="240" t="s">
        <v>289</v>
      </c>
      <c r="D183" s="240" t="s">
        <v>172</v>
      </c>
      <c r="E183" s="241" t="s">
        <v>290</v>
      </c>
      <c r="F183" s="242" t="s">
        <v>291</v>
      </c>
      <c r="G183" s="243" t="s">
        <v>208</v>
      </c>
      <c r="H183" s="244">
        <v>27</v>
      </c>
      <c r="I183" s="245"/>
      <c r="J183" s="246">
        <f>ROUND(I183*H183,2)</f>
        <v>0</v>
      </c>
      <c r="K183" s="247"/>
      <c r="L183" s="248"/>
      <c r="M183" s="249" t="s">
        <v>1</v>
      </c>
      <c r="N183" s="250" t="s">
        <v>42</v>
      </c>
      <c r="O183" s="89"/>
      <c r="P183" s="220">
        <f>O183*H183</f>
        <v>0</v>
      </c>
      <c r="Q183" s="220">
        <v>0.00177</v>
      </c>
      <c r="R183" s="220">
        <f>Q183*H183</f>
        <v>0.04779</v>
      </c>
      <c r="S183" s="220">
        <v>0</v>
      </c>
      <c r="T183" s="221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2" t="s">
        <v>175</v>
      </c>
      <c r="AT183" s="222" t="s">
        <v>172</v>
      </c>
      <c r="AU183" s="222" t="s">
        <v>84</v>
      </c>
      <c r="AY183" s="15" t="s">
        <v>122</v>
      </c>
      <c r="BE183" s="223">
        <f>IF(N183="základní",J183,0)</f>
        <v>0</v>
      </c>
      <c r="BF183" s="223">
        <f>IF(N183="snížená",J183,0)</f>
        <v>0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15" t="s">
        <v>82</v>
      </c>
      <c r="BK183" s="223">
        <f>ROUND(I183*H183,2)</f>
        <v>0</v>
      </c>
      <c r="BL183" s="15" t="s">
        <v>169</v>
      </c>
      <c r="BM183" s="222" t="s">
        <v>292</v>
      </c>
    </row>
    <row r="184" spans="1:51" s="13" customFormat="1" ht="12">
      <c r="A184" s="13"/>
      <c r="B184" s="229"/>
      <c r="C184" s="230"/>
      <c r="D184" s="224" t="s">
        <v>133</v>
      </c>
      <c r="E184" s="230"/>
      <c r="F184" s="232" t="s">
        <v>293</v>
      </c>
      <c r="G184" s="230"/>
      <c r="H184" s="233">
        <v>27</v>
      </c>
      <c r="I184" s="234"/>
      <c r="J184" s="230"/>
      <c r="K184" s="230"/>
      <c r="L184" s="235"/>
      <c r="M184" s="236"/>
      <c r="N184" s="237"/>
      <c r="O184" s="237"/>
      <c r="P184" s="237"/>
      <c r="Q184" s="237"/>
      <c r="R184" s="237"/>
      <c r="S184" s="237"/>
      <c r="T184" s="23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9" t="s">
        <v>133</v>
      </c>
      <c r="AU184" s="239" t="s">
        <v>84</v>
      </c>
      <c r="AV184" s="13" t="s">
        <v>84</v>
      </c>
      <c r="AW184" s="13" t="s">
        <v>4</v>
      </c>
      <c r="AX184" s="13" t="s">
        <v>82</v>
      </c>
      <c r="AY184" s="239" t="s">
        <v>122</v>
      </c>
    </row>
    <row r="185" spans="1:65" s="2" customFormat="1" ht="16.5" customHeight="1">
      <c r="A185" s="36"/>
      <c r="B185" s="37"/>
      <c r="C185" s="210" t="s">
        <v>294</v>
      </c>
      <c r="D185" s="210" t="s">
        <v>125</v>
      </c>
      <c r="E185" s="211" t="s">
        <v>295</v>
      </c>
      <c r="F185" s="212" t="s">
        <v>296</v>
      </c>
      <c r="G185" s="213" t="s">
        <v>256</v>
      </c>
      <c r="H185" s="214">
        <v>2</v>
      </c>
      <c r="I185" s="215"/>
      <c r="J185" s="216">
        <f>ROUND(I185*H185,2)</f>
        <v>0</v>
      </c>
      <c r="K185" s="217"/>
      <c r="L185" s="42"/>
      <c r="M185" s="218" t="s">
        <v>1</v>
      </c>
      <c r="N185" s="219" t="s">
        <v>42</v>
      </c>
      <c r="O185" s="89"/>
      <c r="P185" s="220">
        <f>O185*H185</f>
        <v>0</v>
      </c>
      <c r="Q185" s="220">
        <v>0</v>
      </c>
      <c r="R185" s="220">
        <f>Q185*H185</f>
        <v>0</v>
      </c>
      <c r="S185" s="220">
        <v>0</v>
      </c>
      <c r="T185" s="221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2" t="s">
        <v>169</v>
      </c>
      <c r="AT185" s="222" t="s">
        <v>125</v>
      </c>
      <c r="AU185" s="222" t="s">
        <v>84</v>
      </c>
      <c r="AY185" s="15" t="s">
        <v>122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5" t="s">
        <v>82</v>
      </c>
      <c r="BK185" s="223">
        <f>ROUND(I185*H185,2)</f>
        <v>0</v>
      </c>
      <c r="BL185" s="15" t="s">
        <v>169</v>
      </c>
      <c r="BM185" s="222" t="s">
        <v>297</v>
      </c>
    </row>
    <row r="186" spans="1:65" s="2" customFormat="1" ht="16.5" customHeight="1">
      <c r="A186" s="36"/>
      <c r="B186" s="37"/>
      <c r="C186" s="240" t="s">
        <v>298</v>
      </c>
      <c r="D186" s="240" t="s">
        <v>172</v>
      </c>
      <c r="E186" s="241" t="s">
        <v>299</v>
      </c>
      <c r="F186" s="242" t="s">
        <v>300</v>
      </c>
      <c r="G186" s="243" t="s">
        <v>256</v>
      </c>
      <c r="H186" s="244">
        <v>2</v>
      </c>
      <c r="I186" s="245"/>
      <c r="J186" s="246">
        <f>ROUND(I186*H186,2)</f>
        <v>0</v>
      </c>
      <c r="K186" s="247"/>
      <c r="L186" s="248"/>
      <c r="M186" s="249" t="s">
        <v>1</v>
      </c>
      <c r="N186" s="250" t="s">
        <v>42</v>
      </c>
      <c r="O186" s="89"/>
      <c r="P186" s="220">
        <f>O186*H186</f>
        <v>0</v>
      </c>
      <c r="Q186" s="220">
        <v>6E-05</v>
      </c>
      <c r="R186" s="220">
        <f>Q186*H186</f>
        <v>0.00012</v>
      </c>
      <c r="S186" s="220">
        <v>0</v>
      </c>
      <c r="T186" s="221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2" t="s">
        <v>175</v>
      </c>
      <c r="AT186" s="222" t="s">
        <v>172</v>
      </c>
      <c r="AU186" s="222" t="s">
        <v>84</v>
      </c>
      <c r="AY186" s="15" t="s">
        <v>122</v>
      </c>
      <c r="BE186" s="223">
        <f>IF(N186="základní",J186,0)</f>
        <v>0</v>
      </c>
      <c r="BF186" s="223">
        <f>IF(N186="snížená",J186,0)</f>
        <v>0</v>
      </c>
      <c r="BG186" s="223">
        <f>IF(N186="zákl. přenesená",J186,0)</f>
        <v>0</v>
      </c>
      <c r="BH186" s="223">
        <f>IF(N186="sníž. přenesená",J186,0)</f>
        <v>0</v>
      </c>
      <c r="BI186" s="223">
        <f>IF(N186="nulová",J186,0)</f>
        <v>0</v>
      </c>
      <c r="BJ186" s="15" t="s">
        <v>82</v>
      </c>
      <c r="BK186" s="223">
        <f>ROUND(I186*H186,2)</f>
        <v>0</v>
      </c>
      <c r="BL186" s="15" t="s">
        <v>169</v>
      </c>
      <c r="BM186" s="222" t="s">
        <v>301</v>
      </c>
    </row>
    <row r="187" spans="1:65" s="2" customFormat="1" ht="16.5" customHeight="1">
      <c r="A187" s="36"/>
      <c r="B187" s="37"/>
      <c r="C187" s="210" t="s">
        <v>302</v>
      </c>
      <c r="D187" s="210" t="s">
        <v>125</v>
      </c>
      <c r="E187" s="211" t="s">
        <v>303</v>
      </c>
      <c r="F187" s="212" t="s">
        <v>304</v>
      </c>
      <c r="G187" s="213" t="s">
        <v>256</v>
      </c>
      <c r="H187" s="214">
        <v>20</v>
      </c>
      <c r="I187" s="215"/>
      <c r="J187" s="216">
        <f>ROUND(I187*H187,2)</f>
        <v>0</v>
      </c>
      <c r="K187" s="217"/>
      <c r="L187" s="42"/>
      <c r="M187" s="218" t="s">
        <v>1</v>
      </c>
      <c r="N187" s="219" t="s">
        <v>42</v>
      </c>
      <c r="O187" s="89"/>
      <c r="P187" s="220">
        <f>O187*H187</f>
        <v>0</v>
      </c>
      <c r="Q187" s="220">
        <v>0</v>
      </c>
      <c r="R187" s="220">
        <f>Q187*H187</f>
        <v>0</v>
      </c>
      <c r="S187" s="220">
        <v>0</v>
      </c>
      <c r="T187" s="221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2" t="s">
        <v>169</v>
      </c>
      <c r="AT187" s="222" t="s">
        <v>125</v>
      </c>
      <c r="AU187" s="222" t="s">
        <v>84</v>
      </c>
      <c r="AY187" s="15" t="s">
        <v>122</v>
      </c>
      <c r="BE187" s="223">
        <f>IF(N187="základní",J187,0)</f>
        <v>0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15" t="s">
        <v>82</v>
      </c>
      <c r="BK187" s="223">
        <f>ROUND(I187*H187,2)</f>
        <v>0</v>
      </c>
      <c r="BL187" s="15" t="s">
        <v>169</v>
      </c>
      <c r="BM187" s="222" t="s">
        <v>305</v>
      </c>
    </row>
    <row r="188" spans="1:65" s="2" customFormat="1" ht="16.5" customHeight="1">
      <c r="A188" s="36"/>
      <c r="B188" s="37"/>
      <c r="C188" s="240" t="s">
        <v>306</v>
      </c>
      <c r="D188" s="240" t="s">
        <v>172</v>
      </c>
      <c r="E188" s="241" t="s">
        <v>307</v>
      </c>
      <c r="F188" s="242" t="s">
        <v>308</v>
      </c>
      <c r="G188" s="243" t="s">
        <v>256</v>
      </c>
      <c r="H188" s="244">
        <v>20</v>
      </c>
      <c r="I188" s="245"/>
      <c r="J188" s="246">
        <f>ROUND(I188*H188,2)</f>
        <v>0</v>
      </c>
      <c r="K188" s="247"/>
      <c r="L188" s="248"/>
      <c r="M188" s="249" t="s">
        <v>1</v>
      </c>
      <c r="N188" s="250" t="s">
        <v>42</v>
      </c>
      <c r="O188" s="89"/>
      <c r="P188" s="220">
        <f>O188*H188</f>
        <v>0</v>
      </c>
      <c r="Q188" s="220">
        <v>0.0007</v>
      </c>
      <c r="R188" s="220">
        <f>Q188*H188</f>
        <v>0.014</v>
      </c>
      <c r="S188" s="220">
        <v>0</v>
      </c>
      <c r="T188" s="221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2" t="s">
        <v>175</v>
      </c>
      <c r="AT188" s="222" t="s">
        <v>172</v>
      </c>
      <c r="AU188" s="222" t="s">
        <v>84</v>
      </c>
      <c r="AY188" s="15" t="s">
        <v>122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5" t="s">
        <v>82</v>
      </c>
      <c r="BK188" s="223">
        <f>ROUND(I188*H188,2)</f>
        <v>0</v>
      </c>
      <c r="BL188" s="15" t="s">
        <v>169</v>
      </c>
      <c r="BM188" s="222" t="s">
        <v>309</v>
      </c>
    </row>
    <row r="189" spans="1:65" s="2" customFormat="1" ht="16.5" customHeight="1">
      <c r="A189" s="36"/>
      <c r="B189" s="37"/>
      <c r="C189" s="210" t="s">
        <v>310</v>
      </c>
      <c r="D189" s="210" t="s">
        <v>125</v>
      </c>
      <c r="E189" s="211" t="s">
        <v>311</v>
      </c>
      <c r="F189" s="212" t="s">
        <v>312</v>
      </c>
      <c r="G189" s="213" t="s">
        <v>256</v>
      </c>
      <c r="H189" s="214">
        <v>2</v>
      </c>
      <c r="I189" s="215"/>
      <c r="J189" s="216">
        <f>ROUND(I189*H189,2)</f>
        <v>0</v>
      </c>
      <c r="K189" s="217"/>
      <c r="L189" s="42"/>
      <c r="M189" s="218" t="s">
        <v>1</v>
      </c>
      <c r="N189" s="219" t="s">
        <v>42</v>
      </c>
      <c r="O189" s="89"/>
      <c r="P189" s="220">
        <f>O189*H189</f>
        <v>0</v>
      </c>
      <c r="Q189" s="220">
        <v>0</v>
      </c>
      <c r="R189" s="220">
        <f>Q189*H189</f>
        <v>0</v>
      </c>
      <c r="S189" s="220">
        <v>0</v>
      </c>
      <c r="T189" s="221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2" t="s">
        <v>169</v>
      </c>
      <c r="AT189" s="222" t="s">
        <v>125</v>
      </c>
      <c r="AU189" s="222" t="s">
        <v>84</v>
      </c>
      <c r="AY189" s="15" t="s">
        <v>122</v>
      </c>
      <c r="BE189" s="223">
        <f>IF(N189="základní",J189,0)</f>
        <v>0</v>
      </c>
      <c r="BF189" s="223">
        <f>IF(N189="snížená",J189,0)</f>
        <v>0</v>
      </c>
      <c r="BG189" s="223">
        <f>IF(N189="zákl. přenesená",J189,0)</f>
        <v>0</v>
      </c>
      <c r="BH189" s="223">
        <f>IF(N189="sníž. přenesená",J189,0)</f>
        <v>0</v>
      </c>
      <c r="BI189" s="223">
        <f>IF(N189="nulová",J189,0)</f>
        <v>0</v>
      </c>
      <c r="BJ189" s="15" t="s">
        <v>82</v>
      </c>
      <c r="BK189" s="223">
        <f>ROUND(I189*H189,2)</f>
        <v>0</v>
      </c>
      <c r="BL189" s="15" t="s">
        <v>169</v>
      </c>
      <c r="BM189" s="222" t="s">
        <v>313</v>
      </c>
    </row>
    <row r="190" spans="1:65" s="2" customFormat="1" ht="16.5" customHeight="1">
      <c r="A190" s="36"/>
      <c r="B190" s="37"/>
      <c r="C190" s="240" t="s">
        <v>314</v>
      </c>
      <c r="D190" s="240" t="s">
        <v>172</v>
      </c>
      <c r="E190" s="241" t="s">
        <v>315</v>
      </c>
      <c r="F190" s="242" t="s">
        <v>316</v>
      </c>
      <c r="G190" s="243" t="s">
        <v>256</v>
      </c>
      <c r="H190" s="244">
        <v>2</v>
      </c>
      <c r="I190" s="245"/>
      <c r="J190" s="246">
        <f>ROUND(I190*H190,2)</f>
        <v>0</v>
      </c>
      <c r="K190" s="247"/>
      <c r="L190" s="248"/>
      <c r="M190" s="249" t="s">
        <v>1</v>
      </c>
      <c r="N190" s="250" t="s">
        <v>42</v>
      </c>
      <c r="O190" s="89"/>
      <c r="P190" s="220">
        <f>O190*H190</f>
        <v>0</v>
      </c>
      <c r="Q190" s="220">
        <v>0.00031</v>
      </c>
      <c r="R190" s="220">
        <f>Q190*H190</f>
        <v>0.00062</v>
      </c>
      <c r="S190" s="220">
        <v>0</v>
      </c>
      <c r="T190" s="221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2" t="s">
        <v>175</v>
      </c>
      <c r="AT190" s="222" t="s">
        <v>172</v>
      </c>
      <c r="AU190" s="222" t="s">
        <v>84</v>
      </c>
      <c r="AY190" s="15" t="s">
        <v>122</v>
      </c>
      <c r="BE190" s="223">
        <f>IF(N190="základní",J190,0)</f>
        <v>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5" t="s">
        <v>82</v>
      </c>
      <c r="BK190" s="223">
        <f>ROUND(I190*H190,2)</f>
        <v>0</v>
      </c>
      <c r="BL190" s="15" t="s">
        <v>169</v>
      </c>
      <c r="BM190" s="222" t="s">
        <v>317</v>
      </c>
    </row>
    <row r="191" spans="1:65" s="2" customFormat="1" ht="16.5" customHeight="1">
      <c r="A191" s="36"/>
      <c r="B191" s="37"/>
      <c r="C191" s="210" t="s">
        <v>318</v>
      </c>
      <c r="D191" s="210" t="s">
        <v>125</v>
      </c>
      <c r="E191" s="211" t="s">
        <v>319</v>
      </c>
      <c r="F191" s="212" t="s">
        <v>320</v>
      </c>
      <c r="G191" s="213" t="s">
        <v>208</v>
      </c>
      <c r="H191" s="214">
        <v>3</v>
      </c>
      <c r="I191" s="215"/>
      <c r="J191" s="216">
        <f>ROUND(I191*H191,2)</f>
        <v>0</v>
      </c>
      <c r="K191" s="217"/>
      <c r="L191" s="42"/>
      <c r="M191" s="218" t="s">
        <v>1</v>
      </c>
      <c r="N191" s="219" t="s">
        <v>42</v>
      </c>
      <c r="O191" s="89"/>
      <c r="P191" s="220">
        <f>O191*H191</f>
        <v>0</v>
      </c>
      <c r="Q191" s="220">
        <v>0</v>
      </c>
      <c r="R191" s="220">
        <f>Q191*H191</f>
        <v>0</v>
      </c>
      <c r="S191" s="220">
        <v>0</v>
      </c>
      <c r="T191" s="221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2" t="s">
        <v>169</v>
      </c>
      <c r="AT191" s="222" t="s">
        <v>125</v>
      </c>
      <c r="AU191" s="222" t="s">
        <v>84</v>
      </c>
      <c r="AY191" s="15" t="s">
        <v>122</v>
      </c>
      <c r="BE191" s="223">
        <f>IF(N191="základní",J191,0)</f>
        <v>0</v>
      </c>
      <c r="BF191" s="223">
        <f>IF(N191="snížená",J191,0)</f>
        <v>0</v>
      </c>
      <c r="BG191" s="223">
        <f>IF(N191="zákl. přenesená",J191,0)</f>
        <v>0</v>
      </c>
      <c r="BH191" s="223">
        <f>IF(N191="sníž. přenesená",J191,0)</f>
        <v>0</v>
      </c>
      <c r="BI191" s="223">
        <f>IF(N191="nulová",J191,0)</f>
        <v>0</v>
      </c>
      <c r="BJ191" s="15" t="s">
        <v>82</v>
      </c>
      <c r="BK191" s="223">
        <f>ROUND(I191*H191,2)</f>
        <v>0</v>
      </c>
      <c r="BL191" s="15" t="s">
        <v>169</v>
      </c>
      <c r="BM191" s="222" t="s">
        <v>321</v>
      </c>
    </row>
    <row r="192" spans="1:65" s="2" customFormat="1" ht="16.5" customHeight="1">
      <c r="A192" s="36"/>
      <c r="B192" s="37"/>
      <c r="C192" s="240" t="s">
        <v>322</v>
      </c>
      <c r="D192" s="240" t="s">
        <v>172</v>
      </c>
      <c r="E192" s="241" t="s">
        <v>323</v>
      </c>
      <c r="F192" s="242" t="s">
        <v>324</v>
      </c>
      <c r="G192" s="243" t="s">
        <v>208</v>
      </c>
      <c r="H192" s="244">
        <v>3</v>
      </c>
      <c r="I192" s="245"/>
      <c r="J192" s="246">
        <f>ROUND(I192*H192,2)</f>
        <v>0</v>
      </c>
      <c r="K192" s="247"/>
      <c r="L192" s="248"/>
      <c r="M192" s="249" t="s">
        <v>1</v>
      </c>
      <c r="N192" s="250" t="s">
        <v>42</v>
      </c>
      <c r="O192" s="89"/>
      <c r="P192" s="220">
        <f>O192*H192</f>
        <v>0</v>
      </c>
      <c r="Q192" s="220">
        <v>0.002</v>
      </c>
      <c r="R192" s="220">
        <f>Q192*H192</f>
        <v>0.006</v>
      </c>
      <c r="S192" s="220">
        <v>0</v>
      </c>
      <c r="T192" s="221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2" t="s">
        <v>175</v>
      </c>
      <c r="AT192" s="222" t="s">
        <v>172</v>
      </c>
      <c r="AU192" s="222" t="s">
        <v>84</v>
      </c>
      <c r="AY192" s="15" t="s">
        <v>122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5" t="s">
        <v>82</v>
      </c>
      <c r="BK192" s="223">
        <f>ROUND(I192*H192,2)</f>
        <v>0</v>
      </c>
      <c r="BL192" s="15" t="s">
        <v>169</v>
      </c>
      <c r="BM192" s="222" t="s">
        <v>325</v>
      </c>
    </row>
    <row r="193" spans="1:65" s="2" customFormat="1" ht="16.5" customHeight="1">
      <c r="A193" s="36"/>
      <c r="B193" s="37"/>
      <c r="C193" s="210" t="s">
        <v>326</v>
      </c>
      <c r="D193" s="210" t="s">
        <v>125</v>
      </c>
      <c r="E193" s="211" t="s">
        <v>327</v>
      </c>
      <c r="F193" s="212" t="s">
        <v>328</v>
      </c>
      <c r="G193" s="213" t="s">
        <v>208</v>
      </c>
      <c r="H193" s="214">
        <v>20.5</v>
      </c>
      <c r="I193" s="215"/>
      <c r="J193" s="216">
        <f>ROUND(I193*H193,2)</f>
        <v>0</v>
      </c>
      <c r="K193" s="217"/>
      <c r="L193" s="42"/>
      <c r="M193" s="218" t="s">
        <v>1</v>
      </c>
      <c r="N193" s="219" t="s">
        <v>42</v>
      </c>
      <c r="O193" s="89"/>
      <c r="P193" s="220">
        <f>O193*H193</f>
        <v>0</v>
      </c>
      <c r="Q193" s="220">
        <v>0</v>
      </c>
      <c r="R193" s="220">
        <f>Q193*H193</f>
        <v>0</v>
      </c>
      <c r="S193" s="220">
        <v>0</v>
      </c>
      <c r="T193" s="221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2" t="s">
        <v>169</v>
      </c>
      <c r="AT193" s="222" t="s">
        <v>125</v>
      </c>
      <c r="AU193" s="222" t="s">
        <v>84</v>
      </c>
      <c r="AY193" s="15" t="s">
        <v>122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5" t="s">
        <v>82</v>
      </c>
      <c r="BK193" s="223">
        <f>ROUND(I193*H193,2)</f>
        <v>0</v>
      </c>
      <c r="BL193" s="15" t="s">
        <v>169</v>
      </c>
      <c r="BM193" s="222" t="s">
        <v>329</v>
      </c>
    </row>
    <row r="194" spans="1:65" s="2" customFormat="1" ht="16.5" customHeight="1">
      <c r="A194" s="36"/>
      <c r="B194" s="37"/>
      <c r="C194" s="240" t="s">
        <v>330</v>
      </c>
      <c r="D194" s="240" t="s">
        <v>172</v>
      </c>
      <c r="E194" s="241" t="s">
        <v>331</v>
      </c>
      <c r="F194" s="242" t="s">
        <v>332</v>
      </c>
      <c r="G194" s="243" t="s">
        <v>208</v>
      </c>
      <c r="H194" s="244">
        <v>20.5</v>
      </c>
      <c r="I194" s="245"/>
      <c r="J194" s="246">
        <f>ROUND(I194*H194,2)</f>
        <v>0</v>
      </c>
      <c r="K194" s="247"/>
      <c r="L194" s="248"/>
      <c r="M194" s="249" t="s">
        <v>1</v>
      </c>
      <c r="N194" s="250" t="s">
        <v>42</v>
      </c>
      <c r="O194" s="89"/>
      <c r="P194" s="220">
        <f>O194*H194</f>
        <v>0</v>
      </c>
      <c r="Q194" s="220">
        <v>0.00164</v>
      </c>
      <c r="R194" s="220">
        <f>Q194*H194</f>
        <v>0.03362</v>
      </c>
      <c r="S194" s="220">
        <v>0</v>
      </c>
      <c r="T194" s="221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2" t="s">
        <v>175</v>
      </c>
      <c r="AT194" s="222" t="s">
        <v>172</v>
      </c>
      <c r="AU194" s="222" t="s">
        <v>84</v>
      </c>
      <c r="AY194" s="15" t="s">
        <v>122</v>
      </c>
      <c r="BE194" s="223">
        <f>IF(N194="základní",J194,0)</f>
        <v>0</v>
      </c>
      <c r="BF194" s="223">
        <f>IF(N194="snížená",J194,0)</f>
        <v>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15" t="s">
        <v>82</v>
      </c>
      <c r="BK194" s="223">
        <f>ROUND(I194*H194,2)</f>
        <v>0</v>
      </c>
      <c r="BL194" s="15" t="s">
        <v>169</v>
      </c>
      <c r="BM194" s="222" t="s">
        <v>333</v>
      </c>
    </row>
    <row r="195" spans="1:65" s="2" customFormat="1" ht="49.05" customHeight="1">
      <c r="A195" s="36"/>
      <c r="B195" s="37"/>
      <c r="C195" s="210" t="s">
        <v>334</v>
      </c>
      <c r="D195" s="210" t="s">
        <v>125</v>
      </c>
      <c r="E195" s="211" t="s">
        <v>335</v>
      </c>
      <c r="F195" s="212" t="s">
        <v>336</v>
      </c>
      <c r="G195" s="213" t="s">
        <v>147</v>
      </c>
      <c r="H195" s="214">
        <v>0.318</v>
      </c>
      <c r="I195" s="215"/>
      <c r="J195" s="216">
        <f>ROUND(I195*H195,2)</f>
        <v>0</v>
      </c>
      <c r="K195" s="217"/>
      <c r="L195" s="42"/>
      <c r="M195" s="218" t="s">
        <v>1</v>
      </c>
      <c r="N195" s="219" t="s">
        <v>42</v>
      </c>
      <c r="O195" s="89"/>
      <c r="P195" s="220">
        <f>O195*H195</f>
        <v>0</v>
      </c>
      <c r="Q195" s="220">
        <v>0</v>
      </c>
      <c r="R195" s="220">
        <f>Q195*H195</f>
        <v>0</v>
      </c>
      <c r="S195" s="220">
        <v>0</v>
      </c>
      <c r="T195" s="221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2" t="s">
        <v>169</v>
      </c>
      <c r="AT195" s="222" t="s">
        <v>125</v>
      </c>
      <c r="AU195" s="222" t="s">
        <v>84</v>
      </c>
      <c r="AY195" s="15" t="s">
        <v>122</v>
      </c>
      <c r="BE195" s="223">
        <f>IF(N195="základní",J195,0)</f>
        <v>0</v>
      </c>
      <c r="BF195" s="223">
        <f>IF(N195="snížená",J195,0)</f>
        <v>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15" t="s">
        <v>82</v>
      </c>
      <c r="BK195" s="223">
        <f>ROUND(I195*H195,2)</f>
        <v>0</v>
      </c>
      <c r="BL195" s="15" t="s">
        <v>169</v>
      </c>
      <c r="BM195" s="222" t="s">
        <v>337</v>
      </c>
    </row>
    <row r="196" spans="1:63" s="12" customFormat="1" ht="22.8" customHeight="1">
      <c r="A196" s="12"/>
      <c r="B196" s="194"/>
      <c r="C196" s="195"/>
      <c r="D196" s="196" t="s">
        <v>76</v>
      </c>
      <c r="E196" s="208" t="s">
        <v>338</v>
      </c>
      <c r="F196" s="208" t="s">
        <v>339</v>
      </c>
      <c r="G196" s="195"/>
      <c r="H196" s="195"/>
      <c r="I196" s="198"/>
      <c r="J196" s="209">
        <f>BK196</f>
        <v>0</v>
      </c>
      <c r="K196" s="195"/>
      <c r="L196" s="200"/>
      <c r="M196" s="201"/>
      <c r="N196" s="202"/>
      <c r="O196" s="202"/>
      <c r="P196" s="203">
        <f>SUM(P197:P205)</f>
        <v>0</v>
      </c>
      <c r="Q196" s="202"/>
      <c r="R196" s="203">
        <f>SUM(R197:R205)</f>
        <v>0.048925</v>
      </c>
      <c r="S196" s="202"/>
      <c r="T196" s="204">
        <f>SUM(T197:T205)</f>
        <v>0.72278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5" t="s">
        <v>84</v>
      </c>
      <c r="AT196" s="206" t="s">
        <v>76</v>
      </c>
      <c r="AU196" s="206" t="s">
        <v>82</v>
      </c>
      <c r="AY196" s="205" t="s">
        <v>122</v>
      </c>
      <c r="BK196" s="207">
        <f>SUM(BK197:BK205)</f>
        <v>0</v>
      </c>
    </row>
    <row r="197" spans="1:65" s="2" customFormat="1" ht="24.15" customHeight="1">
      <c r="A197" s="36"/>
      <c r="B197" s="37"/>
      <c r="C197" s="210" t="s">
        <v>340</v>
      </c>
      <c r="D197" s="210" t="s">
        <v>125</v>
      </c>
      <c r="E197" s="211" t="s">
        <v>341</v>
      </c>
      <c r="F197" s="212" t="s">
        <v>342</v>
      </c>
      <c r="G197" s="213" t="s">
        <v>128</v>
      </c>
      <c r="H197" s="214">
        <v>5</v>
      </c>
      <c r="I197" s="215"/>
      <c r="J197" s="216">
        <f>ROUND(I197*H197,2)</f>
        <v>0</v>
      </c>
      <c r="K197" s="217"/>
      <c r="L197" s="42"/>
      <c r="M197" s="218" t="s">
        <v>1</v>
      </c>
      <c r="N197" s="219" t="s">
        <v>42</v>
      </c>
      <c r="O197" s="89"/>
      <c r="P197" s="220">
        <f>O197*H197</f>
        <v>0</v>
      </c>
      <c r="Q197" s="220">
        <v>0</v>
      </c>
      <c r="R197" s="220">
        <f>Q197*H197</f>
        <v>0</v>
      </c>
      <c r="S197" s="220">
        <v>0</v>
      </c>
      <c r="T197" s="221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2" t="s">
        <v>169</v>
      </c>
      <c r="AT197" s="222" t="s">
        <v>125</v>
      </c>
      <c r="AU197" s="222" t="s">
        <v>84</v>
      </c>
      <c r="AY197" s="15" t="s">
        <v>122</v>
      </c>
      <c r="BE197" s="223">
        <f>IF(N197="základní",J197,0)</f>
        <v>0</v>
      </c>
      <c r="BF197" s="223">
        <f>IF(N197="snížená",J197,0)</f>
        <v>0</v>
      </c>
      <c r="BG197" s="223">
        <f>IF(N197="zákl. přenesená",J197,0)</f>
        <v>0</v>
      </c>
      <c r="BH197" s="223">
        <f>IF(N197="sníž. přenesená",J197,0)</f>
        <v>0</v>
      </c>
      <c r="BI197" s="223">
        <f>IF(N197="nulová",J197,0)</f>
        <v>0</v>
      </c>
      <c r="BJ197" s="15" t="s">
        <v>82</v>
      </c>
      <c r="BK197" s="223">
        <f>ROUND(I197*H197,2)</f>
        <v>0</v>
      </c>
      <c r="BL197" s="15" t="s">
        <v>169</v>
      </c>
      <c r="BM197" s="222" t="s">
        <v>343</v>
      </c>
    </row>
    <row r="198" spans="1:65" s="2" customFormat="1" ht="16.5" customHeight="1">
      <c r="A198" s="36"/>
      <c r="B198" s="37"/>
      <c r="C198" s="240" t="s">
        <v>344</v>
      </c>
      <c r="D198" s="240" t="s">
        <v>172</v>
      </c>
      <c r="E198" s="241" t="s">
        <v>345</v>
      </c>
      <c r="F198" s="242" t="s">
        <v>346</v>
      </c>
      <c r="G198" s="243" t="s">
        <v>128</v>
      </c>
      <c r="H198" s="244">
        <v>5.15</v>
      </c>
      <c r="I198" s="245"/>
      <c r="J198" s="246">
        <f>ROUND(I198*H198,2)</f>
        <v>0</v>
      </c>
      <c r="K198" s="247"/>
      <c r="L198" s="248"/>
      <c r="M198" s="249" t="s">
        <v>1</v>
      </c>
      <c r="N198" s="250" t="s">
        <v>42</v>
      </c>
      <c r="O198" s="89"/>
      <c r="P198" s="220">
        <f>O198*H198</f>
        <v>0</v>
      </c>
      <c r="Q198" s="220">
        <v>0.0095</v>
      </c>
      <c r="R198" s="220">
        <f>Q198*H198</f>
        <v>0.048925</v>
      </c>
      <c r="S198" s="220">
        <v>0</v>
      </c>
      <c r="T198" s="221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2" t="s">
        <v>175</v>
      </c>
      <c r="AT198" s="222" t="s">
        <v>172</v>
      </c>
      <c r="AU198" s="222" t="s">
        <v>84</v>
      </c>
      <c r="AY198" s="15" t="s">
        <v>122</v>
      </c>
      <c r="BE198" s="223">
        <f>IF(N198="základní",J198,0)</f>
        <v>0</v>
      </c>
      <c r="BF198" s="223">
        <f>IF(N198="snížená",J198,0)</f>
        <v>0</v>
      </c>
      <c r="BG198" s="223">
        <f>IF(N198="zákl. přenesená",J198,0)</f>
        <v>0</v>
      </c>
      <c r="BH198" s="223">
        <f>IF(N198="sníž. přenesená",J198,0)</f>
        <v>0</v>
      </c>
      <c r="BI198" s="223">
        <f>IF(N198="nulová",J198,0)</f>
        <v>0</v>
      </c>
      <c r="BJ198" s="15" t="s">
        <v>82</v>
      </c>
      <c r="BK198" s="223">
        <f>ROUND(I198*H198,2)</f>
        <v>0</v>
      </c>
      <c r="BL198" s="15" t="s">
        <v>169</v>
      </c>
      <c r="BM198" s="222" t="s">
        <v>347</v>
      </c>
    </row>
    <row r="199" spans="1:51" s="13" customFormat="1" ht="12">
      <c r="A199" s="13"/>
      <c r="B199" s="229"/>
      <c r="C199" s="230"/>
      <c r="D199" s="224" t="s">
        <v>133</v>
      </c>
      <c r="E199" s="230"/>
      <c r="F199" s="232" t="s">
        <v>348</v>
      </c>
      <c r="G199" s="230"/>
      <c r="H199" s="233">
        <v>5.15</v>
      </c>
      <c r="I199" s="234"/>
      <c r="J199" s="230"/>
      <c r="K199" s="230"/>
      <c r="L199" s="235"/>
      <c r="M199" s="236"/>
      <c r="N199" s="237"/>
      <c r="O199" s="237"/>
      <c r="P199" s="237"/>
      <c r="Q199" s="237"/>
      <c r="R199" s="237"/>
      <c r="S199" s="237"/>
      <c r="T199" s="23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9" t="s">
        <v>133</v>
      </c>
      <c r="AU199" s="239" t="s">
        <v>84</v>
      </c>
      <c r="AV199" s="13" t="s">
        <v>84</v>
      </c>
      <c r="AW199" s="13" t="s">
        <v>4</v>
      </c>
      <c r="AX199" s="13" t="s">
        <v>82</v>
      </c>
      <c r="AY199" s="239" t="s">
        <v>122</v>
      </c>
    </row>
    <row r="200" spans="1:65" s="2" customFormat="1" ht="24.15" customHeight="1">
      <c r="A200" s="36"/>
      <c r="B200" s="37"/>
      <c r="C200" s="210" t="s">
        <v>349</v>
      </c>
      <c r="D200" s="210" t="s">
        <v>125</v>
      </c>
      <c r="E200" s="211" t="s">
        <v>350</v>
      </c>
      <c r="F200" s="212" t="s">
        <v>351</v>
      </c>
      <c r="G200" s="213" t="s">
        <v>128</v>
      </c>
      <c r="H200" s="214">
        <v>5</v>
      </c>
      <c r="I200" s="215"/>
      <c r="J200" s="216">
        <f>ROUND(I200*H200,2)</f>
        <v>0</v>
      </c>
      <c r="K200" s="217"/>
      <c r="L200" s="42"/>
      <c r="M200" s="218" t="s">
        <v>1</v>
      </c>
      <c r="N200" s="219" t="s">
        <v>42</v>
      </c>
      <c r="O200" s="89"/>
      <c r="P200" s="220">
        <f>O200*H200</f>
        <v>0</v>
      </c>
      <c r="Q200" s="220">
        <v>0</v>
      </c>
      <c r="R200" s="220">
        <f>Q200*H200</f>
        <v>0</v>
      </c>
      <c r="S200" s="220">
        <v>0.0095</v>
      </c>
      <c r="T200" s="221">
        <f>S200*H200</f>
        <v>0.0475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2" t="s">
        <v>169</v>
      </c>
      <c r="AT200" s="222" t="s">
        <v>125</v>
      </c>
      <c r="AU200" s="222" t="s">
        <v>84</v>
      </c>
      <c r="AY200" s="15" t="s">
        <v>122</v>
      </c>
      <c r="BE200" s="223">
        <f>IF(N200="základní",J200,0)</f>
        <v>0</v>
      </c>
      <c r="BF200" s="223">
        <f>IF(N200="snížená",J200,0)</f>
        <v>0</v>
      </c>
      <c r="BG200" s="223">
        <f>IF(N200="zákl. přenesená",J200,0)</f>
        <v>0</v>
      </c>
      <c r="BH200" s="223">
        <f>IF(N200="sníž. přenesená",J200,0)</f>
        <v>0</v>
      </c>
      <c r="BI200" s="223">
        <f>IF(N200="nulová",J200,0)</f>
        <v>0</v>
      </c>
      <c r="BJ200" s="15" t="s">
        <v>82</v>
      </c>
      <c r="BK200" s="223">
        <f>ROUND(I200*H200,2)</f>
        <v>0</v>
      </c>
      <c r="BL200" s="15" t="s">
        <v>169</v>
      </c>
      <c r="BM200" s="222" t="s">
        <v>352</v>
      </c>
    </row>
    <row r="201" spans="1:65" s="2" customFormat="1" ht="24.15" customHeight="1">
      <c r="A201" s="36"/>
      <c r="B201" s="37"/>
      <c r="C201" s="210" t="s">
        <v>353</v>
      </c>
      <c r="D201" s="210" t="s">
        <v>125</v>
      </c>
      <c r="E201" s="211" t="s">
        <v>354</v>
      </c>
      <c r="F201" s="212" t="s">
        <v>355</v>
      </c>
      <c r="G201" s="213" t="s">
        <v>208</v>
      </c>
      <c r="H201" s="214">
        <v>2</v>
      </c>
      <c r="I201" s="215"/>
      <c r="J201" s="216">
        <f>ROUND(I201*H201,2)</f>
        <v>0</v>
      </c>
      <c r="K201" s="217"/>
      <c r="L201" s="42"/>
      <c r="M201" s="218" t="s">
        <v>1</v>
      </c>
      <c r="N201" s="219" t="s">
        <v>42</v>
      </c>
      <c r="O201" s="89"/>
      <c r="P201" s="220">
        <f>O201*H201</f>
        <v>0</v>
      </c>
      <c r="Q201" s="220">
        <v>0</v>
      </c>
      <c r="R201" s="220">
        <f>Q201*H201</f>
        <v>0</v>
      </c>
      <c r="S201" s="220">
        <v>0</v>
      </c>
      <c r="T201" s="221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2" t="s">
        <v>169</v>
      </c>
      <c r="AT201" s="222" t="s">
        <v>125</v>
      </c>
      <c r="AU201" s="222" t="s">
        <v>84</v>
      </c>
      <c r="AY201" s="15" t="s">
        <v>122</v>
      </c>
      <c r="BE201" s="223">
        <f>IF(N201="základní",J201,0)</f>
        <v>0</v>
      </c>
      <c r="BF201" s="223">
        <f>IF(N201="snížená",J201,0)</f>
        <v>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5" t="s">
        <v>82</v>
      </c>
      <c r="BK201" s="223">
        <f>ROUND(I201*H201,2)</f>
        <v>0</v>
      </c>
      <c r="BL201" s="15" t="s">
        <v>169</v>
      </c>
      <c r="BM201" s="222" t="s">
        <v>356</v>
      </c>
    </row>
    <row r="202" spans="1:65" s="2" customFormat="1" ht="24.15" customHeight="1">
      <c r="A202" s="36"/>
      <c r="B202" s="37"/>
      <c r="C202" s="210" t="s">
        <v>357</v>
      </c>
      <c r="D202" s="210" t="s">
        <v>125</v>
      </c>
      <c r="E202" s="211" t="s">
        <v>358</v>
      </c>
      <c r="F202" s="212" t="s">
        <v>359</v>
      </c>
      <c r="G202" s="213" t="s">
        <v>128</v>
      </c>
      <c r="H202" s="214">
        <v>160</v>
      </c>
      <c r="I202" s="215"/>
      <c r="J202" s="216">
        <f>ROUND(I202*H202,2)</f>
        <v>0</v>
      </c>
      <c r="K202" s="217"/>
      <c r="L202" s="42"/>
      <c r="M202" s="218" t="s">
        <v>1</v>
      </c>
      <c r="N202" s="219" t="s">
        <v>42</v>
      </c>
      <c r="O202" s="89"/>
      <c r="P202" s="220">
        <f>O202*H202</f>
        <v>0</v>
      </c>
      <c r="Q202" s="220">
        <v>0</v>
      </c>
      <c r="R202" s="220">
        <f>Q202*H202</f>
        <v>0</v>
      </c>
      <c r="S202" s="220">
        <v>0.00415</v>
      </c>
      <c r="T202" s="221">
        <f>S202*H202</f>
        <v>0.664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2" t="s">
        <v>169</v>
      </c>
      <c r="AT202" s="222" t="s">
        <v>125</v>
      </c>
      <c r="AU202" s="222" t="s">
        <v>84</v>
      </c>
      <c r="AY202" s="15" t="s">
        <v>122</v>
      </c>
      <c r="BE202" s="223">
        <f>IF(N202="základní",J202,0)</f>
        <v>0</v>
      </c>
      <c r="BF202" s="223">
        <f>IF(N202="snížená",J202,0)</f>
        <v>0</v>
      </c>
      <c r="BG202" s="223">
        <f>IF(N202="zákl. přenesená",J202,0)</f>
        <v>0</v>
      </c>
      <c r="BH202" s="223">
        <f>IF(N202="sníž. přenesená",J202,0)</f>
        <v>0</v>
      </c>
      <c r="BI202" s="223">
        <f>IF(N202="nulová",J202,0)</f>
        <v>0</v>
      </c>
      <c r="BJ202" s="15" t="s">
        <v>82</v>
      </c>
      <c r="BK202" s="223">
        <f>ROUND(I202*H202,2)</f>
        <v>0</v>
      </c>
      <c r="BL202" s="15" t="s">
        <v>169</v>
      </c>
      <c r="BM202" s="222" t="s">
        <v>360</v>
      </c>
    </row>
    <row r="203" spans="1:65" s="2" customFormat="1" ht="24.15" customHeight="1">
      <c r="A203" s="36"/>
      <c r="B203" s="37"/>
      <c r="C203" s="210" t="s">
        <v>361</v>
      </c>
      <c r="D203" s="210" t="s">
        <v>125</v>
      </c>
      <c r="E203" s="211" t="s">
        <v>362</v>
      </c>
      <c r="F203" s="212" t="s">
        <v>363</v>
      </c>
      <c r="G203" s="213" t="s">
        <v>208</v>
      </c>
      <c r="H203" s="214">
        <v>8</v>
      </c>
      <c r="I203" s="215"/>
      <c r="J203" s="216">
        <f>ROUND(I203*H203,2)</f>
        <v>0</v>
      </c>
      <c r="K203" s="217"/>
      <c r="L203" s="42"/>
      <c r="M203" s="218" t="s">
        <v>1</v>
      </c>
      <c r="N203" s="219" t="s">
        <v>42</v>
      </c>
      <c r="O203" s="89"/>
      <c r="P203" s="220">
        <f>O203*H203</f>
        <v>0</v>
      </c>
      <c r="Q203" s="220">
        <v>0</v>
      </c>
      <c r="R203" s="220">
        <f>Q203*H203</f>
        <v>0</v>
      </c>
      <c r="S203" s="220">
        <v>0.00141</v>
      </c>
      <c r="T203" s="221">
        <f>S203*H203</f>
        <v>0.01128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2" t="s">
        <v>169</v>
      </c>
      <c r="AT203" s="222" t="s">
        <v>125</v>
      </c>
      <c r="AU203" s="222" t="s">
        <v>84</v>
      </c>
      <c r="AY203" s="15" t="s">
        <v>122</v>
      </c>
      <c r="BE203" s="223">
        <f>IF(N203="základní",J203,0)</f>
        <v>0</v>
      </c>
      <c r="BF203" s="223">
        <f>IF(N203="snížená",J203,0)</f>
        <v>0</v>
      </c>
      <c r="BG203" s="223">
        <f>IF(N203="zákl. přenesená",J203,0)</f>
        <v>0</v>
      </c>
      <c r="BH203" s="223">
        <f>IF(N203="sníž. přenesená",J203,0)</f>
        <v>0</v>
      </c>
      <c r="BI203" s="223">
        <f>IF(N203="nulová",J203,0)</f>
        <v>0</v>
      </c>
      <c r="BJ203" s="15" t="s">
        <v>82</v>
      </c>
      <c r="BK203" s="223">
        <f>ROUND(I203*H203,2)</f>
        <v>0</v>
      </c>
      <c r="BL203" s="15" t="s">
        <v>169</v>
      </c>
      <c r="BM203" s="222" t="s">
        <v>364</v>
      </c>
    </row>
    <row r="204" spans="1:65" s="2" customFormat="1" ht="33" customHeight="1">
      <c r="A204" s="36"/>
      <c r="B204" s="37"/>
      <c r="C204" s="210" t="s">
        <v>365</v>
      </c>
      <c r="D204" s="210" t="s">
        <v>125</v>
      </c>
      <c r="E204" s="211" t="s">
        <v>366</v>
      </c>
      <c r="F204" s="212" t="s">
        <v>367</v>
      </c>
      <c r="G204" s="213" t="s">
        <v>368</v>
      </c>
      <c r="H204" s="214">
        <v>1050</v>
      </c>
      <c r="I204" s="215"/>
      <c r="J204" s="216">
        <f>ROUND(I204*H204,2)</f>
        <v>0</v>
      </c>
      <c r="K204" s="217"/>
      <c r="L204" s="42"/>
      <c r="M204" s="218" t="s">
        <v>1</v>
      </c>
      <c r="N204" s="219" t="s">
        <v>42</v>
      </c>
      <c r="O204" s="89"/>
      <c r="P204" s="220">
        <f>O204*H204</f>
        <v>0</v>
      </c>
      <c r="Q204" s="220">
        <v>0</v>
      </c>
      <c r="R204" s="220">
        <f>Q204*H204</f>
        <v>0</v>
      </c>
      <c r="S204" s="220">
        <v>0</v>
      </c>
      <c r="T204" s="221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2" t="s">
        <v>169</v>
      </c>
      <c r="AT204" s="222" t="s">
        <v>125</v>
      </c>
      <c r="AU204" s="222" t="s">
        <v>84</v>
      </c>
      <c r="AY204" s="15" t="s">
        <v>122</v>
      </c>
      <c r="BE204" s="223">
        <f>IF(N204="základní",J204,0)</f>
        <v>0</v>
      </c>
      <c r="BF204" s="223">
        <f>IF(N204="snížená",J204,0)</f>
        <v>0</v>
      </c>
      <c r="BG204" s="223">
        <f>IF(N204="zákl. přenesená",J204,0)</f>
        <v>0</v>
      </c>
      <c r="BH204" s="223">
        <f>IF(N204="sníž. přenesená",J204,0)</f>
        <v>0</v>
      </c>
      <c r="BI204" s="223">
        <f>IF(N204="nulová",J204,0)</f>
        <v>0</v>
      </c>
      <c r="BJ204" s="15" t="s">
        <v>82</v>
      </c>
      <c r="BK204" s="223">
        <f>ROUND(I204*H204,2)</f>
        <v>0</v>
      </c>
      <c r="BL204" s="15" t="s">
        <v>169</v>
      </c>
      <c r="BM204" s="222" t="s">
        <v>369</v>
      </c>
    </row>
    <row r="205" spans="1:65" s="2" customFormat="1" ht="49.05" customHeight="1">
      <c r="A205" s="36"/>
      <c r="B205" s="37"/>
      <c r="C205" s="210" t="s">
        <v>370</v>
      </c>
      <c r="D205" s="210" t="s">
        <v>125</v>
      </c>
      <c r="E205" s="211" t="s">
        <v>371</v>
      </c>
      <c r="F205" s="212" t="s">
        <v>372</v>
      </c>
      <c r="G205" s="213" t="s">
        <v>147</v>
      </c>
      <c r="H205" s="214">
        <v>0.049</v>
      </c>
      <c r="I205" s="215"/>
      <c r="J205" s="216">
        <f>ROUND(I205*H205,2)</f>
        <v>0</v>
      </c>
      <c r="K205" s="217"/>
      <c r="L205" s="42"/>
      <c r="M205" s="218" t="s">
        <v>1</v>
      </c>
      <c r="N205" s="219" t="s">
        <v>42</v>
      </c>
      <c r="O205" s="89"/>
      <c r="P205" s="220">
        <f>O205*H205</f>
        <v>0</v>
      </c>
      <c r="Q205" s="220">
        <v>0</v>
      </c>
      <c r="R205" s="220">
        <f>Q205*H205</f>
        <v>0</v>
      </c>
      <c r="S205" s="220">
        <v>0</v>
      </c>
      <c r="T205" s="221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2" t="s">
        <v>169</v>
      </c>
      <c r="AT205" s="222" t="s">
        <v>125</v>
      </c>
      <c r="AU205" s="222" t="s">
        <v>84</v>
      </c>
      <c r="AY205" s="15" t="s">
        <v>122</v>
      </c>
      <c r="BE205" s="223">
        <f>IF(N205="základní",J205,0)</f>
        <v>0</v>
      </c>
      <c r="BF205" s="223">
        <f>IF(N205="snížená",J205,0)</f>
        <v>0</v>
      </c>
      <c r="BG205" s="223">
        <f>IF(N205="zákl. přenesená",J205,0)</f>
        <v>0</v>
      </c>
      <c r="BH205" s="223">
        <f>IF(N205="sníž. přenesená",J205,0)</f>
        <v>0</v>
      </c>
      <c r="BI205" s="223">
        <f>IF(N205="nulová",J205,0)</f>
        <v>0</v>
      </c>
      <c r="BJ205" s="15" t="s">
        <v>82</v>
      </c>
      <c r="BK205" s="223">
        <f>ROUND(I205*H205,2)</f>
        <v>0</v>
      </c>
      <c r="BL205" s="15" t="s">
        <v>169</v>
      </c>
      <c r="BM205" s="222" t="s">
        <v>373</v>
      </c>
    </row>
    <row r="206" spans="1:63" s="12" customFormat="1" ht="22.8" customHeight="1">
      <c r="A206" s="12"/>
      <c r="B206" s="194"/>
      <c r="C206" s="195"/>
      <c r="D206" s="196" t="s">
        <v>76</v>
      </c>
      <c r="E206" s="208" t="s">
        <v>374</v>
      </c>
      <c r="F206" s="208" t="s">
        <v>375</v>
      </c>
      <c r="G206" s="195"/>
      <c r="H206" s="195"/>
      <c r="I206" s="198"/>
      <c r="J206" s="209">
        <f>BK206</f>
        <v>0</v>
      </c>
      <c r="K206" s="195"/>
      <c r="L206" s="200"/>
      <c r="M206" s="201"/>
      <c r="N206" s="202"/>
      <c r="O206" s="202"/>
      <c r="P206" s="203">
        <f>SUM(P207:P215)</f>
        <v>0</v>
      </c>
      <c r="Q206" s="202"/>
      <c r="R206" s="203">
        <f>SUM(R207:R215)</f>
        <v>0.29305000000000003</v>
      </c>
      <c r="S206" s="202"/>
      <c r="T206" s="204">
        <f>SUM(T207:T215)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5" t="s">
        <v>84</v>
      </c>
      <c r="AT206" s="206" t="s">
        <v>76</v>
      </c>
      <c r="AU206" s="206" t="s">
        <v>82</v>
      </c>
      <c r="AY206" s="205" t="s">
        <v>122</v>
      </c>
      <c r="BK206" s="207">
        <f>SUM(BK207:BK215)</f>
        <v>0</v>
      </c>
    </row>
    <row r="207" spans="1:65" s="2" customFormat="1" ht="24.15" customHeight="1">
      <c r="A207" s="36"/>
      <c r="B207" s="37"/>
      <c r="C207" s="210" t="s">
        <v>376</v>
      </c>
      <c r="D207" s="210" t="s">
        <v>125</v>
      </c>
      <c r="E207" s="211" t="s">
        <v>377</v>
      </c>
      <c r="F207" s="212" t="s">
        <v>378</v>
      </c>
      <c r="G207" s="213" t="s">
        <v>128</v>
      </c>
      <c r="H207" s="214">
        <v>20</v>
      </c>
      <c r="I207" s="215"/>
      <c r="J207" s="216">
        <f>ROUND(I207*H207,2)</f>
        <v>0</v>
      </c>
      <c r="K207" s="217"/>
      <c r="L207" s="42"/>
      <c r="M207" s="218" t="s">
        <v>1</v>
      </c>
      <c r="N207" s="219" t="s">
        <v>42</v>
      </c>
      <c r="O207" s="89"/>
      <c r="P207" s="220">
        <f>O207*H207</f>
        <v>0</v>
      </c>
      <c r="Q207" s="220">
        <v>0</v>
      </c>
      <c r="R207" s="220">
        <f>Q207*H207</f>
        <v>0</v>
      </c>
      <c r="S207" s="220">
        <v>0</v>
      </c>
      <c r="T207" s="221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2" t="s">
        <v>169</v>
      </c>
      <c r="AT207" s="222" t="s">
        <v>125</v>
      </c>
      <c r="AU207" s="222" t="s">
        <v>84</v>
      </c>
      <c r="AY207" s="15" t="s">
        <v>122</v>
      </c>
      <c r="BE207" s="223">
        <f>IF(N207="základní",J207,0)</f>
        <v>0</v>
      </c>
      <c r="BF207" s="223">
        <f>IF(N207="snížená",J207,0)</f>
        <v>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5" t="s">
        <v>82</v>
      </c>
      <c r="BK207" s="223">
        <f>ROUND(I207*H207,2)</f>
        <v>0</v>
      </c>
      <c r="BL207" s="15" t="s">
        <v>169</v>
      </c>
      <c r="BM207" s="222" t="s">
        <v>379</v>
      </c>
    </row>
    <row r="208" spans="1:65" s="2" customFormat="1" ht="44.25" customHeight="1">
      <c r="A208" s="36"/>
      <c r="B208" s="37"/>
      <c r="C208" s="210" t="s">
        <v>380</v>
      </c>
      <c r="D208" s="210" t="s">
        <v>125</v>
      </c>
      <c r="E208" s="211" t="s">
        <v>381</v>
      </c>
      <c r="F208" s="212" t="s">
        <v>382</v>
      </c>
      <c r="G208" s="213" t="s">
        <v>128</v>
      </c>
      <c r="H208" s="214">
        <v>20</v>
      </c>
      <c r="I208" s="215"/>
      <c r="J208" s="216">
        <f>ROUND(I208*H208,2)</f>
        <v>0</v>
      </c>
      <c r="K208" s="217"/>
      <c r="L208" s="42"/>
      <c r="M208" s="218" t="s">
        <v>1</v>
      </c>
      <c r="N208" s="219" t="s">
        <v>42</v>
      </c>
      <c r="O208" s="89"/>
      <c r="P208" s="220">
        <f>O208*H208</f>
        <v>0</v>
      </c>
      <c r="Q208" s="220">
        <v>0.00014</v>
      </c>
      <c r="R208" s="220">
        <f>Q208*H208</f>
        <v>0.0027999999999999995</v>
      </c>
      <c r="S208" s="220">
        <v>0</v>
      </c>
      <c r="T208" s="221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2" t="s">
        <v>169</v>
      </c>
      <c r="AT208" s="222" t="s">
        <v>125</v>
      </c>
      <c r="AU208" s="222" t="s">
        <v>84</v>
      </c>
      <c r="AY208" s="15" t="s">
        <v>122</v>
      </c>
      <c r="BE208" s="223">
        <f>IF(N208="základní",J208,0)</f>
        <v>0</v>
      </c>
      <c r="BF208" s="223">
        <f>IF(N208="snížená",J208,0)</f>
        <v>0</v>
      </c>
      <c r="BG208" s="223">
        <f>IF(N208="zákl. přenesená",J208,0)</f>
        <v>0</v>
      </c>
      <c r="BH208" s="223">
        <f>IF(N208="sníž. přenesená",J208,0)</f>
        <v>0</v>
      </c>
      <c r="BI208" s="223">
        <f>IF(N208="nulová",J208,0)</f>
        <v>0</v>
      </c>
      <c r="BJ208" s="15" t="s">
        <v>82</v>
      </c>
      <c r="BK208" s="223">
        <f>ROUND(I208*H208,2)</f>
        <v>0</v>
      </c>
      <c r="BL208" s="15" t="s">
        <v>169</v>
      </c>
      <c r="BM208" s="222" t="s">
        <v>383</v>
      </c>
    </row>
    <row r="209" spans="1:65" s="2" customFormat="1" ht="24.15" customHeight="1">
      <c r="A209" s="36"/>
      <c r="B209" s="37"/>
      <c r="C209" s="210" t="s">
        <v>384</v>
      </c>
      <c r="D209" s="210" t="s">
        <v>125</v>
      </c>
      <c r="E209" s="211" t="s">
        <v>385</v>
      </c>
      <c r="F209" s="212" t="s">
        <v>386</v>
      </c>
      <c r="G209" s="213" t="s">
        <v>128</v>
      </c>
      <c r="H209" s="214">
        <v>675</v>
      </c>
      <c r="I209" s="215"/>
      <c r="J209" s="216">
        <f>ROUND(I209*H209,2)</f>
        <v>0</v>
      </c>
      <c r="K209" s="217"/>
      <c r="L209" s="42"/>
      <c r="M209" s="218" t="s">
        <v>1</v>
      </c>
      <c r="N209" s="219" t="s">
        <v>42</v>
      </c>
      <c r="O209" s="89"/>
      <c r="P209" s="220">
        <f>O209*H209</f>
        <v>0</v>
      </c>
      <c r="Q209" s="220">
        <v>8E-05</v>
      </c>
      <c r="R209" s="220">
        <f>Q209*H209</f>
        <v>0.054000000000000006</v>
      </c>
      <c r="S209" s="220">
        <v>0</v>
      </c>
      <c r="T209" s="221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22" t="s">
        <v>169</v>
      </c>
      <c r="AT209" s="222" t="s">
        <v>125</v>
      </c>
      <c r="AU209" s="222" t="s">
        <v>84</v>
      </c>
      <c r="AY209" s="15" t="s">
        <v>122</v>
      </c>
      <c r="BE209" s="223">
        <f>IF(N209="základní",J209,0)</f>
        <v>0</v>
      </c>
      <c r="BF209" s="223">
        <f>IF(N209="snížená",J209,0)</f>
        <v>0</v>
      </c>
      <c r="BG209" s="223">
        <f>IF(N209="zákl. přenesená",J209,0)</f>
        <v>0</v>
      </c>
      <c r="BH209" s="223">
        <f>IF(N209="sníž. přenesená",J209,0)</f>
        <v>0</v>
      </c>
      <c r="BI209" s="223">
        <f>IF(N209="nulová",J209,0)</f>
        <v>0</v>
      </c>
      <c r="BJ209" s="15" t="s">
        <v>82</v>
      </c>
      <c r="BK209" s="223">
        <f>ROUND(I209*H209,2)</f>
        <v>0</v>
      </c>
      <c r="BL209" s="15" t="s">
        <v>169</v>
      </c>
      <c r="BM209" s="222" t="s">
        <v>387</v>
      </c>
    </row>
    <row r="210" spans="1:65" s="2" customFormat="1" ht="33" customHeight="1">
      <c r="A210" s="36"/>
      <c r="B210" s="37"/>
      <c r="C210" s="210" t="s">
        <v>388</v>
      </c>
      <c r="D210" s="210" t="s">
        <v>125</v>
      </c>
      <c r="E210" s="211" t="s">
        <v>389</v>
      </c>
      <c r="F210" s="212" t="s">
        <v>390</v>
      </c>
      <c r="G210" s="213" t="s">
        <v>128</v>
      </c>
      <c r="H210" s="214">
        <v>675</v>
      </c>
      <c r="I210" s="215"/>
      <c r="J210" s="216">
        <f>ROUND(I210*H210,2)</f>
        <v>0</v>
      </c>
      <c r="K210" s="217"/>
      <c r="L210" s="42"/>
      <c r="M210" s="218" t="s">
        <v>1</v>
      </c>
      <c r="N210" s="219" t="s">
        <v>42</v>
      </c>
      <c r="O210" s="89"/>
      <c r="P210" s="220">
        <f>O210*H210</f>
        <v>0</v>
      </c>
      <c r="Q210" s="220">
        <v>0.00018</v>
      </c>
      <c r="R210" s="220">
        <f>Q210*H210</f>
        <v>0.12150000000000001</v>
      </c>
      <c r="S210" s="220">
        <v>0</v>
      </c>
      <c r="T210" s="221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2" t="s">
        <v>169</v>
      </c>
      <c r="AT210" s="222" t="s">
        <v>125</v>
      </c>
      <c r="AU210" s="222" t="s">
        <v>84</v>
      </c>
      <c r="AY210" s="15" t="s">
        <v>122</v>
      </c>
      <c r="BE210" s="223">
        <f>IF(N210="základní",J210,0)</f>
        <v>0</v>
      </c>
      <c r="BF210" s="223">
        <f>IF(N210="snížená",J210,0)</f>
        <v>0</v>
      </c>
      <c r="BG210" s="223">
        <f>IF(N210="zákl. přenesená",J210,0)</f>
        <v>0</v>
      </c>
      <c r="BH210" s="223">
        <f>IF(N210="sníž. přenesená",J210,0)</f>
        <v>0</v>
      </c>
      <c r="BI210" s="223">
        <f>IF(N210="nulová",J210,0)</f>
        <v>0</v>
      </c>
      <c r="BJ210" s="15" t="s">
        <v>82</v>
      </c>
      <c r="BK210" s="223">
        <f>ROUND(I210*H210,2)</f>
        <v>0</v>
      </c>
      <c r="BL210" s="15" t="s">
        <v>169</v>
      </c>
      <c r="BM210" s="222" t="s">
        <v>391</v>
      </c>
    </row>
    <row r="211" spans="1:47" s="2" customFormat="1" ht="12">
      <c r="A211" s="36"/>
      <c r="B211" s="37"/>
      <c r="C211" s="38"/>
      <c r="D211" s="224" t="s">
        <v>131</v>
      </c>
      <c r="E211" s="38"/>
      <c r="F211" s="225" t="s">
        <v>392</v>
      </c>
      <c r="G211" s="38"/>
      <c r="H211" s="38"/>
      <c r="I211" s="226"/>
      <c r="J211" s="38"/>
      <c r="K211" s="38"/>
      <c r="L211" s="42"/>
      <c r="M211" s="227"/>
      <c r="N211" s="228"/>
      <c r="O211" s="89"/>
      <c r="P211" s="89"/>
      <c r="Q211" s="89"/>
      <c r="R211" s="89"/>
      <c r="S211" s="89"/>
      <c r="T211" s="90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5" t="s">
        <v>131</v>
      </c>
      <c r="AU211" s="15" t="s">
        <v>84</v>
      </c>
    </row>
    <row r="212" spans="1:65" s="2" customFormat="1" ht="24.15" customHeight="1">
      <c r="A212" s="36"/>
      <c r="B212" s="37"/>
      <c r="C212" s="210" t="s">
        <v>393</v>
      </c>
      <c r="D212" s="210" t="s">
        <v>125</v>
      </c>
      <c r="E212" s="211" t="s">
        <v>394</v>
      </c>
      <c r="F212" s="212" t="s">
        <v>395</v>
      </c>
      <c r="G212" s="213" t="s">
        <v>128</v>
      </c>
      <c r="H212" s="214">
        <v>675</v>
      </c>
      <c r="I212" s="215"/>
      <c r="J212" s="216">
        <f>ROUND(I212*H212,2)</f>
        <v>0</v>
      </c>
      <c r="K212" s="217"/>
      <c r="L212" s="42"/>
      <c r="M212" s="218" t="s">
        <v>1</v>
      </c>
      <c r="N212" s="219" t="s">
        <v>42</v>
      </c>
      <c r="O212" s="89"/>
      <c r="P212" s="220">
        <f>O212*H212</f>
        <v>0</v>
      </c>
      <c r="Q212" s="220">
        <v>0.00017</v>
      </c>
      <c r="R212" s="220">
        <f>Q212*H212</f>
        <v>0.11475</v>
      </c>
      <c r="S212" s="220">
        <v>0</v>
      </c>
      <c r="T212" s="221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22" t="s">
        <v>169</v>
      </c>
      <c r="AT212" s="222" t="s">
        <v>125</v>
      </c>
      <c r="AU212" s="222" t="s">
        <v>84</v>
      </c>
      <c r="AY212" s="15" t="s">
        <v>122</v>
      </c>
      <c r="BE212" s="223">
        <f>IF(N212="základní",J212,0)</f>
        <v>0</v>
      </c>
      <c r="BF212" s="223">
        <f>IF(N212="snížená",J212,0)</f>
        <v>0</v>
      </c>
      <c r="BG212" s="223">
        <f>IF(N212="zákl. přenesená",J212,0)</f>
        <v>0</v>
      </c>
      <c r="BH212" s="223">
        <f>IF(N212="sníž. přenesená",J212,0)</f>
        <v>0</v>
      </c>
      <c r="BI212" s="223">
        <f>IF(N212="nulová",J212,0)</f>
        <v>0</v>
      </c>
      <c r="BJ212" s="15" t="s">
        <v>82</v>
      </c>
      <c r="BK212" s="223">
        <f>ROUND(I212*H212,2)</f>
        <v>0</v>
      </c>
      <c r="BL212" s="15" t="s">
        <v>169</v>
      </c>
      <c r="BM212" s="222" t="s">
        <v>396</v>
      </c>
    </row>
    <row r="213" spans="1:47" s="2" customFormat="1" ht="12">
      <c r="A213" s="36"/>
      <c r="B213" s="37"/>
      <c r="C213" s="38"/>
      <c r="D213" s="224" t="s">
        <v>131</v>
      </c>
      <c r="E213" s="38"/>
      <c r="F213" s="225" t="s">
        <v>392</v>
      </c>
      <c r="G213" s="38"/>
      <c r="H213" s="38"/>
      <c r="I213" s="226"/>
      <c r="J213" s="38"/>
      <c r="K213" s="38"/>
      <c r="L213" s="42"/>
      <c r="M213" s="227"/>
      <c r="N213" s="228"/>
      <c r="O213" s="89"/>
      <c r="P213" s="89"/>
      <c r="Q213" s="89"/>
      <c r="R213" s="89"/>
      <c r="S213" s="89"/>
      <c r="T213" s="90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5" t="s">
        <v>131</v>
      </c>
      <c r="AU213" s="15" t="s">
        <v>84</v>
      </c>
    </row>
    <row r="214" spans="1:65" s="2" customFormat="1" ht="24.15" customHeight="1">
      <c r="A214" s="36"/>
      <c r="B214" s="37"/>
      <c r="C214" s="210" t="s">
        <v>397</v>
      </c>
      <c r="D214" s="210" t="s">
        <v>125</v>
      </c>
      <c r="E214" s="211" t="s">
        <v>398</v>
      </c>
      <c r="F214" s="212" t="s">
        <v>399</v>
      </c>
      <c r="G214" s="213" t="s">
        <v>128</v>
      </c>
      <c r="H214" s="214">
        <v>675</v>
      </c>
      <c r="I214" s="215"/>
      <c r="J214" s="216">
        <f>ROUND(I214*H214,2)</f>
        <v>0</v>
      </c>
      <c r="K214" s="217"/>
      <c r="L214" s="42"/>
      <c r="M214" s="218" t="s">
        <v>1</v>
      </c>
      <c r="N214" s="219" t="s">
        <v>42</v>
      </c>
      <c r="O214" s="89"/>
      <c r="P214" s="220">
        <f>O214*H214</f>
        <v>0</v>
      </c>
      <c r="Q214" s="220">
        <v>0</v>
      </c>
      <c r="R214" s="220">
        <f>Q214*H214</f>
        <v>0</v>
      </c>
      <c r="S214" s="220">
        <v>0</v>
      </c>
      <c r="T214" s="221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22" t="s">
        <v>169</v>
      </c>
      <c r="AT214" s="222" t="s">
        <v>125</v>
      </c>
      <c r="AU214" s="222" t="s">
        <v>84</v>
      </c>
      <c r="AY214" s="15" t="s">
        <v>122</v>
      </c>
      <c r="BE214" s="223">
        <f>IF(N214="základní",J214,0)</f>
        <v>0</v>
      </c>
      <c r="BF214" s="223">
        <f>IF(N214="snížená",J214,0)</f>
        <v>0</v>
      </c>
      <c r="BG214" s="223">
        <f>IF(N214="zákl. přenesená",J214,0)</f>
        <v>0</v>
      </c>
      <c r="BH214" s="223">
        <f>IF(N214="sníž. přenesená",J214,0)</f>
        <v>0</v>
      </c>
      <c r="BI214" s="223">
        <f>IF(N214="nulová",J214,0)</f>
        <v>0</v>
      </c>
      <c r="BJ214" s="15" t="s">
        <v>82</v>
      </c>
      <c r="BK214" s="223">
        <f>ROUND(I214*H214,2)</f>
        <v>0</v>
      </c>
      <c r="BL214" s="15" t="s">
        <v>169</v>
      </c>
      <c r="BM214" s="222" t="s">
        <v>400</v>
      </c>
    </row>
    <row r="215" spans="1:47" s="2" customFormat="1" ht="12">
      <c r="A215" s="36"/>
      <c r="B215" s="37"/>
      <c r="C215" s="38"/>
      <c r="D215" s="224" t="s">
        <v>131</v>
      </c>
      <c r="E215" s="38"/>
      <c r="F215" s="225" t="s">
        <v>401</v>
      </c>
      <c r="G215" s="38"/>
      <c r="H215" s="38"/>
      <c r="I215" s="226"/>
      <c r="J215" s="38"/>
      <c r="K215" s="38"/>
      <c r="L215" s="42"/>
      <c r="M215" s="227"/>
      <c r="N215" s="228"/>
      <c r="O215" s="89"/>
      <c r="P215" s="89"/>
      <c r="Q215" s="89"/>
      <c r="R215" s="89"/>
      <c r="S215" s="89"/>
      <c r="T215" s="90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5" t="s">
        <v>131</v>
      </c>
      <c r="AU215" s="15" t="s">
        <v>84</v>
      </c>
    </row>
    <row r="216" spans="1:63" s="12" customFormat="1" ht="22.8" customHeight="1">
      <c r="A216" s="12"/>
      <c r="B216" s="194"/>
      <c r="C216" s="195"/>
      <c r="D216" s="196" t="s">
        <v>76</v>
      </c>
      <c r="E216" s="208" t="s">
        <v>402</v>
      </c>
      <c r="F216" s="208" t="s">
        <v>403</v>
      </c>
      <c r="G216" s="195"/>
      <c r="H216" s="195"/>
      <c r="I216" s="198"/>
      <c r="J216" s="209">
        <f>BK216</f>
        <v>0</v>
      </c>
      <c r="K216" s="195"/>
      <c r="L216" s="200"/>
      <c r="M216" s="201"/>
      <c r="N216" s="202"/>
      <c r="O216" s="202"/>
      <c r="P216" s="203">
        <f>SUM(P217:P218)</f>
        <v>0</v>
      </c>
      <c r="Q216" s="202"/>
      <c r="R216" s="203">
        <f>SUM(R217:R218)</f>
        <v>0</v>
      </c>
      <c r="S216" s="202"/>
      <c r="T216" s="204">
        <f>SUM(T217:T218)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5" t="s">
        <v>84</v>
      </c>
      <c r="AT216" s="206" t="s">
        <v>76</v>
      </c>
      <c r="AU216" s="206" t="s">
        <v>82</v>
      </c>
      <c r="AY216" s="205" t="s">
        <v>122</v>
      </c>
      <c r="BK216" s="207">
        <f>SUM(BK217:BK218)</f>
        <v>0</v>
      </c>
    </row>
    <row r="217" spans="1:65" s="2" customFormat="1" ht="37.8" customHeight="1">
      <c r="A217" s="36"/>
      <c r="B217" s="37"/>
      <c r="C217" s="210" t="s">
        <v>404</v>
      </c>
      <c r="D217" s="210" t="s">
        <v>125</v>
      </c>
      <c r="E217" s="211" t="s">
        <v>405</v>
      </c>
      <c r="F217" s="212" t="s">
        <v>406</v>
      </c>
      <c r="G217" s="213" t="s">
        <v>128</v>
      </c>
      <c r="H217" s="214">
        <v>405</v>
      </c>
      <c r="I217" s="215"/>
      <c r="J217" s="216">
        <f>ROUND(I217*H217,2)</f>
        <v>0</v>
      </c>
      <c r="K217" s="217"/>
      <c r="L217" s="42"/>
      <c r="M217" s="218" t="s">
        <v>1</v>
      </c>
      <c r="N217" s="219" t="s">
        <v>42</v>
      </c>
      <c r="O217" s="89"/>
      <c r="P217" s="220">
        <f>O217*H217</f>
        <v>0</v>
      </c>
      <c r="Q217" s="220">
        <v>0</v>
      </c>
      <c r="R217" s="220">
        <f>Q217*H217</f>
        <v>0</v>
      </c>
      <c r="S217" s="220">
        <v>0</v>
      </c>
      <c r="T217" s="221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22" t="s">
        <v>169</v>
      </c>
      <c r="AT217" s="222" t="s">
        <v>125</v>
      </c>
      <c r="AU217" s="222" t="s">
        <v>84</v>
      </c>
      <c r="AY217" s="15" t="s">
        <v>122</v>
      </c>
      <c r="BE217" s="223">
        <f>IF(N217="základní",J217,0)</f>
        <v>0</v>
      </c>
      <c r="BF217" s="223">
        <f>IF(N217="snížená",J217,0)</f>
        <v>0</v>
      </c>
      <c r="BG217" s="223">
        <f>IF(N217="zákl. přenesená",J217,0)</f>
        <v>0</v>
      </c>
      <c r="BH217" s="223">
        <f>IF(N217="sníž. přenesená",J217,0)</f>
        <v>0</v>
      </c>
      <c r="BI217" s="223">
        <f>IF(N217="nulová",J217,0)</f>
        <v>0</v>
      </c>
      <c r="BJ217" s="15" t="s">
        <v>82</v>
      </c>
      <c r="BK217" s="223">
        <f>ROUND(I217*H217,2)</f>
        <v>0</v>
      </c>
      <c r="BL217" s="15" t="s">
        <v>169</v>
      </c>
      <c r="BM217" s="222" t="s">
        <v>407</v>
      </c>
    </row>
    <row r="218" spans="1:51" s="13" customFormat="1" ht="12">
      <c r="A218" s="13"/>
      <c r="B218" s="229"/>
      <c r="C218" s="230"/>
      <c r="D218" s="224" t="s">
        <v>133</v>
      </c>
      <c r="E218" s="231" t="s">
        <v>1</v>
      </c>
      <c r="F218" s="232" t="s">
        <v>408</v>
      </c>
      <c r="G218" s="230"/>
      <c r="H218" s="233">
        <v>405</v>
      </c>
      <c r="I218" s="234"/>
      <c r="J218" s="230"/>
      <c r="K218" s="230"/>
      <c r="L218" s="235"/>
      <c r="M218" s="236"/>
      <c r="N218" s="237"/>
      <c r="O218" s="237"/>
      <c r="P218" s="237"/>
      <c r="Q218" s="237"/>
      <c r="R218" s="237"/>
      <c r="S218" s="237"/>
      <c r="T218" s="23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9" t="s">
        <v>133</v>
      </c>
      <c r="AU218" s="239" t="s">
        <v>84</v>
      </c>
      <c r="AV218" s="13" t="s">
        <v>84</v>
      </c>
      <c r="AW218" s="13" t="s">
        <v>34</v>
      </c>
      <c r="AX218" s="13" t="s">
        <v>82</v>
      </c>
      <c r="AY218" s="239" t="s">
        <v>122</v>
      </c>
    </row>
    <row r="219" spans="1:63" s="12" customFormat="1" ht="25.9" customHeight="1">
      <c r="A219" s="12"/>
      <c r="B219" s="194"/>
      <c r="C219" s="195"/>
      <c r="D219" s="196" t="s">
        <v>76</v>
      </c>
      <c r="E219" s="197" t="s">
        <v>409</v>
      </c>
      <c r="F219" s="197" t="s">
        <v>410</v>
      </c>
      <c r="G219" s="195"/>
      <c r="H219" s="195"/>
      <c r="I219" s="198"/>
      <c r="J219" s="199">
        <f>BK219</f>
        <v>0</v>
      </c>
      <c r="K219" s="195"/>
      <c r="L219" s="200"/>
      <c r="M219" s="201"/>
      <c r="N219" s="202"/>
      <c r="O219" s="202"/>
      <c r="P219" s="203">
        <f>P220+P223+P225</f>
        <v>0</v>
      </c>
      <c r="Q219" s="202"/>
      <c r="R219" s="203">
        <f>R220+R223+R225</f>
        <v>0</v>
      </c>
      <c r="S219" s="202"/>
      <c r="T219" s="204">
        <f>T220+T223+T225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5" t="s">
        <v>149</v>
      </c>
      <c r="AT219" s="206" t="s">
        <v>76</v>
      </c>
      <c r="AU219" s="206" t="s">
        <v>77</v>
      </c>
      <c r="AY219" s="205" t="s">
        <v>122</v>
      </c>
      <c r="BK219" s="207">
        <f>BK220+BK223+BK225</f>
        <v>0</v>
      </c>
    </row>
    <row r="220" spans="1:63" s="12" customFormat="1" ht="22.8" customHeight="1">
      <c r="A220" s="12"/>
      <c r="B220" s="194"/>
      <c r="C220" s="195"/>
      <c r="D220" s="196" t="s">
        <v>76</v>
      </c>
      <c r="E220" s="208" t="s">
        <v>411</v>
      </c>
      <c r="F220" s="208" t="s">
        <v>412</v>
      </c>
      <c r="G220" s="195"/>
      <c r="H220" s="195"/>
      <c r="I220" s="198"/>
      <c r="J220" s="209">
        <f>BK220</f>
        <v>0</v>
      </c>
      <c r="K220" s="195"/>
      <c r="L220" s="200"/>
      <c r="M220" s="201"/>
      <c r="N220" s="202"/>
      <c r="O220" s="202"/>
      <c r="P220" s="203">
        <f>SUM(P221:P222)</f>
        <v>0</v>
      </c>
      <c r="Q220" s="202"/>
      <c r="R220" s="203">
        <f>SUM(R221:R222)</f>
        <v>0</v>
      </c>
      <c r="S220" s="202"/>
      <c r="T220" s="204">
        <f>SUM(T221:T222)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5" t="s">
        <v>149</v>
      </c>
      <c r="AT220" s="206" t="s">
        <v>76</v>
      </c>
      <c r="AU220" s="206" t="s">
        <v>82</v>
      </c>
      <c r="AY220" s="205" t="s">
        <v>122</v>
      </c>
      <c r="BK220" s="207">
        <f>SUM(BK221:BK222)</f>
        <v>0</v>
      </c>
    </row>
    <row r="221" spans="1:65" s="2" customFormat="1" ht="16.5" customHeight="1">
      <c r="A221" s="36"/>
      <c r="B221" s="37"/>
      <c r="C221" s="210" t="s">
        <v>413</v>
      </c>
      <c r="D221" s="210" t="s">
        <v>125</v>
      </c>
      <c r="E221" s="211" t="s">
        <v>414</v>
      </c>
      <c r="F221" s="212" t="s">
        <v>415</v>
      </c>
      <c r="G221" s="213" t="s">
        <v>416</v>
      </c>
      <c r="H221" s="214">
        <v>1</v>
      </c>
      <c r="I221" s="215"/>
      <c r="J221" s="216">
        <f>ROUND(I221*H221,2)</f>
        <v>0</v>
      </c>
      <c r="K221" s="217"/>
      <c r="L221" s="42"/>
      <c r="M221" s="218" t="s">
        <v>1</v>
      </c>
      <c r="N221" s="219" t="s">
        <v>42</v>
      </c>
      <c r="O221" s="89"/>
      <c r="P221" s="220">
        <f>O221*H221</f>
        <v>0</v>
      </c>
      <c r="Q221" s="220">
        <v>0</v>
      </c>
      <c r="R221" s="220">
        <f>Q221*H221</f>
        <v>0</v>
      </c>
      <c r="S221" s="220">
        <v>0</v>
      </c>
      <c r="T221" s="221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22" t="s">
        <v>417</v>
      </c>
      <c r="AT221" s="222" t="s">
        <v>125</v>
      </c>
      <c r="AU221" s="222" t="s">
        <v>84</v>
      </c>
      <c r="AY221" s="15" t="s">
        <v>122</v>
      </c>
      <c r="BE221" s="223">
        <f>IF(N221="základní",J221,0)</f>
        <v>0</v>
      </c>
      <c r="BF221" s="223">
        <f>IF(N221="snížená",J221,0)</f>
        <v>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15" t="s">
        <v>82</v>
      </c>
      <c r="BK221" s="223">
        <f>ROUND(I221*H221,2)</f>
        <v>0</v>
      </c>
      <c r="BL221" s="15" t="s">
        <v>417</v>
      </c>
      <c r="BM221" s="222" t="s">
        <v>418</v>
      </c>
    </row>
    <row r="222" spans="1:47" s="2" customFormat="1" ht="12">
      <c r="A222" s="36"/>
      <c r="B222" s="37"/>
      <c r="C222" s="38"/>
      <c r="D222" s="224" t="s">
        <v>131</v>
      </c>
      <c r="E222" s="38"/>
      <c r="F222" s="225" t="s">
        <v>419</v>
      </c>
      <c r="G222" s="38"/>
      <c r="H222" s="38"/>
      <c r="I222" s="226"/>
      <c r="J222" s="38"/>
      <c r="K222" s="38"/>
      <c r="L222" s="42"/>
      <c r="M222" s="227"/>
      <c r="N222" s="228"/>
      <c r="O222" s="89"/>
      <c r="P222" s="89"/>
      <c r="Q222" s="89"/>
      <c r="R222" s="89"/>
      <c r="S222" s="89"/>
      <c r="T222" s="90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5" t="s">
        <v>131</v>
      </c>
      <c r="AU222" s="15" t="s">
        <v>84</v>
      </c>
    </row>
    <row r="223" spans="1:63" s="12" customFormat="1" ht="22.8" customHeight="1">
      <c r="A223" s="12"/>
      <c r="B223" s="194"/>
      <c r="C223" s="195"/>
      <c r="D223" s="196" t="s">
        <v>76</v>
      </c>
      <c r="E223" s="208" t="s">
        <v>420</v>
      </c>
      <c r="F223" s="208" t="s">
        <v>421</v>
      </c>
      <c r="G223" s="195"/>
      <c r="H223" s="195"/>
      <c r="I223" s="198"/>
      <c r="J223" s="209">
        <f>BK223</f>
        <v>0</v>
      </c>
      <c r="K223" s="195"/>
      <c r="L223" s="200"/>
      <c r="M223" s="201"/>
      <c r="N223" s="202"/>
      <c r="O223" s="202"/>
      <c r="P223" s="203">
        <f>P224</f>
        <v>0</v>
      </c>
      <c r="Q223" s="202"/>
      <c r="R223" s="203">
        <f>R224</f>
        <v>0</v>
      </c>
      <c r="S223" s="202"/>
      <c r="T223" s="204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5" t="s">
        <v>149</v>
      </c>
      <c r="AT223" s="206" t="s">
        <v>76</v>
      </c>
      <c r="AU223" s="206" t="s">
        <v>82</v>
      </c>
      <c r="AY223" s="205" t="s">
        <v>122</v>
      </c>
      <c r="BK223" s="207">
        <f>BK224</f>
        <v>0</v>
      </c>
    </row>
    <row r="224" spans="1:65" s="2" customFormat="1" ht="16.5" customHeight="1">
      <c r="A224" s="36"/>
      <c r="B224" s="37"/>
      <c r="C224" s="210" t="s">
        <v>422</v>
      </c>
      <c r="D224" s="210" t="s">
        <v>125</v>
      </c>
      <c r="E224" s="211" t="s">
        <v>423</v>
      </c>
      <c r="F224" s="212" t="s">
        <v>421</v>
      </c>
      <c r="G224" s="213" t="s">
        <v>416</v>
      </c>
      <c r="H224" s="214">
        <v>1</v>
      </c>
      <c r="I224" s="215"/>
      <c r="J224" s="216">
        <f>ROUND(I224*H224,2)</f>
        <v>0</v>
      </c>
      <c r="K224" s="217"/>
      <c r="L224" s="42"/>
      <c r="M224" s="218" t="s">
        <v>1</v>
      </c>
      <c r="N224" s="219" t="s">
        <v>42</v>
      </c>
      <c r="O224" s="89"/>
      <c r="P224" s="220">
        <f>O224*H224</f>
        <v>0</v>
      </c>
      <c r="Q224" s="220">
        <v>0</v>
      </c>
      <c r="R224" s="220">
        <f>Q224*H224</f>
        <v>0</v>
      </c>
      <c r="S224" s="220">
        <v>0</v>
      </c>
      <c r="T224" s="221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22" t="s">
        <v>417</v>
      </c>
      <c r="AT224" s="222" t="s">
        <v>125</v>
      </c>
      <c r="AU224" s="222" t="s">
        <v>84</v>
      </c>
      <c r="AY224" s="15" t="s">
        <v>122</v>
      </c>
      <c r="BE224" s="223">
        <f>IF(N224="základní",J224,0)</f>
        <v>0</v>
      </c>
      <c r="BF224" s="223">
        <f>IF(N224="snížená",J224,0)</f>
        <v>0</v>
      </c>
      <c r="BG224" s="223">
        <f>IF(N224="zákl. přenesená",J224,0)</f>
        <v>0</v>
      </c>
      <c r="BH224" s="223">
        <f>IF(N224="sníž. přenesená",J224,0)</f>
        <v>0</v>
      </c>
      <c r="BI224" s="223">
        <f>IF(N224="nulová",J224,0)</f>
        <v>0</v>
      </c>
      <c r="BJ224" s="15" t="s">
        <v>82</v>
      </c>
      <c r="BK224" s="223">
        <f>ROUND(I224*H224,2)</f>
        <v>0</v>
      </c>
      <c r="BL224" s="15" t="s">
        <v>417</v>
      </c>
      <c r="BM224" s="222" t="s">
        <v>424</v>
      </c>
    </row>
    <row r="225" spans="1:63" s="12" customFormat="1" ht="22.8" customHeight="1">
      <c r="A225" s="12"/>
      <c r="B225" s="194"/>
      <c r="C225" s="195"/>
      <c r="D225" s="196" t="s">
        <v>76</v>
      </c>
      <c r="E225" s="208" t="s">
        <v>425</v>
      </c>
      <c r="F225" s="208" t="s">
        <v>426</v>
      </c>
      <c r="G225" s="195"/>
      <c r="H225" s="195"/>
      <c r="I225" s="198"/>
      <c r="J225" s="209">
        <f>BK225</f>
        <v>0</v>
      </c>
      <c r="K225" s="195"/>
      <c r="L225" s="200"/>
      <c r="M225" s="201"/>
      <c r="N225" s="202"/>
      <c r="O225" s="202"/>
      <c r="P225" s="203">
        <f>P226</f>
        <v>0</v>
      </c>
      <c r="Q225" s="202"/>
      <c r="R225" s="203">
        <f>R226</f>
        <v>0</v>
      </c>
      <c r="S225" s="202"/>
      <c r="T225" s="204">
        <f>T226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5" t="s">
        <v>149</v>
      </c>
      <c r="AT225" s="206" t="s">
        <v>76</v>
      </c>
      <c r="AU225" s="206" t="s">
        <v>82</v>
      </c>
      <c r="AY225" s="205" t="s">
        <v>122</v>
      </c>
      <c r="BK225" s="207">
        <f>BK226</f>
        <v>0</v>
      </c>
    </row>
    <row r="226" spans="1:65" s="2" customFormat="1" ht="16.5" customHeight="1">
      <c r="A226" s="36"/>
      <c r="B226" s="37"/>
      <c r="C226" s="210" t="s">
        <v>427</v>
      </c>
      <c r="D226" s="210" t="s">
        <v>125</v>
      </c>
      <c r="E226" s="211" t="s">
        <v>428</v>
      </c>
      <c r="F226" s="212" t="s">
        <v>429</v>
      </c>
      <c r="G226" s="213" t="s">
        <v>416</v>
      </c>
      <c r="H226" s="214">
        <v>1</v>
      </c>
      <c r="I226" s="215"/>
      <c r="J226" s="216">
        <f>ROUND(I226*H226,2)</f>
        <v>0</v>
      </c>
      <c r="K226" s="217"/>
      <c r="L226" s="42"/>
      <c r="M226" s="251" t="s">
        <v>1</v>
      </c>
      <c r="N226" s="252" t="s">
        <v>42</v>
      </c>
      <c r="O226" s="253"/>
      <c r="P226" s="254">
        <f>O226*H226</f>
        <v>0</v>
      </c>
      <c r="Q226" s="254">
        <v>0</v>
      </c>
      <c r="R226" s="254">
        <f>Q226*H226</f>
        <v>0</v>
      </c>
      <c r="S226" s="254">
        <v>0</v>
      </c>
      <c r="T226" s="255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22" t="s">
        <v>417</v>
      </c>
      <c r="AT226" s="222" t="s">
        <v>125</v>
      </c>
      <c r="AU226" s="222" t="s">
        <v>84</v>
      </c>
      <c r="AY226" s="15" t="s">
        <v>122</v>
      </c>
      <c r="BE226" s="223">
        <f>IF(N226="základní",J226,0)</f>
        <v>0</v>
      </c>
      <c r="BF226" s="223">
        <f>IF(N226="snížená",J226,0)</f>
        <v>0</v>
      </c>
      <c r="BG226" s="223">
        <f>IF(N226="zákl. přenesená",J226,0)</f>
        <v>0</v>
      </c>
      <c r="BH226" s="223">
        <f>IF(N226="sníž. přenesená",J226,0)</f>
        <v>0</v>
      </c>
      <c r="BI226" s="223">
        <f>IF(N226="nulová",J226,0)</f>
        <v>0</v>
      </c>
      <c r="BJ226" s="15" t="s">
        <v>82</v>
      </c>
      <c r="BK226" s="223">
        <f>ROUND(I226*H226,2)</f>
        <v>0</v>
      </c>
      <c r="BL226" s="15" t="s">
        <v>417</v>
      </c>
      <c r="BM226" s="222" t="s">
        <v>430</v>
      </c>
    </row>
    <row r="227" spans="1:31" s="2" customFormat="1" ht="6.95" customHeight="1">
      <c r="A227" s="36"/>
      <c r="B227" s="64"/>
      <c r="C227" s="65"/>
      <c r="D227" s="65"/>
      <c r="E227" s="65"/>
      <c r="F227" s="65"/>
      <c r="G227" s="65"/>
      <c r="H227" s="65"/>
      <c r="I227" s="65"/>
      <c r="J227" s="65"/>
      <c r="K227" s="65"/>
      <c r="L227" s="42"/>
      <c r="M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</row>
  </sheetData>
  <sheetProtection password="CC35" sheet="1" objects="1" scenarios="1" formatColumns="0" formatRows="0" autoFilter="0"/>
  <autoFilter ref="C127:K226"/>
  <mergeCells count="6">
    <mergeCell ref="E7:H7"/>
    <mergeCell ref="E16:H16"/>
    <mergeCell ref="E25:H25"/>
    <mergeCell ref="E85:H85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Šefčíková Jana</dc:creator>
  <cp:keywords/>
  <dc:description/>
  <cp:lastModifiedBy>Šefčíková Jana</cp:lastModifiedBy>
  <dcterms:created xsi:type="dcterms:W3CDTF">2023-02-24T11:56:42Z</dcterms:created>
  <dcterms:modified xsi:type="dcterms:W3CDTF">2023-02-24T11:56:44Z</dcterms:modified>
  <cp:category/>
  <cp:version/>
  <cp:contentType/>
  <cp:contentStatus/>
</cp:coreProperties>
</file>