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ROJEKTY\2018_Stani_VD_Vranov_a_NM\VD Vranov\DSP\PDF_KONCEPT\"/>
    </mc:Choice>
  </mc:AlternateContent>
  <bookViews>
    <workbookView xWindow="0" yWindow="0" windowWidth="28800" windowHeight="142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24" i="1"/>
  <c r="E25" i="1"/>
  <c r="E36" i="1"/>
  <c r="E35" i="1"/>
  <c r="D35" i="1"/>
  <c r="E23" i="1" l="1"/>
  <c r="D7" i="1" l="1"/>
  <c r="E7" i="1" s="1"/>
  <c r="I6" i="1"/>
  <c r="I15" i="1" l="1"/>
  <c r="D15" i="1" s="1"/>
  <c r="D19" i="1" l="1"/>
  <c r="E19" i="1" s="1"/>
  <c r="E65" i="1"/>
  <c r="E56" i="1"/>
  <c r="E57" i="1" s="1"/>
  <c r="C8" i="1"/>
  <c r="E8" i="1" s="1"/>
  <c r="I8" i="1"/>
  <c r="E9" i="1"/>
  <c r="E50" i="1"/>
  <c r="E49" i="1"/>
  <c r="E43" i="1"/>
  <c r="E42" i="1"/>
  <c r="D22" i="1"/>
  <c r="E22" i="1" s="1"/>
  <c r="I22" i="1"/>
  <c r="I17" i="1"/>
  <c r="I16" i="1"/>
  <c r="D16" i="1" s="1"/>
  <c r="E33" i="1"/>
  <c r="E32" i="1"/>
  <c r="E31" i="1"/>
  <c r="E15" i="1"/>
  <c r="E6" i="1"/>
  <c r="E44" i="1" l="1"/>
  <c r="E37" i="1"/>
  <c r="I18" i="1"/>
  <c r="D18" i="1" s="1"/>
  <c r="E18" i="1" s="1"/>
  <c r="E16" i="1"/>
  <c r="E10" i="1"/>
  <c r="D17" i="1"/>
  <c r="E17" i="1" s="1"/>
  <c r="I20" i="1"/>
  <c r="D20" i="1" s="1"/>
  <c r="E20" i="1" s="1"/>
  <c r="D21" i="1" l="1"/>
  <c r="E21" i="1" s="1"/>
  <c r="E26" i="1" l="1"/>
  <c r="E59" i="1" s="1"/>
</calcChain>
</file>

<file path=xl/sharedStrings.xml><?xml version="1.0" encoding="utf-8"?>
<sst xmlns="http://schemas.openxmlformats.org/spreadsheetml/2006/main" count="125" uniqueCount="76">
  <si>
    <t>SO 01 - Plovoucí molo</t>
  </si>
  <si>
    <t xml:space="preserve">Položka </t>
  </si>
  <si>
    <t>jedn</t>
  </si>
  <si>
    <t>mb</t>
  </si>
  <si>
    <t>jedn. cena</t>
  </si>
  <si>
    <t>množství</t>
  </si>
  <si>
    <t>cena celkem</t>
  </si>
  <si>
    <t>SO 02 - Břehové kotevné patky P1 - P5</t>
  </si>
  <si>
    <t>Rozebrání dlažby</t>
  </si>
  <si>
    <t>m2</t>
  </si>
  <si>
    <t>Výkopy</t>
  </si>
  <si>
    <t>m3</t>
  </si>
  <si>
    <t>Beton</t>
  </si>
  <si>
    <t>Výztuž do betonu</t>
  </si>
  <si>
    <t>t</t>
  </si>
  <si>
    <t>SO 03 - Kotvící prvky mola</t>
  </si>
  <si>
    <t>kg</t>
  </si>
  <si>
    <t>Zásyp</t>
  </si>
  <si>
    <t>výkop - beton</t>
  </si>
  <si>
    <t>Doplnění dlažby</t>
  </si>
  <si>
    <t>ks</t>
  </si>
  <si>
    <t>Plovoucí garáž krytá</t>
  </si>
  <si>
    <t>Plovoucí garáž otevřená</t>
  </si>
  <si>
    <t>SO 04 - Plovoucí garáže</t>
  </si>
  <si>
    <t>SO 05 - Vnitroareálová přípojka elektro</t>
  </si>
  <si>
    <t>Elektrorozvody</t>
  </si>
  <si>
    <t>kpl</t>
  </si>
  <si>
    <t>Úvazné  prvky a zábradlí</t>
  </si>
  <si>
    <t>sloupky, rozvaděč, rozvody</t>
  </si>
  <si>
    <t>SO 01 - celkem</t>
  </si>
  <si>
    <t>SO 02 - celkem</t>
  </si>
  <si>
    <t>SO 03 - celkem</t>
  </si>
  <si>
    <t>SO 04 - celkem</t>
  </si>
  <si>
    <t>SO 05 - celkem</t>
  </si>
  <si>
    <t>SO 06 - Plavební značení a prvky</t>
  </si>
  <si>
    <t>Plavební znak břehový na sloupku, včetně instalace</t>
  </si>
  <si>
    <t>SO 06 - celkem</t>
  </si>
  <si>
    <t>Zřízení staveniště (jeřáb, buńky, dočasné konstrukce)</t>
  </si>
  <si>
    <t>Zažízení staveniště</t>
  </si>
  <si>
    <t>Propočet nákladů SO celkem - bez vedlelších nákladů</t>
  </si>
  <si>
    <t>LK: tl. dlažby 20 cm, očištění dlažby, uložení na mezideponii</t>
  </si>
  <si>
    <t>Odvoz přebytku výkopku na skládku</t>
  </si>
  <si>
    <t>LK: zemina na zásyp-odvoz na mezideponii a zpět, naložení, zásyp výkopkem</t>
  </si>
  <si>
    <t>LK: odvoz přebytku výkopku na skládku cca do 10 km, uložení s poplatkem</t>
  </si>
  <si>
    <t>LK: použití stávající očištěné dlažby, 30 m2 nové, podklad z betonu tl. 10 cm</t>
  </si>
  <si>
    <t>LK: beton C30/37, bednění</t>
  </si>
  <si>
    <t>Popis položky:</t>
  </si>
  <si>
    <t>Cenová úroveň 2018/2</t>
  </si>
  <si>
    <t>3 plováky, 7x2+7x2+10x2, cena 35 tis za 3m2</t>
  </si>
  <si>
    <t>Podpůrné plováky</t>
  </si>
  <si>
    <t>Plovoucí molo š. 3m</t>
  </si>
  <si>
    <t xml:space="preserve">3 x 6 x 10,5 + 3x4x9  = 486 m </t>
  </si>
  <si>
    <t xml:space="preserve">lávka </t>
  </si>
  <si>
    <t>epoxid 3 vrstvy 400 um</t>
  </si>
  <si>
    <t>45 x 6 = 270 lano 6x37 zinkované</t>
  </si>
  <si>
    <t>40 x 1,34 =53,6 kompozitní skládaný rošt Prefapor 15x10/38 3052kč/m2</t>
  </si>
  <si>
    <t>VD Vranov - Servisní stání služebních plavidel - DSP</t>
  </si>
  <si>
    <t>F) Propočet nákladů dle objektů</t>
  </si>
  <si>
    <t>Zajištění výkopů - stříkaný bet. + hřebíky</t>
  </si>
  <si>
    <t>patka cca (8+3)/2 * 5 + 2 x 5x5x0,5 = 53 m2 * 5 patek</t>
  </si>
  <si>
    <t>Mikropiloty</t>
  </si>
  <si>
    <t>50 panelů na rampu, obratovost 2,5 = 100 panelů</t>
  </si>
  <si>
    <t>Manipulační rampy</t>
  </si>
  <si>
    <t>Záporové paření</t>
  </si>
  <si>
    <t>3 x 3 + 3 * 3 *0,5 * 2 = 18</t>
  </si>
  <si>
    <t xml:space="preserve">Kabelové zemní vedení NN </t>
  </si>
  <si>
    <t>včetně zemních prací - 1 x kabel</t>
  </si>
  <si>
    <t>Vstupní lávka ocelová</t>
  </si>
  <si>
    <t>Ramenáty ocelové zinkované</t>
  </si>
  <si>
    <t>Lana ocelová prům. 32 mm</t>
  </si>
  <si>
    <t>Ochranný nátěr OK epoxidový</t>
  </si>
  <si>
    <t>Podlahový rošt kopozitní 15x10/38</t>
  </si>
  <si>
    <t>Ocelové armatury, kotevní prvky</t>
  </si>
  <si>
    <t>výbava patek amol - odhad 100 kg / prvek a stranu = 100 *2 * (3 ramenát + 1 lávka + 6 x lano)</t>
  </si>
  <si>
    <t>Vedlejší a ostatní náklady</t>
  </si>
  <si>
    <t>3 x 7851 ramenát žárově zinkovaný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</si>
</sst>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Kč&quot;"/>
    <numFmt numFmtId="165" formatCode="#,##0\ &quot;Kč&quot;"/>
    <numFmt numFmtId="166" formatCode="0.0"/>
    <numFmt numFmtId="167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1" xfId="0" applyFill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wrapText="1"/>
    </xf>
    <xf numFmtId="166" fontId="0" fillId="0" borderId="1" xfId="0" applyNumberFormat="1" applyBorder="1" applyAlignment="1">
      <alignment horizontal="right" vertical="distributed" indent="1"/>
    </xf>
    <xf numFmtId="165" fontId="0" fillId="0" borderId="1" xfId="0" applyNumberForma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0" fillId="0" borderId="0" xfId="0" applyNumberFormat="1" applyBorder="1" applyAlignment="1">
      <alignment horizontal="right" indent="2"/>
    </xf>
    <xf numFmtId="0" fontId="0" fillId="0" borderId="0" xfId="0" applyAlignment="1">
      <alignment horizontal="right" indent="2"/>
    </xf>
    <xf numFmtId="0" fontId="3" fillId="0" borderId="0" xfId="0" applyFont="1" applyAlignment="1">
      <alignment horizontal="right" indent="2"/>
    </xf>
    <xf numFmtId="0" fontId="1" fillId="0" borderId="1" xfId="0" applyFont="1" applyBorder="1" applyAlignment="1">
      <alignment horizontal="right" indent="2"/>
    </xf>
    <xf numFmtId="164" fontId="0" fillId="0" borderId="1" xfId="0" applyNumberFormat="1" applyBorder="1" applyAlignment="1">
      <alignment horizontal="right" indent="2"/>
    </xf>
    <xf numFmtId="0" fontId="1" fillId="0" borderId="0" xfId="0" applyFont="1" applyAlignment="1">
      <alignment horizontal="right" indent="2"/>
    </xf>
    <xf numFmtId="164" fontId="1" fillId="0" borderId="0" xfId="0" applyNumberFormat="1" applyFont="1" applyBorder="1" applyAlignment="1">
      <alignment horizontal="right" indent="2"/>
    </xf>
    <xf numFmtId="164" fontId="0" fillId="0" borderId="0" xfId="0" applyNumberFormat="1" applyBorder="1" applyAlignment="1">
      <alignment horizontal="right" indent="2"/>
    </xf>
    <xf numFmtId="0" fontId="0" fillId="0" borderId="0" xfId="0" applyBorder="1" applyAlignment="1">
      <alignment horizontal="right" indent="2"/>
    </xf>
    <xf numFmtId="164" fontId="1" fillId="0" borderId="0" xfId="0" applyNumberFormat="1" applyFont="1" applyAlignment="1">
      <alignment horizontal="right" indent="2"/>
    </xf>
    <xf numFmtId="164" fontId="0" fillId="0" borderId="0" xfId="0" applyNumberFormat="1" applyAlignment="1">
      <alignment horizontal="right" indent="2"/>
    </xf>
    <xf numFmtId="164" fontId="2" fillId="0" borderId="0" xfId="0" applyNumberFormat="1" applyFont="1" applyAlignment="1">
      <alignment horizontal="right" indent="2"/>
    </xf>
    <xf numFmtId="0" fontId="0" fillId="0" borderId="0" xfId="0" applyAlignment="1">
      <alignment horizontal="right" indent="1"/>
    </xf>
    <xf numFmtId="0" fontId="1" fillId="0" borderId="1" xfId="0" applyFont="1" applyBorder="1" applyAlignment="1">
      <alignment horizontal="right" indent="1"/>
    </xf>
    <xf numFmtId="0" fontId="1" fillId="0" borderId="0" xfId="0" applyFont="1" applyBorder="1" applyAlignment="1">
      <alignment horizontal="right" indent="1"/>
    </xf>
    <xf numFmtId="0" fontId="0" fillId="0" borderId="0" xfId="0" applyBorder="1" applyAlignment="1">
      <alignment horizontal="right" indent="1"/>
    </xf>
    <xf numFmtId="166" fontId="0" fillId="0" borderId="1" xfId="0" applyNumberFormat="1" applyBorder="1" applyAlignment="1">
      <alignment horizontal="right" indent="1"/>
    </xf>
    <xf numFmtId="0" fontId="0" fillId="0" borderId="1" xfId="0" applyBorder="1" applyAlignment="1">
      <alignment horizontal="right" indent="1"/>
    </xf>
    <xf numFmtId="0" fontId="1" fillId="0" borderId="0" xfId="0" applyFont="1" applyAlignment="1">
      <alignment horizontal="right" indent="1"/>
    </xf>
    <xf numFmtId="164" fontId="0" fillId="0" borderId="1" xfId="0" applyNumberFormat="1" applyBorder="1" applyAlignment="1">
      <alignment horizontal="right" indent="1"/>
    </xf>
    <xf numFmtId="164" fontId="1" fillId="0" borderId="0" xfId="0" applyNumberFormat="1" applyFont="1" applyBorder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/>
    </xf>
    <xf numFmtId="167" fontId="0" fillId="0" borderId="1" xfId="0" applyNumberFormat="1" applyBorder="1" applyAlignment="1">
      <alignment horizontal="right" inden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 indent="2"/>
    </xf>
    <xf numFmtId="166" fontId="4" fillId="0" borderId="1" xfId="0" applyNumberFormat="1" applyFont="1" applyBorder="1" applyAlignment="1">
      <alignment horizontal="right" indent="1"/>
    </xf>
    <xf numFmtId="164" fontId="4" fillId="0" borderId="1" xfId="0" applyNumberFormat="1" applyFont="1" applyBorder="1" applyAlignment="1">
      <alignment horizontal="right" indent="1"/>
    </xf>
    <xf numFmtId="0" fontId="4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right" inden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0" xfId="0" applyFont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topLeftCell="A16" zoomScale="85" zoomScaleNormal="85" workbookViewId="0">
      <selection activeCell="I49" sqref="I49"/>
    </sheetView>
  </sheetViews>
  <sheetFormatPr defaultRowHeight="15" x14ac:dyDescent="0.25"/>
  <cols>
    <col min="1" max="1" width="31.42578125" customWidth="1"/>
    <col min="2" max="2" width="9.140625" customWidth="1"/>
    <col min="3" max="3" width="18.28515625" customWidth="1"/>
    <col min="4" max="4" width="10.140625" style="39" customWidth="1"/>
    <col min="5" max="5" width="23" style="28" customWidth="1"/>
    <col min="9" max="9" width="17.7109375" customWidth="1"/>
    <col min="10" max="10" width="43.5703125" customWidth="1"/>
  </cols>
  <sheetData>
    <row r="1" spans="1:18" ht="18.75" x14ac:dyDescent="0.3">
      <c r="A1" s="1" t="s">
        <v>56</v>
      </c>
    </row>
    <row r="2" spans="1:18" x14ac:dyDescent="0.25">
      <c r="A2" s="2" t="s">
        <v>57</v>
      </c>
    </row>
    <row r="4" spans="1:18" x14ac:dyDescent="0.25">
      <c r="A4" s="4" t="s">
        <v>0</v>
      </c>
    </row>
    <row r="5" spans="1:18" x14ac:dyDescent="0.25">
      <c r="A5" s="8" t="s">
        <v>1</v>
      </c>
      <c r="B5" s="9" t="s">
        <v>2</v>
      </c>
      <c r="C5" s="9" t="s">
        <v>4</v>
      </c>
      <c r="D5" s="9" t="s">
        <v>5</v>
      </c>
      <c r="E5" s="9" t="s">
        <v>6</v>
      </c>
      <c r="F5" s="3"/>
      <c r="G5" s="3"/>
      <c r="H5" s="3"/>
      <c r="I5" s="3"/>
      <c r="J5" s="3"/>
    </row>
    <row r="6" spans="1:18" x14ac:dyDescent="0.25">
      <c r="A6" s="5" t="s">
        <v>50</v>
      </c>
      <c r="B6" s="6" t="s">
        <v>3</v>
      </c>
      <c r="C6" s="25">
        <v>35000</v>
      </c>
      <c r="D6" s="24">
        <v>45</v>
      </c>
      <c r="E6" s="46">
        <f>D6*C6</f>
        <v>1575000</v>
      </c>
      <c r="F6" s="3"/>
      <c r="G6" s="3"/>
      <c r="H6" s="3"/>
      <c r="I6" s="3">
        <f>((7*2+7*2+10*2)/3)*35000</f>
        <v>560000</v>
      </c>
      <c r="J6" s="3" t="s">
        <v>48</v>
      </c>
    </row>
    <row r="7" spans="1:18" x14ac:dyDescent="0.25">
      <c r="A7" s="5" t="s">
        <v>49</v>
      </c>
      <c r="B7" s="6" t="s">
        <v>9</v>
      </c>
      <c r="C7" s="25">
        <v>12000</v>
      </c>
      <c r="D7" s="24">
        <f>(7*2+7*2+10*2)</f>
        <v>48</v>
      </c>
      <c r="E7" s="46">
        <f>D7*C7</f>
        <v>576000</v>
      </c>
      <c r="F7" s="3"/>
      <c r="G7" s="3"/>
      <c r="H7" s="3"/>
      <c r="I7" s="3"/>
      <c r="J7" s="3"/>
    </row>
    <row r="8" spans="1:18" x14ac:dyDescent="0.25">
      <c r="A8" s="5" t="s">
        <v>25</v>
      </c>
      <c r="B8" s="6" t="s">
        <v>26</v>
      </c>
      <c r="C8" s="25">
        <f>I8</f>
        <v>1800000</v>
      </c>
      <c r="D8" s="24">
        <v>1</v>
      </c>
      <c r="E8" s="46">
        <f t="shared" ref="E8:E9" si="0">D8*C8</f>
        <v>1800000</v>
      </c>
      <c r="F8" s="3"/>
      <c r="G8" s="3"/>
      <c r="H8" s="3"/>
      <c r="I8" s="3">
        <f>200000*5+600000+200000</f>
        <v>1800000</v>
      </c>
      <c r="J8" s="3" t="s">
        <v>28</v>
      </c>
    </row>
    <row r="9" spans="1:18" x14ac:dyDescent="0.25">
      <c r="A9" s="19" t="s">
        <v>27</v>
      </c>
      <c r="B9" s="6" t="s">
        <v>26</v>
      </c>
      <c r="C9" s="25">
        <v>120000</v>
      </c>
      <c r="D9" s="24">
        <v>1</v>
      </c>
      <c r="E9" s="46">
        <f t="shared" si="0"/>
        <v>120000</v>
      </c>
      <c r="F9" s="3"/>
      <c r="G9" s="3"/>
      <c r="H9" s="3"/>
      <c r="I9" s="3"/>
      <c r="J9" s="3"/>
    </row>
    <row r="10" spans="1:18" x14ac:dyDescent="0.25">
      <c r="A10" s="20" t="s">
        <v>29</v>
      </c>
      <c r="B10" s="21"/>
      <c r="C10" s="26"/>
      <c r="D10" s="41"/>
      <c r="E10" s="47">
        <f>SUM(E6:E9)</f>
        <v>4071000</v>
      </c>
      <c r="F10" s="3"/>
      <c r="G10" s="3"/>
      <c r="H10" s="3"/>
      <c r="I10" s="3"/>
      <c r="J10" s="3"/>
    </row>
    <row r="11" spans="1:18" x14ac:dyDescent="0.25">
      <c r="A11" s="18"/>
      <c r="B11" s="15"/>
      <c r="C11" s="27"/>
      <c r="D11" s="42"/>
      <c r="E11" s="34"/>
      <c r="F11" s="3"/>
      <c r="G11" s="3"/>
      <c r="H11" s="3"/>
      <c r="I11" s="3"/>
      <c r="J11" s="3"/>
    </row>
    <row r="12" spans="1:18" x14ac:dyDescent="0.25">
      <c r="C12" s="28"/>
    </row>
    <row r="13" spans="1:18" x14ac:dyDescent="0.25">
      <c r="A13" s="4" t="s">
        <v>7</v>
      </c>
      <c r="B13" s="4"/>
      <c r="C13" s="29"/>
    </row>
    <row r="14" spans="1:18" x14ac:dyDescent="0.25">
      <c r="A14" s="8" t="s">
        <v>1</v>
      </c>
      <c r="B14" s="9" t="s">
        <v>2</v>
      </c>
      <c r="C14" s="30" t="s">
        <v>4</v>
      </c>
      <c r="D14" s="9" t="s">
        <v>5</v>
      </c>
      <c r="E14" s="30" t="s">
        <v>6</v>
      </c>
      <c r="K14" s="60" t="s">
        <v>46</v>
      </c>
      <c r="L14" s="60"/>
      <c r="M14" s="60"/>
      <c r="N14" s="60"/>
      <c r="O14" s="60"/>
      <c r="P14" s="60"/>
      <c r="Q14" s="60"/>
      <c r="R14" s="60"/>
    </row>
    <row r="15" spans="1:18" x14ac:dyDescent="0.25">
      <c r="A15" s="51" t="s">
        <v>8</v>
      </c>
      <c r="B15" s="52" t="s">
        <v>9</v>
      </c>
      <c r="C15" s="53">
        <v>315</v>
      </c>
      <c r="D15" s="54">
        <f>I15</f>
        <v>112.5</v>
      </c>
      <c r="E15" s="55">
        <f t="shared" ref="E15:E22" si="1">D15*C15</f>
        <v>35437.5</v>
      </c>
      <c r="I15">
        <f>(4.5*4.5*4)+(7*4.5)</f>
        <v>112.5</v>
      </c>
      <c r="K15" s="60" t="s">
        <v>40</v>
      </c>
      <c r="L15" s="60"/>
      <c r="M15" s="60"/>
      <c r="N15" s="60"/>
      <c r="O15" s="60"/>
      <c r="P15" s="60"/>
      <c r="Q15" s="60"/>
      <c r="R15" s="60"/>
    </row>
    <row r="16" spans="1:18" x14ac:dyDescent="0.25">
      <c r="A16" s="56" t="s">
        <v>10</v>
      </c>
      <c r="B16" s="52" t="s">
        <v>11</v>
      </c>
      <c r="C16" s="53">
        <v>155</v>
      </c>
      <c r="D16" s="57">
        <f t="shared" ref="D16:D22" si="2">I16</f>
        <v>274.5</v>
      </c>
      <c r="E16" s="55">
        <f t="shared" si="1"/>
        <v>42547.5</v>
      </c>
      <c r="I16">
        <f>((4.5*4.5*3)*4)+7*4.5</f>
        <v>274.5</v>
      </c>
      <c r="K16" s="60"/>
      <c r="L16" s="60"/>
      <c r="M16" s="60"/>
      <c r="N16" s="60"/>
      <c r="O16" s="60"/>
      <c r="P16" s="60"/>
      <c r="Q16" s="60"/>
      <c r="R16" s="60"/>
    </row>
    <row r="17" spans="1:18" x14ac:dyDescent="0.25">
      <c r="A17" s="56" t="s">
        <v>12</v>
      </c>
      <c r="B17" s="52" t="s">
        <v>11</v>
      </c>
      <c r="C17" s="53">
        <v>3550</v>
      </c>
      <c r="D17" s="57">
        <f t="shared" si="2"/>
        <v>112.5</v>
      </c>
      <c r="E17" s="55">
        <f t="shared" si="1"/>
        <v>399375</v>
      </c>
      <c r="I17">
        <f>((2.5*2.5*3)*4)+(5*2.5*3)</f>
        <v>112.5</v>
      </c>
      <c r="K17" s="60" t="s">
        <v>45</v>
      </c>
      <c r="L17" s="60"/>
      <c r="M17" s="60"/>
      <c r="N17" s="60"/>
      <c r="O17" s="60"/>
      <c r="P17" s="60"/>
      <c r="Q17" s="60"/>
      <c r="R17" s="60"/>
    </row>
    <row r="18" spans="1:18" x14ac:dyDescent="0.25">
      <c r="A18" s="56" t="s">
        <v>13</v>
      </c>
      <c r="B18" s="52" t="s">
        <v>14</v>
      </c>
      <c r="C18" s="53">
        <v>38700</v>
      </c>
      <c r="D18" s="57">
        <f t="shared" si="2"/>
        <v>13.5</v>
      </c>
      <c r="E18" s="55">
        <f t="shared" si="1"/>
        <v>522450</v>
      </c>
      <c r="I18">
        <f>I17*0.12</f>
        <v>13.5</v>
      </c>
      <c r="K18" s="60"/>
      <c r="L18" s="60"/>
      <c r="M18" s="60"/>
      <c r="N18" s="60"/>
      <c r="O18" s="60"/>
      <c r="P18" s="60"/>
      <c r="Q18" s="60"/>
      <c r="R18" s="60"/>
    </row>
    <row r="19" spans="1:18" x14ac:dyDescent="0.25">
      <c r="A19" s="58" t="s">
        <v>60</v>
      </c>
      <c r="B19" s="52" t="s">
        <v>3</v>
      </c>
      <c r="C19" s="53">
        <v>4000</v>
      </c>
      <c r="D19" s="54">
        <f t="shared" si="2"/>
        <v>486</v>
      </c>
      <c r="E19" s="55">
        <f t="shared" si="1"/>
        <v>1944000</v>
      </c>
      <c r="I19">
        <v>486</v>
      </c>
      <c r="J19" t="s">
        <v>51</v>
      </c>
      <c r="K19" s="60"/>
      <c r="L19" s="60"/>
      <c r="M19" s="60"/>
      <c r="N19" s="60"/>
      <c r="O19" s="60"/>
      <c r="P19" s="60"/>
      <c r="Q19" s="60"/>
      <c r="R19" s="60"/>
    </row>
    <row r="20" spans="1:18" x14ac:dyDescent="0.25">
      <c r="A20" s="58" t="s">
        <v>17</v>
      </c>
      <c r="B20" s="52" t="s">
        <v>11</v>
      </c>
      <c r="C20" s="53">
        <v>275</v>
      </c>
      <c r="D20" s="54">
        <f t="shared" si="2"/>
        <v>162</v>
      </c>
      <c r="E20" s="55">
        <f t="shared" si="1"/>
        <v>44550</v>
      </c>
      <c r="I20">
        <f>I16-I17</f>
        <v>162</v>
      </c>
      <c r="J20" t="s">
        <v>18</v>
      </c>
      <c r="K20" s="60" t="s">
        <v>42</v>
      </c>
      <c r="L20" s="60"/>
      <c r="M20" s="60"/>
      <c r="N20" s="60"/>
      <c r="O20" s="60"/>
      <c r="P20" s="60"/>
      <c r="Q20" s="60"/>
      <c r="R20" s="60"/>
    </row>
    <row r="21" spans="1:18" ht="30" x14ac:dyDescent="0.25">
      <c r="A21" s="59" t="s">
        <v>41</v>
      </c>
      <c r="B21" s="52" t="s">
        <v>11</v>
      </c>
      <c r="C21" s="53">
        <v>500</v>
      </c>
      <c r="D21" s="54">
        <f>D16-D20</f>
        <v>112.5</v>
      </c>
      <c r="E21" s="55">
        <f t="shared" si="1"/>
        <v>56250</v>
      </c>
      <c r="K21" s="60" t="s">
        <v>43</v>
      </c>
      <c r="L21" s="60"/>
      <c r="M21" s="60"/>
      <c r="N21" s="60"/>
      <c r="O21" s="60"/>
      <c r="P21" s="60"/>
      <c r="Q21" s="60"/>
      <c r="R21" s="60"/>
    </row>
    <row r="22" spans="1:18" x14ac:dyDescent="0.25">
      <c r="A22" s="58" t="s">
        <v>19</v>
      </c>
      <c r="B22" s="52" t="s">
        <v>9</v>
      </c>
      <c r="C22" s="53">
        <v>1440</v>
      </c>
      <c r="D22" s="54">
        <f t="shared" si="2"/>
        <v>75</v>
      </c>
      <c r="E22" s="55">
        <f t="shared" si="1"/>
        <v>108000</v>
      </c>
      <c r="I22">
        <f>((4.5*4.5)-(2.5*2.5))*4+((7*4.5)-(5*2.5))</f>
        <v>75</v>
      </c>
      <c r="K22" s="60" t="s">
        <v>44</v>
      </c>
      <c r="L22" s="60"/>
      <c r="M22" s="60"/>
      <c r="N22" s="60"/>
      <c r="O22" s="60"/>
      <c r="P22" s="60"/>
      <c r="Q22" s="60"/>
      <c r="R22" s="60"/>
    </row>
    <row r="23" spans="1:18" x14ac:dyDescent="0.25">
      <c r="A23" s="58" t="s">
        <v>58</v>
      </c>
      <c r="B23" s="52" t="s">
        <v>9</v>
      </c>
      <c r="C23" s="53">
        <v>3000</v>
      </c>
      <c r="D23" s="54">
        <v>260</v>
      </c>
      <c r="E23" s="55">
        <f t="shared" ref="E23" si="3">D23*C23</f>
        <v>780000</v>
      </c>
      <c r="J23" t="s">
        <v>59</v>
      </c>
      <c r="K23" s="60"/>
      <c r="L23" s="60"/>
      <c r="M23" s="60"/>
      <c r="N23" s="60"/>
      <c r="O23" s="60"/>
      <c r="P23" s="60"/>
      <c r="Q23" s="60"/>
      <c r="R23" s="60"/>
    </row>
    <row r="24" spans="1:18" x14ac:dyDescent="0.25">
      <c r="A24" s="58" t="s">
        <v>63</v>
      </c>
      <c r="B24" s="52" t="s">
        <v>9</v>
      </c>
      <c r="C24" s="53">
        <v>2000</v>
      </c>
      <c r="D24" s="54">
        <v>20</v>
      </c>
      <c r="E24" s="55">
        <f t="shared" ref="E24" si="4">D24*C24</f>
        <v>40000</v>
      </c>
      <c r="J24" t="s">
        <v>64</v>
      </c>
      <c r="K24" s="60"/>
      <c r="L24" s="60"/>
      <c r="M24" s="60"/>
      <c r="N24" s="60"/>
      <c r="O24" s="60"/>
      <c r="P24" s="60"/>
      <c r="Q24" s="60"/>
      <c r="R24" s="60"/>
    </row>
    <row r="25" spans="1:18" x14ac:dyDescent="0.25">
      <c r="A25" s="58" t="s">
        <v>62</v>
      </c>
      <c r="B25" s="52" t="s">
        <v>26</v>
      </c>
      <c r="C25" s="53">
        <v>250000</v>
      </c>
      <c r="D25" s="54">
        <v>1</v>
      </c>
      <c r="E25" s="55">
        <f t="shared" ref="E25" si="5">D25*C25</f>
        <v>250000</v>
      </c>
      <c r="J25" t="s">
        <v>61</v>
      </c>
      <c r="K25" s="60"/>
      <c r="L25" s="60"/>
      <c r="M25" s="60"/>
      <c r="N25" s="60"/>
      <c r="O25" s="60"/>
      <c r="P25" s="60"/>
      <c r="Q25" s="60"/>
      <c r="R25" s="60"/>
    </row>
    <row r="26" spans="1:18" x14ac:dyDescent="0.25">
      <c r="A26" s="20" t="s">
        <v>30</v>
      </c>
      <c r="B26" s="22"/>
      <c r="C26" s="32"/>
      <c r="D26" s="45"/>
      <c r="E26" s="48">
        <f>SUM(E15:E25)</f>
        <v>4222610</v>
      </c>
      <c r="K26" s="60"/>
      <c r="L26" s="60"/>
      <c r="M26" s="60"/>
      <c r="N26" s="60"/>
      <c r="O26" s="60"/>
      <c r="P26" s="60"/>
      <c r="Q26" s="60"/>
      <c r="R26" s="60"/>
    </row>
    <row r="27" spans="1:18" x14ac:dyDescent="0.25">
      <c r="A27" s="20"/>
      <c r="B27" s="22"/>
      <c r="C27" s="32"/>
      <c r="D27" s="45"/>
      <c r="E27" s="36"/>
    </row>
    <row r="28" spans="1:18" x14ac:dyDescent="0.25">
      <c r="A28" s="12"/>
      <c r="B28" s="3"/>
      <c r="C28" s="28"/>
    </row>
    <row r="29" spans="1:18" x14ac:dyDescent="0.25">
      <c r="A29" s="14" t="s">
        <v>15</v>
      </c>
      <c r="B29" s="3"/>
      <c r="C29" s="28"/>
    </row>
    <row r="30" spans="1:18" x14ac:dyDescent="0.25">
      <c r="A30" s="8" t="s">
        <v>1</v>
      </c>
      <c r="B30" s="9" t="s">
        <v>2</v>
      </c>
      <c r="C30" s="30" t="s">
        <v>4</v>
      </c>
      <c r="D30" s="9" t="s">
        <v>5</v>
      </c>
      <c r="E30" s="30" t="s">
        <v>6</v>
      </c>
    </row>
    <row r="31" spans="1:18" x14ac:dyDescent="0.25">
      <c r="A31" s="5" t="s">
        <v>67</v>
      </c>
      <c r="B31" s="6" t="s">
        <v>16</v>
      </c>
      <c r="C31" s="31">
        <v>200</v>
      </c>
      <c r="D31" s="50">
        <v>10810</v>
      </c>
      <c r="E31" s="46">
        <f>D31*C31</f>
        <v>2162000</v>
      </c>
      <c r="I31">
        <v>10810</v>
      </c>
      <c r="J31" t="s">
        <v>52</v>
      </c>
    </row>
    <row r="32" spans="1:18" x14ac:dyDescent="0.25">
      <c r="A32" s="13" t="s">
        <v>68</v>
      </c>
      <c r="B32" s="6" t="s">
        <v>16</v>
      </c>
      <c r="C32" s="31">
        <v>260</v>
      </c>
      <c r="D32" s="50">
        <v>23553</v>
      </c>
      <c r="E32" s="46">
        <f>D32*C32</f>
        <v>6123780</v>
      </c>
      <c r="J32" t="s">
        <v>75</v>
      </c>
    </row>
    <row r="33" spans="1:10" x14ac:dyDescent="0.25">
      <c r="A33" s="13" t="s">
        <v>69</v>
      </c>
      <c r="B33" s="6" t="s">
        <v>3</v>
      </c>
      <c r="C33" s="31">
        <v>200</v>
      </c>
      <c r="D33" s="43">
        <v>270</v>
      </c>
      <c r="E33" s="46">
        <f>D33*C33</f>
        <v>54000</v>
      </c>
      <c r="J33" t="s">
        <v>54</v>
      </c>
    </row>
    <row r="34" spans="1:10" x14ac:dyDescent="0.25">
      <c r="A34" s="13" t="s">
        <v>72</v>
      </c>
      <c r="B34" s="6" t="s">
        <v>16</v>
      </c>
      <c r="C34" s="31">
        <v>260</v>
      </c>
      <c r="D34" s="50">
        <v>2000</v>
      </c>
      <c r="E34" s="46">
        <f>D34*C34</f>
        <v>520000</v>
      </c>
      <c r="J34" t="s">
        <v>73</v>
      </c>
    </row>
    <row r="35" spans="1:10" x14ac:dyDescent="0.25">
      <c r="A35" s="58" t="s">
        <v>70</v>
      </c>
      <c r="B35" s="52" t="s">
        <v>9</v>
      </c>
      <c r="C35" s="53">
        <v>1200</v>
      </c>
      <c r="D35" s="54">
        <f t="shared" ref="D35" si="6">I35</f>
        <v>340</v>
      </c>
      <c r="E35" s="55">
        <f t="shared" ref="E35" si="7">D35*C35</f>
        <v>408000</v>
      </c>
      <c r="I35">
        <v>340</v>
      </c>
      <c r="J35" t="s">
        <v>53</v>
      </c>
    </row>
    <row r="36" spans="1:10" x14ac:dyDescent="0.25">
      <c r="A36" s="58" t="s">
        <v>71</v>
      </c>
      <c r="B36" s="52" t="s">
        <v>9</v>
      </c>
      <c r="C36" s="53">
        <v>3050</v>
      </c>
      <c r="D36" s="54">
        <v>54</v>
      </c>
      <c r="E36" s="55">
        <f t="shared" ref="E36" si="8">D36*C36</f>
        <v>164700</v>
      </c>
      <c r="J36" t="s">
        <v>55</v>
      </c>
    </row>
    <row r="37" spans="1:10" x14ac:dyDescent="0.25">
      <c r="A37" s="20" t="s">
        <v>31</v>
      </c>
      <c r="B37" s="21"/>
      <c r="C37" s="33"/>
      <c r="D37" s="41"/>
      <c r="E37" s="47">
        <f>SUM(E31:E36)</f>
        <v>9432480</v>
      </c>
    </row>
    <row r="38" spans="1:10" x14ac:dyDescent="0.25">
      <c r="A38" s="10"/>
      <c r="B38" s="15"/>
      <c r="C38" s="34"/>
      <c r="D38" s="42"/>
      <c r="E38" s="34"/>
    </row>
    <row r="39" spans="1:10" x14ac:dyDescent="0.25">
      <c r="A39" s="11"/>
      <c r="B39" s="15"/>
      <c r="C39" s="35"/>
      <c r="D39" s="42"/>
      <c r="E39" s="35"/>
    </row>
    <row r="40" spans="1:10" x14ac:dyDescent="0.25">
      <c r="A40" s="16" t="s">
        <v>23</v>
      </c>
      <c r="B40" s="15"/>
      <c r="C40" s="35"/>
      <c r="D40" s="42"/>
      <c r="E40" s="35"/>
    </row>
    <row r="41" spans="1:10" x14ac:dyDescent="0.25">
      <c r="A41" s="8" t="s">
        <v>1</v>
      </c>
      <c r="B41" s="9" t="s">
        <v>2</v>
      </c>
      <c r="C41" s="30" t="s">
        <v>4</v>
      </c>
      <c r="D41" s="9" t="s">
        <v>5</v>
      </c>
      <c r="E41" s="30" t="s">
        <v>6</v>
      </c>
    </row>
    <row r="42" spans="1:10" x14ac:dyDescent="0.25">
      <c r="A42" s="5" t="s">
        <v>21</v>
      </c>
      <c r="B42" s="6" t="s">
        <v>20</v>
      </c>
      <c r="C42" s="31">
        <v>1300000</v>
      </c>
      <c r="D42" s="43">
        <v>4</v>
      </c>
      <c r="E42" s="46">
        <f>D42*C42</f>
        <v>5200000</v>
      </c>
    </row>
    <row r="43" spans="1:10" x14ac:dyDescent="0.25">
      <c r="A43" s="5" t="s">
        <v>22</v>
      </c>
      <c r="B43" s="6" t="s">
        <v>20</v>
      </c>
      <c r="C43" s="31">
        <v>500000</v>
      </c>
      <c r="D43" s="43">
        <v>1</v>
      </c>
      <c r="E43" s="46">
        <f>D43*C43</f>
        <v>500000</v>
      </c>
    </row>
    <row r="44" spans="1:10" x14ac:dyDescent="0.25">
      <c r="A44" s="20" t="s">
        <v>32</v>
      </c>
      <c r="B44" s="15"/>
      <c r="C44" s="17"/>
      <c r="D44" s="42"/>
      <c r="E44" s="47">
        <f>SUM(E42:E43)</f>
        <v>5700000</v>
      </c>
    </row>
    <row r="45" spans="1:10" x14ac:dyDescent="0.25">
      <c r="A45" s="20"/>
      <c r="B45" s="15"/>
      <c r="C45" s="17"/>
      <c r="D45" s="42"/>
      <c r="E45" s="34"/>
    </row>
    <row r="47" spans="1:10" x14ac:dyDescent="0.25">
      <c r="A47" s="4" t="s">
        <v>24</v>
      </c>
    </row>
    <row r="48" spans="1:10" x14ac:dyDescent="0.25">
      <c r="A48" s="8" t="s">
        <v>1</v>
      </c>
      <c r="B48" s="9" t="s">
        <v>2</v>
      </c>
      <c r="C48" s="9" t="s">
        <v>4</v>
      </c>
      <c r="D48" s="9" t="s">
        <v>5</v>
      </c>
      <c r="E48" s="30" t="s">
        <v>6</v>
      </c>
    </row>
    <row r="49" spans="1:10" x14ac:dyDescent="0.25">
      <c r="A49" s="5" t="s">
        <v>65</v>
      </c>
      <c r="B49" s="6" t="s">
        <v>3</v>
      </c>
      <c r="C49" s="7">
        <v>600</v>
      </c>
      <c r="D49" s="44">
        <v>34</v>
      </c>
      <c r="E49" s="46">
        <f>D49*C49</f>
        <v>20400</v>
      </c>
      <c r="J49" t="s">
        <v>66</v>
      </c>
    </row>
    <row r="50" spans="1:10" x14ac:dyDescent="0.25">
      <c r="A50" s="20" t="s">
        <v>33</v>
      </c>
      <c r="E50" s="48">
        <f>SUM(E49:E49)</f>
        <v>20400</v>
      </c>
    </row>
    <row r="51" spans="1:10" x14ac:dyDescent="0.25">
      <c r="A51" s="20"/>
      <c r="E51" s="37"/>
    </row>
    <row r="52" spans="1:10" x14ac:dyDescent="0.25">
      <c r="A52" s="20"/>
      <c r="E52" s="37"/>
    </row>
    <row r="54" spans="1:10" x14ac:dyDescent="0.25">
      <c r="A54" s="4" t="s">
        <v>34</v>
      </c>
    </row>
    <row r="55" spans="1:10" x14ac:dyDescent="0.25">
      <c r="A55" s="8" t="s">
        <v>1</v>
      </c>
      <c r="B55" s="9" t="s">
        <v>2</v>
      </c>
      <c r="C55" s="9" t="s">
        <v>4</v>
      </c>
      <c r="D55" s="9" t="s">
        <v>5</v>
      </c>
      <c r="E55" s="30" t="s">
        <v>6</v>
      </c>
    </row>
    <row r="56" spans="1:10" ht="30" x14ac:dyDescent="0.25">
      <c r="A56" s="23" t="s">
        <v>35</v>
      </c>
      <c r="B56" s="6" t="s">
        <v>26</v>
      </c>
      <c r="C56" s="7">
        <v>8000</v>
      </c>
      <c r="D56" s="44">
        <v>2</v>
      </c>
      <c r="E56" s="46">
        <f>D56*C56</f>
        <v>16000</v>
      </c>
    </row>
    <row r="57" spans="1:10" x14ac:dyDescent="0.25">
      <c r="A57" s="20" t="s">
        <v>36</v>
      </c>
      <c r="E57" s="48">
        <f>E56</f>
        <v>16000</v>
      </c>
    </row>
    <row r="59" spans="1:10" ht="18.75" x14ac:dyDescent="0.3">
      <c r="A59" s="1" t="s">
        <v>39</v>
      </c>
      <c r="E59" s="49">
        <f>E10+E26+E37+E44+E50+E57</f>
        <v>23462490</v>
      </c>
    </row>
    <row r="60" spans="1:10" ht="18.75" x14ac:dyDescent="0.3">
      <c r="A60" s="61" t="s">
        <v>47</v>
      </c>
      <c r="E60" s="49"/>
    </row>
    <row r="61" spans="1:10" ht="18.75" x14ac:dyDescent="0.3">
      <c r="A61" s="1"/>
      <c r="E61" s="38"/>
    </row>
    <row r="62" spans="1:10" ht="18.75" x14ac:dyDescent="0.3">
      <c r="A62" s="1" t="s">
        <v>74</v>
      </c>
    </row>
    <row r="63" spans="1:10" x14ac:dyDescent="0.25">
      <c r="A63" s="4" t="s">
        <v>37</v>
      </c>
    </row>
    <row r="64" spans="1:10" x14ac:dyDescent="0.25">
      <c r="A64" s="8" t="s">
        <v>1</v>
      </c>
      <c r="B64" s="9" t="s">
        <v>2</v>
      </c>
      <c r="C64" s="9" t="s">
        <v>4</v>
      </c>
      <c r="D64" s="40" t="s">
        <v>5</v>
      </c>
      <c r="E64" s="30" t="s">
        <v>6</v>
      </c>
    </row>
    <row r="65" spans="1:5" x14ac:dyDescent="0.25">
      <c r="A65" s="5" t="s">
        <v>38</v>
      </c>
      <c r="B65" s="6" t="s">
        <v>26</v>
      </c>
      <c r="C65" s="7">
        <v>1500000</v>
      </c>
      <c r="D65" s="44">
        <v>1</v>
      </c>
      <c r="E65" s="31">
        <f>C65</f>
        <v>1500000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Sweco Hydroprojekt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SHDP</dc:creator>
  <cp:lastModifiedBy>SHDP</cp:lastModifiedBy>
  <cp:lastPrinted>2018-08-09T10:51:42Z</cp:lastPrinted>
  <dcterms:created xsi:type="dcterms:W3CDTF">2018-08-07T05:13:00Z</dcterms:created>
  <dcterms:modified xsi:type="dcterms:W3CDTF">2018-12-20T13:02:07Z</dcterms:modified>
</cp:coreProperties>
</file>