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elektroinstalace" sheetId="2" r:id="rId2"/>
    <sheet name="02 -  oprava krytiny" sheetId="3" r:id="rId3"/>
  </sheets>
  <definedNames>
    <definedName name="_xlnm.Print_Area" localSheetId="0">'Rekapitulace stavby'!$D$4:$AO$76,'Rekapitulace stavby'!$C$82:$AQ$97</definedName>
    <definedName name="_xlnm._FilterDatabase" localSheetId="1" hidden="1">'01 - elektroinstalace'!$C$121:$K$155</definedName>
    <definedName name="_xlnm.Print_Area" localSheetId="1">'01 - elektroinstalace'!$C$4:$J$76,'01 - elektroinstalace'!$C$82:$J$103,'01 - elektroinstalace'!$C$109:$J$155</definedName>
    <definedName name="_xlnm._FilterDatabase" localSheetId="2" hidden="1">'02 -  oprava krytiny'!$C$134:$K$306</definedName>
    <definedName name="_xlnm.Print_Area" localSheetId="2">'02 -  oprava krytiny'!$C$4:$J$76,'02 -  oprava krytiny'!$C$82:$J$116,'02 -  oprava krytiny'!$C$122:$J$306</definedName>
    <definedName name="_xlnm.Print_Titles" localSheetId="0">'Rekapitulace stavby'!$92:$92</definedName>
    <definedName name="_xlnm.Print_Titles" localSheetId="1">'01 - elektroinstalace'!$121:$121</definedName>
    <definedName name="_xlnm.Print_Titles" localSheetId="2">'02 -  oprava krytiny'!$134:$134</definedName>
  </definedNames>
  <calcPr fullCalcOnLoad="1"/>
</workbook>
</file>

<file path=xl/sharedStrings.xml><?xml version="1.0" encoding="utf-8"?>
<sst xmlns="http://schemas.openxmlformats.org/spreadsheetml/2006/main" count="2717" uniqueCount="634">
  <si>
    <t>Export Komplet</t>
  </si>
  <si>
    <t/>
  </si>
  <si>
    <t>2.0</t>
  </si>
  <si>
    <t>ZAMOK</t>
  </si>
  <si>
    <t>False</t>
  </si>
  <si>
    <t>{8ffa24c8-c5e1-4126-a594-5cf3437ce216}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</si>
  <si>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</si>
  <si>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</si>
  <si>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</si>
  <si>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</si>
  <si>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</si>
  <si>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</si>
  <si>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</si>
  <si>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</si>
  <si>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202363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</si>
  <si>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</si>
  <si>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</si>
  <si>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Praha 10, Přátelství 109 - oprava krytiny</t>
  </si>
  <si>
    <t>KSO:</t>
  </si>
  <si>
    <t>CC-CZ:</t>
  </si>
  <si>
    <t>Místo:</t>
  </si>
  <si>
    <t xml:space="preserve"> </t>
  </si>
  <si>
    <t>Datum:</t>
  </si>
  <si>
    <t>1. 10. 2023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</si>
  <si>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</si>
  <si>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</si>
  <si>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</si>
  <si>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</si>
  <si>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</si>
  <si>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</si>
  <si>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</si>
  <si>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</si>
  <si>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</si>
  <si>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</si>
  <si>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</si>
  <si>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</si>
  <si>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</si>
  <si>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</si>
  <si>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</si>
  <si>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</si>
  <si>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</si>
  <si>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</si>
  <si>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</si>
  <si>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</si>
  <si>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</si>
  <si>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</si>
  <si>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</si>
  <si>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</si>
  <si>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</si>
  <si>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</si>
  <si>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</si>
  <si>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</si>
  <si>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</si>
  <si>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</si>
  <si>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</si>
  <si>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</si>
  <si>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</si>
  <si>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</si>
  <si>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</si>
  <si>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</si>
  <si>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</si>
  <si>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</si>
  <si>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</si>
  <si>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</si>
  <si>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</si>
  <si>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</si>
  <si>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</si>
  <si>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</si>
  <si>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</si>
  <si>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</si>
  <si>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</si>
  <si>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</si>
  <si>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</si>
  <si>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</si>
  <si>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</si>
  <si>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</si>
  <si>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</si>
  <si>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</si>
  <si>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</si>
  <si>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elektroinstalace</t>
  </si>
  <si>
    <t>STA</t>
  </si>
  <si>
    <t>1</t>
  </si>
  <si>
    <t>{40d94d78-c246-4e80-9031-8e1e780ed890}</t>
  </si>
  <si>
    <t>2</t>
  </si>
  <si>
    <t>02</t>
  </si>
  <si>
    <t xml:space="preserve"> oprava krytiny</t>
  </si>
  <si>
    <t>{f7849d49-31aa-41db-8faa-654b2a22defe}</t>
  </si>
  <si>
    <t>KRYCÍ LIST SOUPISU PRACÍ</t>
  </si>
  <si>
    <t>Objekt:</t>
  </si>
  <si>
    <t>01 - elektroinstalace</t>
  </si>
  <si>
    <t>REKAPITULACE ČLENĚNÍ SOUPISU PRACÍ</t>
  </si>
  <si>
    <t>Kód dílu - Popis</t>
  </si>
  <si>
    <t>Cena celkem [CZK]</t>
  </si>
  <si>
    <t>Náklady ze soupisu prací</t>
  </si>
  <si>
    <t>-1</t>
  </si>
  <si>
    <t>D1 - Elektromontáže</t>
  </si>
  <si>
    <t xml:space="preserve">D2 - Stavební práce </t>
  </si>
  <si>
    <t xml:space="preserve">D3 - Materiály </t>
  </si>
  <si>
    <t>D4 - Dodávky zařízení (specifikace)</t>
  </si>
  <si>
    <t>D5 - HZS</t>
  </si>
  <si>
    <t>D6 - HZS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</si>
  <si>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</si>
  <si>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</si>
  <si>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</si>
  <si>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</si>
  <si>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</si>
  <si>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</si>
  <si>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</si>
  <si>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</si>
  <si>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</si>
  <si>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</si>
  <si>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</si>
  <si>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</si>
  <si>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</si>
  <si>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D1</t>
  </si>
  <si>
    <t>Elektromontáže</t>
  </si>
  <si>
    <t>ROZPOCET</t>
  </si>
  <si>
    <t>K</t>
  </si>
  <si>
    <t>650 11-1621.R00</t>
  </si>
  <si>
    <t>Montáž  vodiče D do 10 mm bez podpěr</t>
  </si>
  <si>
    <t>ks</t>
  </si>
  <si>
    <t>4</t>
  </si>
  <si>
    <t>650 11-1711.R00</t>
  </si>
  <si>
    <t>Montáž hromosvodové svorky do 2 šroubů</t>
  </si>
  <si>
    <t>3</t>
  </si>
  <si>
    <t>650 11-1713.R00</t>
  </si>
  <si>
    <t>Montáž hromosvodové svorky nad 2 šrouby</t>
  </si>
  <si>
    <t>6</t>
  </si>
  <si>
    <t>650 11-1853.R00</t>
  </si>
  <si>
    <t>Přemístění betonového podstavce do výšky 12m, nošením a usazení podstavce</t>
  </si>
  <si>
    <t>8</t>
  </si>
  <si>
    <t>5</t>
  </si>
  <si>
    <t>650 11-1913.R00</t>
  </si>
  <si>
    <t>Montáž jímací tyče do 3m</t>
  </si>
  <si>
    <t>10</t>
  </si>
  <si>
    <t>650 11-1723.R00</t>
  </si>
  <si>
    <t>Montáž zemnící svorky na kovové konstr.</t>
  </si>
  <si>
    <t>12</t>
  </si>
  <si>
    <t>D1-001</t>
  </si>
  <si>
    <t>Montáž stříšky ochranné</t>
  </si>
  <si>
    <t>14</t>
  </si>
  <si>
    <t>7</t>
  </si>
  <si>
    <t>650 11-1819.R00</t>
  </si>
  <si>
    <t>Montáž dist. držáku oddáleného vedení do podstavce</t>
  </si>
  <si>
    <t>16</t>
  </si>
  <si>
    <t>D2</t>
  </si>
  <si>
    <t xml:space="preserve">Stavební práce </t>
  </si>
  <si>
    <t>D3</t>
  </si>
  <si>
    <t xml:space="preserve">Materiály </t>
  </si>
  <si>
    <t>354 44173.R</t>
  </si>
  <si>
    <t>Tyč jímací  N JK1,0 N</t>
  </si>
  <si>
    <t>18</t>
  </si>
  <si>
    <t>354 41544.R</t>
  </si>
  <si>
    <t>Podpěra vedení na ploché střechy PV 21</t>
  </si>
  <si>
    <t>20</t>
  </si>
  <si>
    <t>354 41860.R</t>
  </si>
  <si>
    <t>Svorka SJ 1 k jímací tyči</t>
  </si>
  <si>
    <t>22</t>
  </si>
  <si>
    <t>354 41875.R</t>
  </si>
  <si>
    <t>Svorka křížová SK pro vodič d 6-10 mm</t>
  </si>
  <si>
    <t>24</t>
  </si>
  <si>
    <t>354 41895.R</t>
  </si>
  <si>
    <t>Svorka připojovací SP kovových částí d 6-12 mm</t>
  </si>
  <si>
    <t>26</t>
  </si>
  <si>
    <t>D3-001</t>
  </si>
  <si>
    <t>Svorka na atiku PV32</t>
  </si>
  <si>
    <t>28</t>
  </si>
  <si>
    <t>354 41905.R</t>
  </si>
  <si>
    <t>Svorka připojovací SO okapových žlabů d 6-12 mm</t>
  </si>
  <si>
    <t>30</t>
  </si>
  <si>
    <t>354 41930.R</t>
  </si>
  <si>
    <t>Svorka na okapové trouby ST</t>
  </si>
  <si>
    <t>32</t>
  </si>
  <si>
    <t>D3-002</t>
  </si>
  <si>
    <t>PV 21 bk nástavec</t>
  </si>
  <si>
    <t>34</t>
  </si>
  <si>
    <t>9</t>
  </si>
  <si>
    <t>354 41312.R</t>
  </si>
  <si>
    <t>Stříška ochranná OS horní d 20 mm</t>
  </si>
  <si>
    <t>36</t>
  </si>
  <si>
    <t>354 41212.R</t>
  </si>
  <si>
    <t>Držák jímací tyče  na zeď</t>
  </si>
  <si>
    <t>38</t>
  </si>
  <si>
    <t>11</t>
  </si>
  <si>
    <t>354 41542.R02</t>
  </si>
  <si>
    <t>Podstavec jímací tyče betonový PB19</t>
  </si>
  <si>
    <t>40</t>
  </si>
  <si>
    <t>354 44180.R</t>
  </si>
  <si>
    <t>Drát 8 AlMgSi T/4</t>
  </si>
  <si>
    <t>m</t>
  </si>
  <si>
    <t>42</t>
  </si>
  <si>
    <t>D4</t>
  </si>
  <si>
    <t>Dodávky zařízení (specifikace)</t>
  </si>
  <si>
    <t>D5</t>
  </si>
  <si>
    <t>HZS</t>
  </si>
  <si>
    <t>D5-003</t>
  </si>
  <si>
    <t>Demontáže</t>
  </si>
  <si>
    <t>hod.</t>
  </si>
  <si>
    <t>44</t>
  </si>
  <si>
    <t>REVIZE</t>
  </si>
  <si>
    <t>Revize elektro</t>
  </si>
  <si>
    <t>46</t>
  </si>
  <si>
    <t>D6</t>
  </si>
  <si>
    <t>D6-001</t>
  </si>
  <si>
    <t>Doprava dodávek/hmot</t>
  </si>
  <si>
    <t>soubor</t>
  </si>
  <si>
    <t>48</t>
  </si>
  <si>
    <t>D6-002</t>
  </si>
  <si>
    <t>Přesun dodávek/hmot</t>
  </si>
  <si>
    <t>50</t>
  </si>
  <si>
    <t>D6-003</t>
  </si>
  <si>
    <t>Podružný materiál</t>
  </si>
  <si>
    <t>52</t>
  </si>
  <si>
    <t>D6-004</t>
  </si>
  <si>
    <t>Podíl přidružených výkonů a režiních nákladů</t>
  </si>
  <si>
    <t>54</t>
  </si>
  <si>
    <t>02 -  oprava krytiny</t>
  </si>
  <si>
    <t>Výzkumný ústav Praha</t>
  </si>
  <si>
    <t>626 99 491</t>
  </si>
  <si>
    <t>Ing.Dvořák Jaroslav, Údolní 843, Havlíčkův Brod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</si>
  <si>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</si>
  <si>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</si>
  <si>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</si>
  <si>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</si>
  <si>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</si>
  <si>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</si>
  <si>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</si>
  <si>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</si>
  <si>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</si>
  <si>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</si>
  <si>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</si>
  <si>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</si>
  <si>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751 - Vzduchotechnika</t>
  </si>
  <si>
    <t xml:space="preserve">    762 - Konstrukce tesařské</t>
  </si>
  <si>
    <t xml:space="preserve">    764 - Konstrukce klempířské</t>
  </si>
  <si>
    <t xml:space="preserve">    767 - Konstrukce zámečnické</t>
  </si>
  <si>
    <t>VRN - Vedlejší rozpočtové náklady</t>
  </si>
  <si>
    <t xml:space="preserve">    VRN3 - Zařízení staveniště</t>
  </si>
  <si>
    <t xml:space="preserve">    VRN5 - Finanční náklady</t>
  </si>
  <si>
    <t>HSV</t>
  </si>
  <si>
    <t>Práce a dodávky HSV</t>
  </si>
  <si>
    <t>Svislé a kompletní konstrukce</t>
  </si>
  <si>
    <t>345244223</t>
  </si>
  <si>
    <t>Zídky atikové, parapetní, schodišťové a zábradelní tl 290 mm z cihel dl 290 mm</t>
  </si>
  <si>
    <t>m2</t>
  </si>
  <si>
    <t>-158917458</t>
  </si>
  <si>
    <t>VV</t>
  </si>
  <si>
    <t>2*6,28</t>
  </si>
  <si>
    <t>Vodorovné konstrukce</t>
  </si>
  <si>
    <t>417388174</t>
  </si>
  <si>
    <t>Ztužující věnec armovaný tl 25 cm pro zdi š 30 cm</t>
  </si>
  <si>
    <t>50247052</t>
  </si>
  <si>
    <t>2,2*5,72</t>
  </si>
  <si>
    <t>Úpravy povrchů, podlahy a osazování výplní</t>
  </si>
  <si>
    <t>622142001</t>
  </si>
  <si>
    <t>Potažení vnějších stěn sklovláknitým pletivem vtlačeným do tenkovrstvé hmoty</t>
  </si>
  <si>
    <t>-838394860</t>
  </si>
  <si>
    <t>2*6,64+2*11,14+4*0,3*1,0</t>
  </si>
  <si>
    <t>622321131</t>
  </si>
  <si>
    <t>Potažení vnějších stěn vápenocementovým aktivovaným štukem tloušťky do 3 mm</t>
  </si>
  <si>
    <t>-730100853</t>
  </si>
  <si>
    <t>622323111</t>
  </si>
  <si>
    <t>Vápenocementová omítka hladkých vnějších stěn tloušťky do 5 mm nanášená ručně</t>
  </si>
  <si>
    <t>478019262</t>
  </si>
  <si>
    <t>2*2*5,72*0,98</t>
  </si>
  <si>
    <t>Ostatní konstrukce a práce, bourání</t>
  </si>
  <si>
    <t>941211112</t>
  </si>
  <si>
    <t>Montáž lešení řadového rámového lehkého zatížení do 200 kg/m2 š od 0,6 do 0,9 m v přes 10 do 25 m</t>
  </si>
  <si>
    <t>-908636960</t>
  </si>
  <si>
    <t>2*13*12,5+722,8+501,98</t>
  </si>
  <si>
    <t>941211212</t>
  </si>
  <si>
    <t>Příplatek k lešení řadovému rámovému lehkému do 200 kg/m2 š od 0,6 do 0,9 m v přes 10 do 25 m za každý den použití</t>
  </si>
  <si>
    <t>-404849866</t>
  </si>
  <si>
    <t>1549,78*60</t>
  </si>
  <si>
    <t>941211812</t>
  </si>
  <si>
    <t>Demontáž lešení řadového rámového lehkého zatížení do 200 kg/m2 š od 0,6 do 0,9 m v přes 10 do 25 m</t>
  </si>
  <si>
    <t>-1386946772</t>
  </si>
  <si>
    <t>953961113</t>
  </si>
  <si>
    <t>Kotvy chemickým tmelem M 12 hl 110 mm do betonu, ŽB nebo kamene s vyvrtáním otvoru</t>
  </si>
  <si>
    <t>kus</t>
  </si>
  <si>
    <t>-950976896</t>
  </si>
  <si>
    <t>2*15</t>
  </si>
  <si>
    <t>962032230</t>
  </si>
  <si>
    <t>Bourání zdiva z cihel pálených nebo vápenopískových na MV nebo MVC do 1 m3</t>
  </si>
  <si>
    <t>m3</t>
  </si>
  <si>
    <t>1835362842</t>
  </si>
  <si>
    <t>9,7*0,15</t>
  </si>
  <si>
    <t>985675111</t>
  </si>
  <si>
    <t>Bednění ztužujících věnců - zřízení</t>
  </si>
  <si>
    <t>335636470</t>
  </si>
  <si>
    <t>4*2*5,72*0,2</t>
  </si>
  <si>
    <t>985675121</t>
  </si>
  <si>
    <t>Bednění ztužujících věnců - odstranění</t>
  </si>
  <si>
    <t>-965128252</t>
  </si>
  <si>
    <t>997</t>
  </si>
  <si>
    <t>Přesun sutě</t>
  </si>
  <si>
    <t>13</t>
  </si>
  <si>
    <t>997013153</t>
  </si>
  <si>
    <t>Vnitrostaveništní doprava suti a vybouraných hmot pro budovy v přes 9 do 12 m s omezením mechanizace</t>
  </si>
  <si>
    <t>t</t>
  </si>
  <si>
    <t>1160576727</t>
  </si>
  <si>
    <t>997013501</t>
  </si>
  <si>
    <t>Odvoz suti a vybouraných hmot na skládku nebo meziskládku do 1 km se složením</t>
  </si>
  <si>
    <t>-1338215240</t>
  </si>
  <si>
    <t>997013509</t>
  </si>
  <si>
    <t>Příplatek k odvozu suti a vybouraných hmot na skládku ZKD 1 km přes 1 km</t>
  </si>
  <si>
    <t>1749363661</t>
  </si>
  <si>
    <t>5,027*18</t>
  </si>
  <si>
    <t>997013631</t>
  </si>
  <si>
    <t>Poplatek za uložení na skládce (skládkovné) stavebního odpadu směsného kód odpadu 17 09 04</t>
  </si>
  <si>
    <t>1388513977</t>
  </si>
  <si>
    <t>17</t>
  </si>
  <si>
    <t>997013847</t>
  </si>
  <si>
    <t>Poplatek za uložení na skládce (skládkovné) odpadu asfaltového s dehtem kód odpadu 17 03 01</t>
  </si>
  <si>
    <t>-1620947465</t>
  </si>
  <si>
    <t>998</t>
  </si>
  <si>
    <t>Přesun hmot</t>
  </si>
  <si>
    <t>998017002</t>
  </si>
  <si>
    <t>Přesun hmot s omezením mechanizace pro budovy v přes 6 do 12 m</t>
  </si>
  <si>
    <t>825143784</t>
  </si>
  <si>
    <t>PSV</t>
  </si>
  <si>
    <t>Práce a dodávky PSV</t>
  </si>
  <si>
    <t>711</t>
  </si>
  <si>
    <t>Izolace proti vodě, vlhkosti a plynům</t>
  </si>
  <si>
    <t>19</t>
  </si>
  <si>
    <t>711111001</t>
  </si>
  <si>
    <t>Provedení izolace proti zemní vlhkosti vodorovné za studena nátěrem penetračním</t>
  </si>
  <si>
    <t>970904059</t>
  </si>
  <si>
    <t>2*6,64+2*2*0,3*5,72+2*2*0,15*5,72</t>
  </si>
  <si>
    <t>M</t>
  </si>
  <si>
    <t>11163150</t>
  </si>
  <si>
    <t>lak penetrační asfaltový</t>
  </si>
  <si>
    <t>474322263</t>
  </si>
  <si>
    <t>23,576*0,0003 'Přepočtené koeficientem množství</t>
  </si>
  <si>
    <t>711131811</t>
  </si>
  <si>
    <t>Odstranění izolace proti zemní vlhkosti vodorovné</t>
  </si>
  <si>
    <t>-563611829</t>
  </si>
  <si>
    <t>"lepenka na atice"</t>
  </si>
  <si>
    <t>2*2*5,74*(02+0,15)</t>
  </si>
  <si>
    <t>711141559</t>
  </si>
  <si>
    <t>Provedení izolace proti vlhkosti pásy přitavením vodorovné NAIP</t>
  </si>
  <si>
    <t>-673689615</t>
  </si>
  <si>
    <t>"oprava stávající krytiny"</t>
  </si>
  <si>
    <t>0,1*2*5,95*60,1</t>
  </si>
  <si>
    <t>"izolace atikového zdiva"</t>
  </si>
  <si>
    <t>2*2*5,72*(0,35+0,35+0,2)</t>
  </si>
  <si>
    <t>Součet</t>
  </si>
  <si>
    <t>23</t>
  </si>
  <si>
    <t>DEK.1010301469</t>
  </si>
  <si>
    <t>GLASTEK AL 40 MINERAL (role/7,5m2)</t>
  </si>
  <si>
    <t>254585937</t>
  </si>
  <si>
    <t>92,111*1,1655 'Přepočtené koeficientem množství</t>
  </si>
  <si>
    <t>-2074944432</t>
  </si>
  <si>
    <t>"realizace podmíněna souhlasen TDI"</t>
  </si>
  <si>
    <t>2*5,95*0,5</t>
  </si>
  <si>
    <t>25</t>
  </si>
  <si>
    <t>DEK.1010151880</t>
  </si>
  <si>
    <t>GLASTEK 40 SPECIAL MINERAL (role/7,5m2)</t>
  </si>
  <si>
    <t>-164737010</t>
  </si>
  <si>
    <t>5,95*1,1655 'Přepočtené koeficientem množství</t>
  </si>
  <si>
    <t>998711202</t>
  </si>
  <si>
    <t>Přesun hmot procentní pro izolace proti vodě, vlhkosti a plynům v objektech v přes 6 do 12 m</t>
  </si>
  <si>
    <t>%</t>
  </si>
  <si>
    <t>627205378</t>
  </si>
  <si>
    <t>712</t>
  </si>
  <si>
    <t>Povlakové krytiny</t>
  </si>
  <si>
    <t>27</t>
  </si>
  <si>
    <t>712363604</t>
  </si>
  <si>
    <t>Provedení povlak krytiny mechanicky kotvenou do betonu TI tl přes 240 mm vnitřní pole, budova v do 18 m</t>
  </si>
  <si>
    <t>118970096</t>
  </si>
  <si>
    <t>2*4,95*58,1+2*2*5,72*(0,35+0,35+0,2)</t>
  </si>
  <si>
    <t>DEK.1015102060</t>
  </si>
  <si>
    <t>DEKPLAN 76 kotvený 1,5mm š.1,05m šedá (21m2)</t>
  </si>
  <si>
    <t>-703473575</t>
  </si>
  <si>
    <t>595,782*1,1655 'Přepočtené koeficientem množství</t>
  </si>
  <si>
    <t>29</t>
  </si>
  <si>
    <t>712363605</t>
  </si>
  <si>
    <t>Provedení povlak krytiny mechanicky kotvenou do betonu TI tl přes 240 mm krajní pole, budova v do 18 m</t>
  </si>
  <si>
    <t>-58060688</t>
  </si>
  <si>
    <t>2*1,0*58,1+2*2*4,95*1,0</t>
  </si>
  <si>
    <t>-545107577</t>
  </si>
  <si>
    <t>136*1,1655 'Přepočtené koeficientem množství</t>
  </si>
  <si>
    <t>31</t>
  </si>
  <si>
    <t>712363606</t>
  </si>
  <si>
    <t>Provedení povlak krytiny mechanicky kotvenou do betonu TI tl přes 240 mm rohové pole, budova v do 18 m</t>
  </si>
  <si>
    <t>2138554588</t>
  </si>
  <si>
    <t>4*1,0</t>
  </si>
  <si>
    <t>1350730439</t>
  </si>
  <si>
    <t>4*1,1655 'Přepočtené koeficientem množství</t>
  </si>
  <si>
    <t>33</t>
  </si>
  <si>
    <t>712392171</t>
  </si>
  <si>
    <t>Povlakové krytiny střech plochých do 10° podkladní textilní vrstvy (TYVEK)</t>
  </si>
  <si>
    <t>228140590</t>
  </si>
  <si>
    <t>2*5,95*60,1+2*2*5,72*(0,35+0,35+0,2)</t>
  </si>
  <si>
    <t>712 R 001</t>
  </si>
  <si>
    <t>Provedení tahových zkoušek podkladní vrstvy</t>
  </si>
  <si>
    <t>-555744007</t>
  </si>
  <si>
    <t>35</t>
  </si>
  <si>
    <t>712998004</t>
  </si>
  <si>
    <t>Montáž atikového chrliče z PVC DN 110</t>
  </si>
  <si>
    <t>1630749767</t>
  </si>
  <si>
    <t>28342473</t>
  </si>
  <si>
    <t xml:space="preserve">chrlič atikový DN 40 (TWC 40 BIT MIN </t>
  </si>
  <si>
    <t>-438844403</t>
  </si>
  <si>
    <t>37</t>
  </si>
  <si>
    <t>998712202</t>
  </si>
  <si>
    <t>Přesun hmot procentní pro krytiny povlakové v objektech v přes 6 do 12 m</t>
  </si>
  <si>
    <t>-1385323682</t>
  </si>
  <si>
    <t>713</t>
  </si>
  <si>
    <t>Izolace tepelné</t>
  </si>
  <si>
    <t>713131241</t>
  </si>
  <si>
    <t>Montáž izolace tepelné stěn lepením celoplošně v kombinaci s mechanickým kotvením rohoží, pásů, dílců, desek tl do 100mm</t>
  </si>
  <si>
    <t>-922619799</t>
  </si>
  <si>
    <t>2*2*0,85*5,72</t>
  </si>
  <si>
    <t>39</t>
  </si>
  <si>
    <t>28375950</t>
  </si>
  <si>
    <t>deska EPS 100 fasádní λ=0,037 tl 100mm</t>
  </si>
  <si>
    <t>-2044702697</t>
  </si>
  <si>
    <t>19,448*1,05 'Přepočtené koeficientem množství</t>
  </si>
  <si>
    <t>713141151</t>
  </si>
  <si>
    <t>Montáž izolace tepelné střech plochých kladené volně 1 vrstva rohoží, pásů, dílců, desek</t>
  </si>
  <si>
    <t>1514843944</t>
  </si>
  <si>
    <t>2*60,1*0,3</t>
  </si>
  <si>
    <t>41</t>
  </si>
  <si>
    <t>28376451</t>
  </si>
  <si>
    <t>deska XPS hrana polodrážková a hladký povrch 300kPA λ=0,035 tl 200mm</t>
  </si>
  <si>
    <t>-1088121749</t>
  </si>
  <si>
    <t>36,06*1,05 'Přepočtené koeficientem množství</t>
  </si>
  <si>
    <t>-615705983</t>
  </si>
  <si>
    <t>2*2*0,3*5,75</t>
  </si>
  <si>
    <t>43</t>
  </si>
  <si>
    <t>28376422</t>
  </si>
  <si>
    <t>deska XPS hrana polodrážková a hladký povrch 300kPA λ=0,035 tl 100mm</t>
  </si>
  <si>
    <t>471109439</t>
  </si>
  <si>
    <t>6,9*1,05 'Přepočtené koeficientem množství</t>
  </si>
  <si>
    <t>713141152</t>
  </si>
  <si>
    <t>Montáž izolace tepelné střech plochých kladené volně 2 vrstvy rohoží, pásů, dílců, desek</t>
  </si>
  <si>
    <t>-2120408867</t>
  </si>
  <si>
    <t>2*5,45*60,1</t>
  </si>
  <si>
    <t>45</t>
  </si>
  <si>
    <t>28375033</t>
  </si>
  <si>
    <t>deska EPS 150 pro konstrukce s vysokým zatížením λ=0,035 tl 150mm</t>
  </si>
  <si>
    <t>-1415161617</t>
  </si>
  <si>
    <t>655,09*2,1 'Přepočtené koeficientem množství</t>
  </si>
  <si>
    <t>713141223</t>
  </si>
  <si>
    <t>Přikotvení tepelné izolace šrouby do betonu pro izolaci tl přes 60 do 100 mm</t>
  </si>
  <si>
    <t>1963721538</t>
  </si>
  <si>
    <t>6,9+19,448</t>
  </si>
  <si>
    <t>47</t>
  </si>
  <si>
    <t>713141243</t>
  </si>
  <si>
    <t>Přikotvení tepelné izolace šrouby do betonu pro izolaci tl přes 140 do 200 mm</t>
  </si>
  <si>
    <t>307526410</t>
  </si>
  <si>
    <t>713141263</t>
  </si>
  <si>
    <t>Přikotvení tepelné izolace šrouby do betonu pro izolaci tl přes 240 mm</t>
  </si>
  <si>
    <t>-2050098757</t>
  </si>
  <si>
    <t>49</t>
  </si>
  <si>
    <t>713 141 R 01</t>
  </si>
  <si>
    <t>Montáž dilatace vatou IZOVER tl.80 mm, s mechanickým kotvením - realizace dle rozhodnutí TDI</t>
  </si>
  <si>
    <t>-1882340141</t>
  </si>
  <si>
    <t>"realizace podmíněna rozhodnutím TDI"</t>
  </si>
  <si>
    <t>3*2*0,35*5,75</t>
  </si>
  <si>
    <t>63152098</t>
  </si>
  <si>
    <t>pás tepelně izolační univerzální λ=0,032-0,033 tl 80mm</t>
  </si>
  <si>
    <t>794451086</t>
  </si>
  <si>
    <t>12,075*1,15</t>
  </si>
  <si>
    <t>51</t>
  </si>
  <si>
    <t>998713202</t>
  </si>
  <si>
    <t>Přesun hmot procentní pro izolace tepelné v objektech v přes 6 do 12 m</t>
  </si>
  <si>
    <t>1415501842</t>
  </si>
  <si>
    <t>721</t>
  </si>
  <si>
    <t>Zdravotechnika - vnitřní kanalizace</t>
  </si>
  <si>
    <t>721171916</t>
  </si>
  <si>
    <t>Potrubí z PP propojení potrubí DN 125</t>
  </si>
  <si>
    <t>-66175161</t>
  </si>
  <si>
    <t>53</t>
  </si>
  <si>
    <t>721171917</t>
  </si>
  <si>
    <t>Potrubí z PP propojení potrubí DN 160</t>
  </si>
  <si>
    <t>-1348176035</t>
  </si>
  <si>
    <t>751</t>
  </si>
  <si>
    <t>Vzduchotechnika</t>
  </si>
  <si>
    <t>751511124</t>
  </si>
  <si>
    <t>Úprava potrubí plechového skupiny I kruhového s přírubou tloušťky plechu 0,6 mm D přes 300 do 400 mm</t>
  </si>
  <si>
    <t>kpl</t>
  </si>
  <si>
    <t>517508401</t>
  </si>
  <si>
    <t>55</t>
  </si>
  <si>
    <t>751611141</t>
  </si>
  <si>
    <t>Montáž centrální vzduchotechnické jednotky s rekuperací tepla nástřešní s výměnou vzduchu do 5000 m3/h</t>
  </si>
  <si>
    <t>-907465653</t>
  </si>
  <si>
    <t>56</t>
  </si>
  <si>
    <t>751611841</t>
  </si>
  <si>
    <t>Demontáž centrální vzduchotechnické jednotky s rekuperací tepla nástřešní s výměnou vzduchu do 5000 m3/h</t>
  </si>
  <si>
    <t>128069925</t>
  </si>
  <si>
    <t>57</t>
  </si>
  <si>
    <t>998751201</t>
  </si>
  <si>
    <t>Přesun hmot procentní pro vzduchotechniku v objektech výšky do 12 m</t>
  </si>
  <si>
    <t>-803805062</t>
  </si>
  <si>
    <t>762</t>
  </si>
  <si>
    <t>Konstrukce tesařské</t>
  </si>
  <si>
    <t>58</t>
  </si>
  <si>
    <t>762511266</t>
  </si>
  <si>
    <t>Konstrukce podkladové z desek OSB tl 22 mm nebroušených na pero a drážku šroubovaných</t>
  </si>
  <si>
    <t>-1689553265</t>
  </si>
  <si>
    <t>"podkladní konstrukce pro klempířské prvky"</t>
  </si>
  <si>
    <t>2*2*60,25*0,5</t>
  </si>
  <si>
    <t>59</t>
  </si>
  <si>
    <t>998762202</t>
  </si>
  <si>
    <t>Přesun hmot procentní pro kce tesařské v objektech v přes 6 do 12 m</t>
  </si>
  <si>
    <t>-1846659914</t>
  </si>
  <si>
    <t>764</t>
  </si>
  <si>
    <t>Konstrukce klempířské</t>
  </si>
  <si>
    <t>60</t>
  </si>
  <si>
    <t>764002811</t>
  </si>
  <si>
    <t>Demontáž okapového plechu do suti v krytině povlakové</t>
  </si>
  <si>
    <t>44674033</t>
  </si>
  <si>
    <t>2*60,7</t>
  </si>
  <si>
    <t>61</t>
  </si>
  <si>
    <t>764002841</t>
  </si>
  <si>
    <t>Demontáž oplechování horních ploch zdí a nadezdívek do suti</t>
  </si>
  <si>
    <t>-218197239</t>
  </si>
  <si>
    <t>2*2*5,84</t>
  </si>
  <si>
    <t>62</t>
  </si>
  <si>
    <t>764004801</t>
  </si>
  <si>
    <t>Demontáž podokapního žlabu do suti</t>
  </si>
  <si>
    <t>1288601703</t>
  </si>
  <si>
    <t>63</t>
  </si>
  <si>
    <t>764004861</t>
  </si>
  <si>
    <t>Demontáž svodu do suti</t>
  </si>
  <si>
    <t>1632997971</t>
  </si>
  <si>
    <t>6*0,25</t>
  </si>
  <si>
    <t>64</t>
  </si>
  <si>
    <t>764011612</t>
  </si>
  <si>
    <t>Podkladní plech z Pz upraveným povrchem rš 200 mm</t>
  </si>
  <si>
    <t>2056238745</t>
  </si>
  <si>
    <t>"podkladní plech K2"</t>
  </si>
  <si>
    <t>120,5</t>
  </si>
  <si>
    <t>"připojovací podkladní plech K6"</t>
  </si>
  <si>
    <t>65</t>
  </si>
  <si>
    <t>764011616</t>
  </si>
  <si>
    <t>Podkladní plech z Pz s upraveným povrchem rš 500 mm</t>
  </si>
  <si>
    <t>-417558018</t>
  </si>
  <si>
    <t>"podkladní profil pro ztužení atiky K9"</t>
  </si>
  <si>
    <t>66</t>
  </si>
  <si>
    <t>764212662</t>
  </si>
  <si>
    <t>Oplechování rovné okapové hrany z Pz s povrchovou úpravou rš 200 mm</t>
  </si>
  <si>
    <t>-287040716</t>
  </si>
  <si>
    <t>"krycí profil pro oplechování atiky K7"</t>
  </si>
  <si>
    <t>67</t>
  </si>
  <si>
    <t>764212663</t>
  </si>
  <si>
    <t>Oplechování rovné okapové hrany z Pz s povrchovou úpravou rš 250 mm</t>
  </si>
  <si>
    <t>1952435873</t>
  </si>
  <si>
    <t>68</t>
  </si>
  <si>
    <t>764212665</t>
  </si>
  <si>
    <t>Oplechování rovné okapové hrany z Pz s povrchovou úpravou rš 400 mm</t>
  </si>
  <si>
    <t>76240982</t>
  </si>
  <si>
    <t>"krycí profil pro ztužení atiky K8"</t>
  </si>
  <si>
    <t>69</t>
  </si>
  <si>
    <t>764214608</t>
  </si>
  <si>
    <t>Oplechování horních ploch a atik bez rohů z Pz s povrch úpravou mechanicky kotvené rš 750 mm</t>
  </si>
  <si>
    <t>484997912</t>
  </si>
  <si>
    <t>70</t>
  </si>
  <si>
    <t>764511602</t>
  </si>
  <si>
    <t>Žlab podokapní půlkruhový z Pz s povrchovou úpravou rš 330 mm</t>
  </si>
  <si>
    <t>-488717713</t>
  </si>
  <si>
    <t>71</t>
  </si>
  <si>
    <t>764511642</t>
  </si>
  <si>
    <t>Kotlík oválný (trychtýřový) pro podokapní žlaby z Pz s povrchovou úpravou 330/100 mm</t>
  </si>
  <si>
    <t>-1940650237</t>
  </si>
  <si>
    <t>72</t>
  </si>
  <si>
    <t>764518622</t>
  </si>
  <si>
    <t>Svody kruhové včetně objímek, kolen, odskoků z Pz s povrchovou úpravou průměru 100 mm</t>
  </si>
  <si>
    <t>-1109381905</t>
  </si>
  <si>
    <t>73</t>
  </si>
  <si>
    <t>764 R 001</t>
  </si>
  <si>
    <t>Plechový výztužný "U" profil K 10</t>
  </si>
  <si>
    <t>-852481359</t>
  </si>
  <si>
    <t>74</t>
  </si>
  <si>
    <t>764 R 002</t>
  </si>
  <si>
    <t>Ukončovací plech K 12</t>
  </si>
  <si>
    <t>-2145319724</t>
  </si>
  <si>
    <t>75</t>
  </si>
  <si>
    <t>998764202</t>
  </si>
  <si>
    <t>Přesun hmot procentní pro konstrukce klempířské v objektech v přes 6 do 12 m</t>
  </si>
  <si>
    <t>-721840117</t>
  </si>
  <si>
    <t>767</t>
  </si>
  <si>
    <t>Konstrukce zámečnické</t>
  </si>
  <si>
    <t>76</t>
  </si>
  <si>
    <t>767415691</t>
  </si>
  <si>
    <t>Montáž uchycení  L profilu</t>
  </si>
  <si>
    <t>-891101510</t>
  </si>
  <si>
    <t>164*0,95</t>
  </si>
  <si>
    <t>77</t>
  </si>
  <si>
    <t>15441001</t>
  </si>
  <si>
    <t>profil L dl 950mm</t>
  </si>
  <si>
    <t>-1243332263</t>
  </si>
  <si>
    <t>155,8*1,05 'Přepočtené koeficientem množství</t>
  </si>
  <si>
    <t>78</t>
  </si>
  <si>
    <t>767832101</t>
  </si>
  <si>
    <t>Montáž venkovních požárních žebříků do zdiva se suchovodem</t>
  </si>
  <si>
    <t>1416407591</t>
  </si>
  <si>
    <t>"žebřík na pevno"</t>
  </si>
  <si>
    <t>3,9+2,4</t>
  </si>
  <si>
    <t>"žebřík odnímatelný"</t>
  </si>
  <si>
    <t>79</t>
  </si>
  <si>
    <t>44983001</t>
  </si>
  <si>
    <t>žebřík venkovní se suchovodem v provedení žárový Zn</t>
  </si>
  <si>
    <t>-1767427000</t>
  </si>
  <si>
    <t>80</t>
  </si>
  <si>
    <t>767832802</t>
  </si>
  <si>
    <t>Demontáž venkovních požárních žebříků bez ochranného koše</t>
  </si>
  <si>
    <t>-307141259</t>
  </si>
  <si>
    <t>5,3+5,8</t>
  </si>
  <si>
    <t>81</t>
  </si>
  <si>
    <t>767834111</t>
  </si>
  <si>
    <t>Příplatek k ceně za montáž ochranného koše šroubovaný</t>
  </si>
  <si>
    <t>97769532</t>
  </si>
  <si>
    <t>2*3,9</t>
  </si>
  <si>
    <t>82</t>
  </si>
  <si>
    <t>998767202</t>
  </si>
  <si>
    <t>Přesun hmot procentní pro zámečnické konstrukce v objektech v přes 6 do 12 m</t>
  </si>
  <si>
    <t>-1330675831</t>
  </si>
  <si>
    <t>VRN</t>
  </si>
  <si>
    <t>Vedlejší rozpočtové náklady</t>
  </si>
  <si>
    <t>VRN3</t>
  </si>
  <si>
    <t>Zařízení staveniště</t>
  </si>
  <si>
    <t>83</t>
  </si>
  <si>
    <t>030001000</t>
  </si>
  <si>
    <t>1024</t>
  </si>
  <si>
    <t>643394274</t>
  </si>
  <si>
    <t>VRN5</t>
  </si>
  <si>
    <t>Finanční náklady</t>
  </si>
  <si>
    <t>84</t>
  </si>
  <si>
    <t>052103000</t>
  </si>
  <si>
    <t>Rezerva investora (není součástí nabidky zhotovitele)</t>
  </si>
  <si>
    <t>-614231141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</si>
</sst>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8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vertical="center"/>
      <protection/>
    </xf>
    <xf numFmtId="4" fontId="9" fillId="0" borderId="20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>
      <alignment vertical="center"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30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33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34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35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36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37</v>
      </c>
      <c r="E29" s="47"/>
      <c r="F29" s="32" t="s">
        <v>38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39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40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41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42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43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44</v>
      </c>
      <c r="U35" s="54"/>
      <c r="V35" s="54"/>
      <c r="W35" s="54"/>
      <c r="X35" s="56" t="s">
        <v>45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47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48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49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48</v>
      </c>
      <c r="AI60" s="42"/>
      <c r="AJ60" s="42"/>
      <c r="AK60" s="42"/>
      <c r="AL60" s="42"/>
      <c r="AM60" s="64" t="s">
        <v>49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50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51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48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49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48</v>
      </c>
      <c r="AI75" s="42"/>
      <c r="AJ75" s="42"/>
      <c r="AK75" s="42"/>
      <c r="AL75" s="42"/>
      <c r="AM75" s="64" t="s">
        <v>49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52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202363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Praha 10, Přátelství 109 - oprava krytiny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1. 10. 2023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29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53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27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31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54</v>
      </c>
      <c r="D92" s="94"/>
      <c r="E92" s="94"/>
      <c r="F92" s="94"/>
      <c r="G92" s="94"/>
      <c r="H92" s="95"/>
      <c r="I92" s="96" t="s">
        <v>55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56</v>
      </c>
      <c r="AH92" s="94"/>
      <c r="AI92" s="94"/>
      <c r="AJ92" s="94"/>
      <c r="AK92" s="94"/>
      <c r="AL92" s="94"/>
      <c r="AM92" s="94"/>
      <c r="AN92" s="96" t="s">
        <v>57</v>
      </c>
      <c r="AO92" s="94"/>
      <c r="AP92" s="98"/>
      <c r="AQ92" s="99" t="s">
        <v>58</v>
      </c>
      <c r="AR92" s="44"/>
      <c r="AS92" s="100" t="s">
        <v>59</v>
      </c>
      <c r="AT92" s="101" t="s">
        <v>60</v>
      </c>
      <c r="AU92" s="101" t="s">
        <v>61</v>
      </c>
      <c r="AV92" s="101" t="s">
        <v>62</v>
      </c>
      <c r="AW92" s="101" t="s">
        <v>63</v>
      </c>
      <c r="AX92" s="101" t="s">
        <v>64</v>
      </c>
      <c r="AY92" s="101" t="s">
        <v>65</v>
      </c>
      <c r="AZ92" s="101" t="s">
        <v>66</v>
      </c>
      <c r="BA92" s="101" t="s">
        <v>67</v>
      </c>
      <c r="BB92" s="101" t="s">
        <v>68</v>
      </c>
      <c r="BC92" s="101" t="s">
        <v>69</v>
      </c>
      <c r="BD92" s="102" t="s">
        <v>70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71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ROUND(SUM(AG95:AG96),2)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ROUND(SUM(AS95:AS96),2)</f>
        <v>0</v>
      </c>
      <c r="AT94" s="114">
        <f>ROUND(SUM(AV94:AW94),2)</f>
        <v>0</v>
      </c>
      <c r="AU94" s="115">
        <f>ROUND(SUM(AU95:AU96),5)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ROUND(SUM(AZ95:AZ96),2)</f>
        <v>0</v>
      </c>
      <c r="BA94" s="114">
        <f>ROUND(SUM(BA95:BA96),2)</f>
        <v>0</v>
      </c>
      <c r="BB94" s="114">
        <f>ROUND(SUM(BB95:BB96),2)</f>
        <v>0</v>
      </c>
      <c r="BC94" s="114">
        <f>ROUND(SUM(BC95:BC96),2)</f>
        <v>0</v>
      </c>
      <c r="BD94" s="116">
        <f>ROUND(SUM(BD95:BD96),2)</f>
        <v>0</v>
      </c>
      <c r="BE94" s="6"/>
      <c r="BS94" s="117" t="s">
        <v>72</v>
      </c>
      <c r="BT94" s="117" t="s">
        <v>73</v>
      </c>
      <c r="BU94" s="118" t="s">
        <v>74</v>
      </c>
      <c r="BV94" s="117" t="s">
        <v>75</v>
      </c>
      <c r="BW94" s="117" t="s">
        <v>5</v>
      </c>
      <c r="BX94" s="117" t="s">
        <v>76</v>
      </c>
      <c r="CL94" s="117" t="s">
        <v>1</v>
      </c>
    </row>
    <row r="95" spans="1:91" s="7" customFormat="1" ht="16.5" customHeight="1">
      <c r="A95" s="119" t="s">
        <v>77</v>
      </c>
      <c r="B95" s="120"/>
      <c r="C95" s="121"/>
      <c r="D95" s="122" t="s">
        <v>78</v>
      </c>
      <c r="E95" s="122"/>
      <c r="F95" s="122"/>
      <c r="G95" s="122"/>
      <c r="H95" s="122"/>
      <c r="I95" s="123"/>
      <c r="J95" s="122" t="s">
        <v>79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'01 - elektroinstalace'!J30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80</v>
      </c>
      <c r="AR95" s="126"/>
      <c r="AS95" s="127">
        <v>0</v>
      </c>
      <c r="AT95" s="128">
        <f>ROUND(SUM(AV95:AW95),2)</f>
        <v>0</v>
      </c>
      <c r="AU95" s="129">
        <f>'01 - elektroinstalace'!P122</f>
        <v>0</v>
      </c>
      <c r="AV95" s="128">
        <f>'01 - elektroinstalace'!J33</f>
        <v>0</v>
      </c>
      <c r="AW95" s="128">
        <f>'01 - elektroinstalace'!J34</f>
        <v>0</v>
      </c>
      <c r="AX95" s="128">
        <f>'01 - elektroinstalace'!J35</f>
        <v>0</v>
      </c>
      <c r="AY95" s="128">
        <f>'01 - elektroinstalace'!J36</f>
        <v>0</v>
      </c>
      <c r="AZ95" s="128">
        <f>'01 - elektroinstalace'!F33</f>
        <v>0</v>
      </c>
      <c r="BA95" s="128">
        <f>'01 - elektroinstalace'!F34</f>
        <v>0</v>
      </c>
      <c r="BB95" s="128">
        <f>'01 - elektroinstalace'!F35</f>
        <v>0</v>
      </c>
      <c r="BC95" s="128">
        <f>'01 - elektroinstalace'!F36</f>
        <v>0</v>
      </c>
      <c r="BD95" s="130">
        <f>'01 - elektroinstalace'!F37</f>
        <v>0</v>
      </c>
      <c r="BE95" s="7"/>
      <c r="BT95" s="131" t="s">
        <v>81</v>
      </c>
      <c r="BV95" s="131" t="s">
        <v>75</v>
      </c>
      <c r="BW95" s="131" t="s">
        <v>82</v>
      </c>
      <c r="BX95" s="131" t="s">
        <v>5</v>
      </c>
      <c r="CL95" s="131" t="s">
        <v>1</v>
      </c>
      <c r="CM95" s="131" t="s">
        <v>83</v>
      </c>
    </row>
    <row r="96" spans="1:91" s="7" customFormat="1" ht="16.5" customHeight="1">
      <c r="A96" s="119" t="s">
        <v>77</v>
      </c>
      <c r="B96" s="120"/>
      <c r="C96" s="121"/>
      <c r="D96" s="122" t="s">
        <v>84</v>
      </c>
      <c r="E96" s="122"/>
      <c r="F96" s="122"/>
      <c r="G96" s="122"/>
      <c r="H96" s="122"/>
      <c r="I96" s="123"/>
      <c r="J96" s="122" t="s">
        <v>85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'02 -  oprava krytiny'!J30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80</v>
      </c>
      <c r="AR96" s="126"/>
      <c r="AS96" s="132">
        <v>0</v>
      </c>
      <c r="AT96" s="133">
        <f>ROUND(SUM(AV96:AW96),2)</f>
        <v>0</v>
      </c>
      <c r="AU96" s="134">
        <f>'02 -  oprava krytiny'!P135</f>
        <v>0</v>
      </c>
      <c r="AV96" s="133">
        <f>'02 -  oprava krytiny'!J33</f>
        <v>0</v>
      </c>
      <c r="AW96" s="133">
        <f>'02 -  oprava krytiny'!J34</f>
        <v>0</v>
      </c>
      <c r="AX96" s="133">
        <f>'02 -  oprava krytiny'!J35</f>
        <v>0</v>
      </c>
      <c r="AY96" s="133">
        <f>'02 -  oprava krytiny'!J36</f>
        <v>0</v>
      </c>
      <c r="AZ96" s="133">
        <f>'02 -  oprava krytiny'!F33</f>
        <v>0</v>
      </c>
      <c r="BA96" s="133">
        <f>'02 -  oprava krytiny'!F34</f>
        <v>0</v>
      </c>
      <c r="BB96" s="133">
        <f>'02 -  oprava krytiny'!F35</f>
        <v>0</v>
      </c>
      <c r="BC96" s="133">
        <f>'02 -  oprava krytiny'!F36</f>
        <v>0</v>
      </c>
      <c r="BD96" s="135">
        <f>'02 -  oprava krytiny'!F37</f>
        <v>0</v>
      </c>
      <c r="BE96" s="7"/>
      <c r="BT96" s="131" t="s">
        <v>81</v>
      </c>
      <c r="BV96" s="131" t="s">
        <v>75</v>
      </c>
      <c r="BW96" s="131" t="s">
        <v>86</v>
      </c>
      <c r="BX96" s="131" t="s">
        <v>5</v>
      </c>
      <c r="CL96" s="131" t="s">
        <v>1</v>
      </c>
      <c r="CM96" s="131" t="s">
        <v>83</v>
      </c>
    </row>
    <row r="97" spans="1:57" s="2" customFormat="1" ht="30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s="2" customFormat="1" ht="6.95" customHeight="1">
      <c r="A98" s="38"/>
      <c r="B98" s="66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</sheetData>
  <sheetProtection password="CC35" sheet="1" objects="1" scenarios="1" formatColumns="0" formatRows="0"/>
  <mergeCells count="46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01 - elektroinstalace'!C2" display="/"/>
    <hyperlink ref="A96" location="'02 -  oprava krytin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82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83</v>
      </c>
    </row>
    <row r="4" spans="2:46" s="1" customFormat="1" ht="24.95" customHeight="1">
      <c r="B4" s="20"/>
      <c r="D4" s="138" t="s">
        <v>87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Praha 10, Přátelství 109 - oprava krytiny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88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89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1. 10. 2023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26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26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26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33</v>
      </c>
      <c r="E30" s="38"/>
      <c r="F30" s="38"/>
      <c r="G30" s="38"/>
      <c r="H30" s="38"/>
      <c r="I30" s="38"/>
      <c r="J30" s="151">
        <f>ROUND(J122,2)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35</v>
      </c>
      <c r="G32" s="38"/>
      <c r="H32" s="38"/>
      <c r="I32" s="152" t="s">
        <v>34</v>
      </c>
      <c r="J32" s="152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37</v>
      </c>
      <c r="E33" s="140" t="s">
        <v>38</v>
      </c>
      <c r="F33" s="154">
        <f>ROUND((SUM(BE122:BE155)),2)</f>
        <v>0</v>
      </c>
      <c r="G33" s="38"/>
      <c r="H33" s="38"/>
      <c r="I33" s="155">
        <v>0.21</v>
      </c>
      <c r="J33" s="154">
        <f>ROUND(((SUM(BE122:BE155))*I33),2)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39</v>
      </c>
      <c r="F34" s="154">
        <f>ROUND((SUM(BF122:BF155)),2)</f>
        <v>0</v>
      </c>
      <c r="G34" s="38"/>
      <c r="H34" s="38"/>
      <c r="I34" s="155">
        <v>0.15</v>
      </c>
      <c r="J34" s="154">
        <f>ROUND(((SUM(BF122:BF155))*I34),2)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40</v>
      </c>
      <c r="F35" s="154">
        <f>ROUND((SUM(BG122:BG155)),2)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41</v>
      </c>
      <c r="F36" s="154">
        <f>ROUND((SUM(BH122:BH155)),2)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42</v>
      </c>
      <c r="F37" s="154">
        <f>ROUND((SUM(BI122:BI155)),2)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90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Praha 10, Přátelství 109 - oprava krytiny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88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01 - elektroinstalace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1. 10. 2023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91</v>
      </c>
      <c r="D94" s="176"/>
      <c r="E94" s="176"/>
      <c r="F94" s="176"/>
      <c r="G94" s="176"/>
      <c r="H94" s="176"/>
      <c r="I94" s="176"/>
      <c r="J94" s="177" t="s">
        <v>92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93</v>
      </c>
      <c r="D96" s="40"/>
      <c r="E96" s="40"/>
      <c r="F96" s="40"/>
      <c r="G96" s="40"/>
      <c r="H96" s="40"/>
      <c r="I96" s="40"/>
      <c r="J96" s="110">
        <f>J122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94</v>
      </c>
    </row>
    <row r="97" spans="1:31" s="9" customFormat="1" ht="24.95" customHeight="1">
      <c r="A97" s="9"/>
      <c r="B97" s="179"/>
      <c r="C97" s="180"/>
      <c r="D97" s="181" t="s">
        <v>95</v>
      </c>
      <c r="E97" s="182"/>
      <c r="F97" s="182"/>
      <c r="G97" s="182"/>
      <c r="H97" s="182"/>
      <c r="I97" s="182"/>
      <c r="J97" s="183">
        <f>J123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9"/>
      <c r="C98" s="180"/>
      <c r="D98" s="181" t="s">
        <v>96</v>
      </c>
      <c r="E98" s="182"/>
      <c r="F98" s="182"/>
      <c r="G98" s="182"/>
      <c r="H98" s="182"/>
      <c r="I98" s="182"/>
      <c r="J98" s="183">
        <f>J132</f>
        <v>0</v>
      </c>
      <c r="K98" s="180"/>
      <c r="L98" s="18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9"/>
      <c r="C99" s="180"/>
      <c r="D99" s="181" t="s">
        <v>97</v>
      </c>
      <c r="E99" s="182"/>
      <c r="F99" s="182"/>
      <c r="G99" s="182"/>
      <c r="H99" s="182"/>
      <c r="I99" s="182"/>
      <c r="J99" s="183">
        <f>J133</f>
        <v>0</v>
      </c>
      <c r="K99" s="180"/>
      <c r="L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9"/>
      <c r="C100" s="180"/>
      <c r="D100" s="181" t="s">
        <v>98</v>
      </c>
      <c r="E100" s="182"/>
      <c r="F100" s="182"/>
      <c r="G100" s="182"/>
      <c r="H100" s="182"/>
      <c r="I100" s="182"/>
      <c r="J100" s="183">
        <f>J147</f>
        <v>0</v>
      </c>
      <c r="K100" s="180"/>
      <c r="L100" s="18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79"/>
      <c r="C101" s="180"/>
      <c r="D101" s="181" t="s">
        <v>99</v>
      </c>
      <c r="E101" s="182"/>
      <c r="F101" s="182"/>
      <c r="G101" s="182"/>
      <c r="H101" s="182"/>
      <c r="I101" s="182"/>
      <c r="J101" s="183">
        <f>J148</f>
        <v>0</v>
      </c>
      <c r="K101" s="180"/>
      <c r="L101" s="18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79"/>
      <c r="C102" s="180"/>
      <c r="D102" s="181" t="s">
        <v>100</v>
      </c>
      <c r="E102" s="182"/>
      <c r="F102" s="182"/>
      <c r="G102" s="182"/>
      <c r="H102" s="182"/>
      <c r="I102" s="182"/>
      <c r="J102" s="183">
        <f>J151</f>
        <v>0</v>
      </c>
      <c r="K102" s="180"/>
      <c r="L102" s="18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101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174" t="str">
        <f>E7</f>
        <v>Praha 10, Přátelství 109 - oprava krytiny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88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E9</f>
        <v>01 - elektroinstalace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F12</f>
        <v xml:space="preserve"> </v>
      </c>
      <c r="G116" s="40"/>
      <c r="H116" s="40"/>
      <c r="I116" s="32" t="s">
        <v>22</v>
      </c>
      <c r="J116" s="79" t="str">
        <f>IF(J12="","",J12)</f>
        <v>1. 10. 2023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E15</f>
        <v xml:space="preserve"> </v>
      </c>
      <c r="G118" s="40"/>
      <c r="H118" s="40"/>
      <c r="I118" s="32" t="s">
        <v>29</v>
      </c>
      <c r="J118" s="36" t="str">
        <f>E21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27</v>
      </c>
      <c r="D119" s="40"/>
      <c r="E119" s="40"/>
      <c r="F119" s="27" t="str">
        <f>IF(E18="","",E18)</f>
        <v>Vyplň údaj</v>
      </c>
      <c r="G119" s="40"/>
      <c r="H119" s="40"/>
      <c r="I119" s="32" t="s">
        <v>31</v>
      </c>
      <c r="J119" s="36" t="str">
        <f>E24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0" customFormat="1" ht="29.25" customHeight="1">
      <c r="A121" s="185"/>
      <c r="B121" s="186"/>
      <c r="C121" s="187" t="s">
        <v>102</v>
      </c>
      <c r="D121" s="188" t="s">
        <v>58</v>
      </c>
      <c r="E121" s="188" t="s">
        <v>54</v>
      </c>
      <c r="F121" s="188" t="s">
        <v>55</v>
      </c>
      <c r="G121" s="188" t="s">
        <v>103</v>
      </c>
      <c r="H121" s="188" t="s">
        <v>104</v>
      </c>
      <c r="I121" s="188" t="s">
        <v>105</v>
      </c>
      <c r="J121" s="189" t="s">
        <v>92</v>
      </c>
      <c r="K121" s="190" t="s">
        <v>106</v>
      </c>
      <c r="L121" s="191"/>
      <c r="M121" s="100" t="s">
        <v>1</v>
      </c>
      <c r="N121" s="101" t="s">
        <v>37</v>
      </c>
      <c r="O121" s="101" t="s">
        <v>107</v>
      </c>
      <c r="P121" s="101" t="s">
        <v>108</v>
      </c>
      <c r="Q121" s="101" t="s">
        <v>109</v>
      </c>
      <c r="R121" s="101" t="s">
        <v>110</v>
      </c>
      <c r="S121" s="101" t="s">
        <v>111</v>
      </c>
      <c r="T121" s="102" t="s">
        <v>112</v>
      </c>
      <c r="U121" s="185"/>
      <c r="V121" s="185"/>
      <c r="W121" s="185"/>
      <c r="X121" s="185"/>
      <c r="Y121" s="185"/>
      <c r="Z121" s="185"/>
      <c r="AA121" s="185"/>
      <c r="AB121" s="185"/>
      <c r="AC121" s="185"/>
      <c r="AD121" s="185"/>
      <c r="AE121" s="185"/>
    </row>
    <row r="122" spans="1:63" s="2" customFormat="1" ht="22.8" customHeight="1">
      <c r="A122" s="38"/>
      <c r="B122" s="39"/>
      <c r="C122" s="107" t="s">
        <v>113</v>
      </c>
      <c r="D122" s="40"/>
      <c r="E122" s="40"/>
      <c r="F122" s="40"/>
      <c r="G122" s="40"/>
      <c r="H122" s="40"/>
      <c r="I122" s="40"/>
      <c r="J122" s="192">
        <f>BK122</f>
        <v>0</v>
      </c>
      <c r="K122" s="40"/>
      <c r="L122" s="44"/>
      <c r="M122" s="103"/>
      <c r="N122" s="193"/>
      <c r="O122" s="104"/>
      <c r="P122" s="194">
        <f>P123+P132+P133+P147+P148+P151</f>
        <v>0</v>
      </c>
      <c r="Q122" s="104"/>
      <c r="R122" s="194">
        <f>R123+R132+R133+R147+R148+R151</f>
        <v>0</v>
      </c>
      <c r="S122" s="104"/>
      <c r="T122" s="195">
        <f>T123+T132+T133+T147+T148+T151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72</v>
      </c>
      <c r="AU122" s="17" t="s">
        <v>94</v>
      </c>
      <c r="BK122" s="196">
        <f>BK123+BK132+BK133+BK147+BK148+BK151</f>
        <v>0</v>
      </c>
    </row>
    <row r="123" spans="1:63" s="11" customFormat="1" ht="25.9" customHeight="1">
      <c r="A123" s="11"/>
      <c r="B123" s="197"/>
      <c r="C123" s="198"/>
      <c r="D123" s="199" t="s">
        <v>72</v>
      </c>
      <c r="E123" s="200" t="s">
        <v>114</v>
      </c>
      <c r="F123" s="200" t="s">
        <v>115</v>
      </c>
      <c r="G123" s="198"/>
      <c r="H123" s="198"/>
      <c r="I123" s="201"/>
      <c r="J123" s="202">
        <f>BK123</f>
        <v>0</v>
      </c>
      <c r="K123" s="198"/>
      <c r="L123" s="203"/>
      <c r="M123" s="204"/>
      <c r="N123" s="205"/>
      <c r="O123" s="205"/>
      <c r="P123" s="206">
        <f>SUM(P124:P131)</f>
        <v>0</v>
      </c>
      <c r="Q123" s="205"/>
      <c r="R123" s="206">
        <f>SUM(R124:R131)</f>
        <v>0</v>
      </c>
      <c r="S123" s="205"/>
      <c r="T123" s="207">
        <f>SUM(T124:T131)</f>
        <v>0</v>
      </c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R123" s="208" t="s">
        <v>81</v>
      </c>
      <c r="AT123" s="209" t="s">
        <v>72</v>
      </c>
      <c r="AU123" s="209" t="s">
        <v>73</v>
      </c>
      <c r="AY123" s="208" t="s">
        <v>116</v>
      </c>
      <c r="BK123" s="210">
        <f>SUM(BK124:BK131)</f>
        <v>0</v>
      </c>
    </row>
    <row r="124" spans="1:65" s="2" customFormat="1" ht="16.5" customHeight="1">
      <c r="A124" s="38"/>
      <c r="B124" s="39"/>
      <c r="C124" s="211" t="s">
        <v>81</v>
      </c>
      <c r="D124" s="211" t="s">
        <v>117</v>
      </c>
      <c r="E124" s="212" t="s">
        <v>118</v>
      </c>
      <c r="F124" s="213" t="s">
        <v>119</v>
      </c>
      <c r="G124" s="214" t="s">
        <v>120</v>
      </c>
      <c r="H124" s="215">
        <v>300</v>
      </c>
      <c r="I124" s="216"/>
      <c r="J124" s="217">
        <f>ROUND(I124*H124,2)</f>
        <v>0</v>
      </c>
      <c r="K124" s="218"/>
      <c r="L124" s="44"/>
      <c r="M124" s="219" t="s">
        <v>1</v>
      </c>
      <c r="N124" s="220" t="s">
        <v>38</v>
      </c>
      <c r="O124" s="91"/>
      <c r="P124" s="221">
        <f>O124*H124</f>
        <v>0</v>
      </c>
      <c r="Q124" s="221">
        <v>0</v>
      </c>
      <c r="R124" s="221">
        <f>Q124*H124</f>
        <v>0</v>
      </c>
      <c r="S124" s="221">
        <v>0</v>
      </c>
      <c r="T124" s="222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121</v>
      </c>
      <c r="AT124" s="223" t="s">
        <v>117</v>
      </c>
      <c r="AU124" s="223" t="s">
        <v>81</v>
      </c>
      <c r="AY124" s="17" t="s">
        <v>116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81</v>
      </c>
      <c r="BK124" s="224">
        <f>ROUND(I124*H124,2)</f>
        <v>0</v>
      </c>
      <c r="BL124" s="17" t="s">
        <v>121</v>
      </c>
      <c r="BM124" s="223" t="s">
        <v>83</v>
      </c>
    </row>
    <row r="125" spans="1:65" s="2" customFormat="1" ht="16.5" customHeight="1">
      <c r="A125" s="38"/>
      <c r="B125" s="39"/>
      <c r="C125" s="211" t="s">
        <v>83</v>
      </c>
      <c r="D125" s="211" t="s">
        <v>117</v>
      </c>
      <c r="E125" s="212" t="s">
        <v>122</v>
      </c>
      <c r="F125" s="213" t="s">
        <v>123</v>
      </c>
      <c r="G125" s="214" t="s">
        <v>120</v>
      </c>
      <c r="H125" s="215">
        <v>63</v>
      </c>
      <c r="I125" s="216"/>
      <c r="J125" s="217">
        <f>ROUND(I125*H125,2)</f>
        <v>0</v>
      </c>
      <c r="K125" s="218"/>
      <c r="L125" s="44"/>
      <c r="M125" s="219" t="s">
        <v>1</v>
      </c>
      <c r="N125" s="220" t="s">
        <v>38</v>
      </c>
      <c r="O125" s="91"/>
      <c r="P125" s="221">
        <f>O125*H125</f>
        <v>0</v>
      </c>
      <c r="Q125" s="221">
        <v>0</v>
      </c>
      <c r="R125" s="221">
        <f>Q125*H125</f>
        <v>0</v>
      </c>
      <c r="S125" s="221">
        <v>0</v>
      </c>
      <c r="T125" s="22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3" t="s">
        <v>121</v>
      </c>
      <c r="AT125" s="223" t="s">
        <v>117</v>
      </c>
      <c r="AU125" s="223" t="s">
        <v>81</v>
      </c>
      <c r="AY125" s="17" t="s">
        <v>116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81</v>
      </c>
      <c r="BK125" s="224">
        <f>ROUND(I125*H125,2)</f>
        <v>0</v>
      </c>
      <c r="BL125" s="17" t="s">
        <v>121</v>
      </c>
      <c r="BM125" s="223" t="s">
        <v>121</v>
      </c>
    </row>
    <row r="126" spans="1:65" s="2" customFormat="1" ht="16.5" customHeight="1">
      <c r="A126" s="38"/>
      <c r="B126" s="39"/>
      <c r="C126" s="211" t="s">
        <v>124</v>
      </c>
      <c r="D126" s="211" t="s">
        <v>117</v>
      </c>
      <c r="E126" s="212" t="s">
        <v>125</v>
      </c>
      <c r="F126" s="213" t="s">
        <v>126</v>
      </c>
      <c r="G126" s="214" t="s">
        <v>120</v>
      </c>
      <c r="H126" s="215">
        <v>15</v>
      </c>
      <c r="I126" s="216"/>
      <c r="J126" s="217">
        <f>ROUND(I126*H126,2)</f>
        <v>0</v>
      </c>
      <c r="K126" s="218"/>
      <c r="L126" s="44"/>
      <c r="M126" s="219" t="s">
        <v>1</v>
      </c>
      <c r="N126" s="220" t="s">
        <v>38</v>
      </c>
      <c r="O126" s="91"/>
      <c r="P126" s="221">
        <f>O126*H126</f>
        <v>0</v>
      </c>
      <c r="Q126" s="221">
        <v>0</v>
      </c>
      <c r="R126" s="221">
        <f>Q126*H126</f>
        <v>0</v>
      </c>
      <c r="S126" s="221">
        <v>0</v>
      </c>
      <c r="T126" s="222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3" t="s">
        <v>121</v>
      </c>
      <c r="AT126" s="223" t="s">
        <v>117</v>
      </c>
      <c r="AU126" s="223" t="s">
        <v>81</v>
      </c>
      <c r="AY126" s="17" t="s">
        <v>116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81</v>
      </c>
      <c r="BK126" s="224">
        <f>ROUND(I126*H126,2)</f>
        <v>0</v>
      </c>
      <c r="BL126" s="17" t="s">
        <v>121</v>
      </c>
      <c r="BM126" s="223" t="s">
        <v>127</v>
      </c>
    </row>
    <row r="127" spans="1:65" s="2" customFormat="1" ht="24.15" customHeight="1">
      <c r="A127" s="38"/>
      <c r="B127" s="39"/>
      <c r="C127" s="211" t="s">
        <v>121</v>
      </c>
      <c r="D127" s="211" t="s">
        <v>117</v>
      </c>
      <c r="E127" s="212" t="s">
        <v>128</v>
      </c>
      <c r="F127" s="213" t="s">
        <v>129</v>
      </c>
      <c r="G127" s="214" t="s">
        <v>120</v>
      </c>
      <c r="H127" s="215">
        <v>238</v>
      </c>
      <c r="I127" s="216"/>
      <c r="J127" s="217">
        <f>ROUND(I127*H127,2)</f>
        <v>0</v>
      </c>
      <c r="K127" s="218"/>
      <c r="L127" s="44"/>
      <c r="M127" s="219" t="s">
        <v>1</v>
      </c>
      <c r="N127" s="220" t="s">
        <v>38</v>
      </c>
      <c r="O127" s="91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121</v>
      </c>
      <c r="AT127" s="223" t="s">
        <v>117</v>
      </c>
      <c r="AU127" s="223" t="s">
        <v>81</v>
      </c>
      <c r="AY127" s="17" t="s">
        <v>116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81</v>
      </c>
      <c r="BK127" s="224">
        <f>ROUND(I127*H127,2)</f>
        <v>0</v>
      </c>
      <c r="BL127" s="17" t="s">
        <v>121</v>
      </c>
      <c r="BM127" s="223" t="s">
        <v>130</v>
      </c>
    </row>
    <row r="128" spans="1:65" s="2" customFormat="1" ht="16.5" customHeight="1">
      <c r="A128" s="38"/>
      <c r="B128" s="39"/>
      <c r="C128" s="211" t="s">
        <v>131</v>
      </c>
      <c r="D128" s="211" t="s">
        <v>117</v>
      </c>
      <c r="E128" s="212" t="s">
        <v>132</v>
      </c>
      <c r="F128" s="213" t="s">
        <v>133</v>
      </c>
      <c r="G128" s="214" t="s">
        <v>120</v>
      </c>
      <c r="H128" s="215">
        <v>11</v>
      </c>
      <c r="I128" s="216"/>
      <c r="J128" s="217">
        <f>ROUND(I128*H128,2)</f>
        <v>0</v>
      </c>
      <c r="K128" s="218"/>
      <c r="L128" s="44"/>
      <c r="M128" s="219" t="s">
        <v>1</v>
      </c>
      <c r="N128" s="220" t="s">
        <v>38</v>
      </c>
      <c r="O128" s="91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121</v>
      </c>
      <c r="AT128" s="223" t="s">
        <v>117</v>
      </c>
      <c r="AU128" s="223" t="s">
        <v>81</v>
      </c>
      <c r="AY128" s="17" t="s">
        <v>116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81</v>
      </c>
      <c r="BK128" s="224">
        <f>ROUND(I128*H128,2)</f>
        <v>0</v>
      </c>
      <c r="BL128" s="17" t="s">
        <v>121</v>
      </c>
      <c r="BM128" s="223" t="s">
        <v>134</v>
      </c>
    </row>
    <row r="129" spans="1:65" s="2" customFormat="1" ht="16.5" customHeight="1">
      <c r="A129" s="38"/>
      <c r="B129" s="39"/>
      <c r="C129" s="211" t="s">
        <v>127</v>
      </c>
      <c r="D129" s="211" t="s">
        <v>117</v>
      </c>
      <c r="E129" s="212" t="s">
        <v>135</v>
      </c>
      <c r="F129" s="213" t="s">
        <v>136</v>
      </c>
      <c r="G129" s="214" t="s">
        <v>120</v>
      </c>
      <c r="H129" s="215">
        <v>9</v>
      </c>
      <c r="I129" s="216"/>
      <c r="J129" s="217">
        <f>ROUND(I129*H129,2)</f>
        <v>0</v>
      </c>
      <c r="K129" s="218"/>
      <c r="L129" s="44"/>
      <c r="M129" s="219" t="s">
        <v>1</v>
      </c>
      <c r="N129" s="220" t="s">
        <v>38</v>
      </c>
      <c r="O129" s="91"/>
      <c r="P129" s="221">
        <f>O129*H129</f>
        <v>0</v>
      </c>
      <c r="Q129" s="221">
        <v>0</v>
      </c>
      <c r="R129" s="221">
        <f>Q129*H129</f>
        <v>0</v>
      </c>
      <c r="S129" s="221">
        <v>0</v>
      </c>
      <c r="T129" s="22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121</v>
      </c>
      <c r="AT129" s="223" t="s">
        <v>117</v>
      </c>
      <c r="AU129" s="223" t="s">
        <v>81</v>
      </c>
      <c r="AY129" s="17" t="s">
        <v>116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81</v>
      </c>
      <c r="BK129" s="224">
        <f>ROUND(I129*H129,2)</f>
        <v>0</v>
      </c>
      <c r="BL129" s="17" t="s">
        <v>121</v>
      </c>
      <c r="BM129" s="223" t="s">
        <v>137</v>
      </c>
    </row>
    <row r="130" spans="1:65" s="2" customFormat="1" ht="16.5" customHeight="1">
      <c r="A130" s="38"/>
      <c r="B130" s="39"/>
      <c r="C130" s="211" t="s">
        <v>73</v>
      </c>
      <c r="D130" s="211" t="s">
        <v>117</v>
      </c>
      <c r="E130" s="212" t="s">
        <v>138</v>
      </c>
      <c r="F130" s="213" t="s">
        <v>139</v>
      </c>
      <c r="G130" s="214" t="s">
        <v>120</v>
      </c>
      <c r="H130" s="215">
        <v>11</v>
      </c>
      <c r="I130" s="216"/>
      <c r="J130" s="217">
        <f>ROUND(I130*H130,2)</f>
        <v>0</v>
      </c>
      <c r="K130" s="218"/>
      <c r="L130" s="44"/>
      <c r="M130" s="219" t="s">
        <v>1</v>
      </c>
      <c r="N130" s="220" t="s">
        <v>38</v>
      </c>
      <c r="O130" s="91"/>
      <c r="P130" s="221">
        <f>O130*H130</f>
        <v>0</v>
      </c>
      <c r="Q130" s="221">
        <v>0</v>
      </c>
      <c r="R130" s="221">
        <f>Q130*H130</f>
        <v>0</v>
      </c>
      <c r="S130" s="221">
        <v>0</v>
      </c>
      <c r="T130" s="22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121</v>
      </c>
      <c r="AT130" s="223" t="s">
        <v>117</v>
      </c>
      <c r="AU130" s="223" t="s">
        <v>81</v>
      </c>
      <c r="AY130" s="17" t="s">
        <v>116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81</v>
      </c>
      <c r="BK130" s="224">
        <f>ROUND(I130*H130,2)</f>
        <v>0</v>
      </c>
      <c r="BL130" s="17" t="s">
        <v>121</v>
      </c>
      <c r="BM130" s="223" t="s">
        <v>140</v>
      </c>
    </row>
    <row r="131" spans="1:65" s="2" customFormat="1" ht="21.75" customHeight="1">
      <c r="A131" s="38"/>
      <c r="B131" s="39"/>
      <c r="C131" s="211" t="s">
        <v>141</v>
      </c>
      <c r="D131" s="211" t="s">
        <v>117</v>
      </c>
      <c r="E131" s="212" t="s">
        <v>142</v>
      </c>
      <c r="F131" s="213" t="s">
        <v>143</v>
      </c>
      <c r="G131" s="214" t="s">
        <v>120</v>
      </c>
      <c r="H131" s="215">
        <v>230</v>
      </c>
      <c r="I131" s="216"/>
      <c r="J131" s="217">
        <f>ROUND(I131*H131,2)</f>
        <v>0</v>
      </c>
      <c r="K131" s="218"/>
      <c r="L131" s="44"/>
      <c r="M131" s="219" t="s">
        <v>1</v>
      </c>
      <c r="N131" s="220" t="s">
        <v>38</v>
      </c>
      <c r="O131" s="91"/>
      <c r="P131" s="221">
        <f>O131*H131</f>
        <v>0</v>
      </c>
      <c r="Q131" s="221">
        <v>0</v>
      </c>
      <c r="R131" s="221">
        <f>Q131*H131</f>
        <v>0</v>
      </c>
      <c r="S131" s="221">
        <v>0</v>
      </c>
      <c r="T131" s="22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3" t="s">
        <v>121</v>
      </c>
      <c r="AT131" s="223" t="s">
        <v>117</v>
      </c>
      <c r="AU131" s="223" t="s">
        <v>81</v>
      </c>
      <c r="AY131" s="17" t="s">
        <v>116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81</v>
      </c>
      <c r="BK131" s="224">
        <f>ROUND(I131*H131,2)</f>
        <v>0</v>
      </c>
      <c r="BL131" s="17" t="s">
        <v>121</v>
      </c>
      <c r="BM131" s="223" t="s">
        <v>144</v>
      </c>
    </row>
    <row r="132" spans="1:63" s="11" customFormat="1" ht="25.9" customHeight="1">
      <c r="A132" s="11"/>
      <c r="B132" s="197"/>
      <c r="C132" s="198"/>
      <c r="D132" s="199" t="s">
        <v>72</v>
      </c>
      <c r="E132" s="200" t="s">
        <v>145</v>
      </c>
      <c r="F132" s="200" t="s">
        <v>146</v>
      </c>
      <c r="G132" s="198"/>
      <c r="H132" s="198"/>
      <c r="I132" s="201"/>
      <c r="J132" s="202">
        <f>BK132</f>
        <v>0</v>
      </c>
      <c r="K132" s="198"/>
      <c r="L132" s="203"/>
      <c r="M132" s="204"/>
      <c r="N132" s="205"/>
      <c r="O132" s="205"/>
      <c r="P132" s="206">
        <v>0</v>
      </c>
      <c r="Q132" s="205"/>
      <c r="R132" s="206">
        <v>0</v>
      </c>
      <c r="S132" s="205"/>
      <c r="T132" s="207">
        <v>0</v>
      </c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R132" s="208" t="s">
        <v>81</v>
      </c>
      <c r="AT132" s="209" t="s">
        <v>72</v>
      </c>
      <c r="AU132" s="209" t="s">
        <v>73</v>
      </c>
      <c r="AY132" s="208" t="s">
        <v>116</v>
      </c>
      <c r="BK132" s="210">
        <v>0</v>
      </c>
    </row>
    <row r="133" spans="1:63" s="11" customFormat="1" ht="25.9" customHeight="1">
      <c r="A133" s="11"/>
      <c r="B133" s="197"/>
      <c r="C133" s="198"/>
      <c r="D133" s="199" t="s">
        <v>72</v>
      </c>
      <c r="E133" s="200" t="s">
        <v>147</v>
      </c>
      <c r="F133" s="200" t="s">
        <v>148</v>
      </c>
      <c r="G133" s="198"/>
      <c r="H133" s="198"/>
      <c r="I133" s="201"/>
      <c r="J133" s="202">
        <f>BK133</f>
        <v>0</v>
      </c>
      <c r="K133" s="198"/>
      <c r="L133" s="203"/>
      <c r="M133" s="204"/>
      <c r="N133" s="205"/>
      <c r="O133" s="205"/>
      <c r="P133" s="206">
        <f>SUM(P134:P146)</f>
        <v>0</v>
      </c>
      <c r="Q133" s="205"/>
      <c r="R133" s="206">
        <f>SUM(R134:R146)</f>
        <v>0</v>
      </c>
      <c r="S133" s="205"/>
      <c r="T133" s="207">
        <f>SUM(T134:T146)</f>
        <v>0</v>
      </c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R133" s="208" t="s">
        <v>81</v>
      </c>
      <c r="AT133" s="209" t="s">
        <v>72</v>
      </c>
      <c r="AU133" s="209" t="s">
        <v>73</v>
      </c>
      <c r="AY133" s="208" t="s">
        <v>116</v>
      </c>
      <c r="BK133" s="210">
        <f>SUM(BK134:BK146)</f>
        <v>0</v>
      </c>
    </row>
    <row r="134" spans="1:65" s="2" customFormat="1" ht="16.5" customHeight="1">
      <c r="A134" s="38"/>
      <c r="B134" s="39"/>
      <c r="C134" s="211" t="s">
        <v>81</v>
      </c>
      <c r="D134" s="211" t="s">
        <v>117</v>
      </c>
      <c r="E134" s="212" t="s">
        <v>149</v>
      </c>
      <c r="F134" s="213" t="s">
        <v>150</v>
      </c>
      <c r="G134" s="214" t="s">
        <v>120</v>
      </c>
      <c r="H134" s="215">
        <v>11</v>
      </c>
      <c r="I134" s="216"/>
      <c r="J134" s="217">
        <f>ROUND(I134*H134,2)</f>
        <v>0</v>
      </c>
      <c r="K134" s="218"/>
      <c r="L134" s="44"/>
      <c r="M134" s="219" t="s">
        <v>1</v>
      </c>
      <c r="N134" s="220" t="s">
        <v>38</v>
      </c>
      <c r="O134" s="91"/>
      <c r="P134" s="221">
        <f>O134*H134</f>
        <v>0</v>
      </c>
      <c r="Q134" s="221">
        <v>0</v>
      </c>
      <c r="R134" s="221">
        <f>Q134*H134</f>
        <v>0</v>
      </c>
      <c r="S134" s="221">
        <v>0</v>
      </c>
      <c r="T134" s="22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3" t="s">
        <v>121</v>
      </c>
      <c r="AT134" s="223" t="s">
        <v>117</v>
      </c>
      <c r="AU134" s="223" t="s">
        <v>81</v>
      </c>
      <c r="AY134" s="17" t="s">
        <v>116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81</v>
      </c>
      <c r="BK134" s="224">
        <f>ROUND(I134*H134,2)</f>
        <v>0</v>
      </c>
      <c r="BL134" s="17" t="s">
        <v>121</v>
      </c>
      <c r="BM134" s="223" t="s">
        <v>151</v>
      </c>
    </row>
    <row r="135" spans="1:65" s="2" customFormat="1" ht="16.5" customHeight="1">
      <c r="A135" s="38"/>
      <c r="B135" s="39"/>
      <c r="C135" s="211" t="s">
        <v>83</v>
      </c>
      <c r="D135" s="211" t="s">
        <v>117</v>
      </c>
      <c r="E135" s="212" t="s">
        <v>152</v>
      </c>
      <c r="F135" s="213" t="s">
        <v>153</v>
      </c>
      <c r="G135" s="214" t="s">
        <v>120</v>
      </c>
      <c r="H135" s="215">
        <v>229</v>
      </c>
      <c r="I135" s="216"/>
      <c r="J135" s="217">
        <f>ROUND(I135*H135,2)</f>
        <v>0</v>
      </c>
      <c r="K135" s="218"/>
      <c r="L135" s="44"/>
      <c r="M135" s="219" t="s">
        <v>1</v>
      </c>
      <c r="N135" s="220" t="s">
        <v>38</v>
      </c>
      <c r="O135" s="91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121</v>
      </c>
      <c r="AT135" s="223" t="s">
        <v>117</v>
      </c>
      <c r="AU135" s="223" t="s">
        <v>81</v>
      </c>
      <c r="AY135" s="17" t="s">
        <v>116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81</v>
      </c>
      <c r="BK135" s="224">
        <f>ROUND(I135*H135,2)</f>
        <v>0</v>
      </c>
      <c r="BL135" s="17" t="s">
        <v>121</v>
      </c>
      <c r="BM135" s="223" t="s">
        <v>154</v>
      </c>
    </row>
    <row r="136" spans="1:65" s="2" customFormat="1" ht="16.5" customHeight="1">
      <c r="A136" s="38"/>
      <c r="B136" s="39"/>
      <c r="C136" s="211" t="s">
        <v>124</v>
      </c>
      <c r="D136" s="211" t="s">
        <v>117</v>
      </c>
      <c r="E136" s="212" t="s">
        <v>155</v>
      </c>
      <c r="F136" s="213" t="s">
        <v>156</v>
      </c>
      <c r="G136" s="214" t="s">
        <v>120</v>
      </c>
      <c r="H136" s="215">
        <v>11</v>
      </c>
      <c r="I136" s="216"/>
      <c r="J136" s="217">
        <f>ROUND(I136*H136,2)</f>
        <v>0</v>
      </c>
      <c r="K136" s="218"/>
      <c r="L136" s="44"/>
      <c r="M136" s="219" t="s">
        <v>1</v>
      </c>
      <c r="N136" s="220" t="s">
        <v>38</v>
      </c>
      <c r="O136" s="91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3" t="s">
        <v>121</v>
      </c>
      <c r="AT136" s="223" t="s">
        <v>117</v>
      </c>
      <c r="AU136" s="223" t="s">
        <v>81</v>
      </c>
      <c r="AY136" s="17" t="s">
        <v>116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81</v>
      </c>
      <c r="BK136" s="224">
        <f>ROUND(I136*H136,2)</f>
        <v>0</v>
      </c>
      <c r="BL136" s="17" t="s">
        <v>121</v>
      </c>
      <c r="BM136" s="223" t="s">
        <v>157</v>
      </c>
    </row>
    <row r="137" spans="1:65" s="2" customFormat="1" ht="16.5" customHeight="1">
      <c r="A137" s="38"/>
      <c r="B137" s="39"/>
      <c r="C137" s="211" t="s">
        <v>121</v>
      </c>
      <c r="D137" s="211" t="s">
        <v>117</v>
      </c>
      <c r="E137" s="212" t="s">
        <v>158</v>
      </c>
      <c r="F137" s="213" t="s">
        <v>159</v>
      </c>
      <c r="G137" s="214" t="s">
        <v>120</v>
      </c>
      <c r="H137" s="215">
        <v>15</v>
      </c>
      <c r="I137" s="216"/>
      <c r="J137" s="217">
        <f>ROUND(I137*H137,2)</f>
        <v>0</v>
      </c>
      <c r="K137" s="218"/>
      <c r="L137" s="44"/>
      <c r="M137" s="219" t="s">
        <v>1</v>
      </c>
      <c r="N137" s="220" t="s">
        <v>38</v>
      </c>
      <c r="O137" s="91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121</v>
      </c>
      <c r="AT137" s="223" t="s">
        <v>117</v>
      </c>
      <c r="AU137" s="223" t="s">
        <v>81</v>
      </c>
      <c r="AY137" s="17" t="s">
        <v>116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81</v>
      </c>
      <c r="BK137" s="224">
        <f>ROUND(I137*H137,2)</f>
        <v>0</v>
      </c>
      <c r="BL137" s="17" t="s">
        <v>121</v>
      </c>
      <c r="BM137" s="223" t="s">
        <v>160</v>
      </c>
    </row>
    <row r="138" spans="1:65" s="2" customFormat="1" ht="21.75" customHeight="1">
      <c r="A138" s="38"/>
      <c r="B138" s="39"/>
      <c r="C138" s="211" t="s">
        <v>131</v>
      </c>
      <c r="D138" s="211" t="s">
        <v>117</v>
      </c>
      <c r="E138" s="212" t="s">
        <v>161</v>
      </c>
      <c r="F138" s="213" t="s">
        <v>162</v>
      </c>
      <c r="G138" s="214" t="s">
        <v>120</v>
      </c>
      <c r="H138" s="215">
        <v>2</v>
      </c>
      <c r="I138" s="216"/>
      <c r="J138" s="217">
        <f>ROUND(I138*H138,2)</f>
        <v>0</v>
      </c>
      <c r="K138" s="218"/>
      <c r="L138" s="44"/>
      <c r="M138" s="219" t="s">
        <v>1</v>
      </c>
      <c r="N138" s="220" t="s">
        <v>38</v>
      </c>
      <c r="O138" s="91"/>
      <c r="P138" s="221">
        <f>O138*H138</f>
        <v>0</v>
      </c>
      <c r="Q138" s="221">
        <v>0</v>
      </c>
      <c r="R138" s="221">
        <f>Q138*H138</f>
        <v>0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121</v>
      </c>
      <c r="AT138" s="223" t="s">
        <v>117</v>
      </c>
      <c r="AU138" s="223" t="s">
        <v>81</v>
      </c>
      <c r="AY138" s="17" t="s">
        <v>116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81</v>
      </c>
      <c r="BK138" s="224">
        <f>ROUND(I138*H138,2)</f>
        <v>0</v>
      </c>
      <c r="BL138" s="17" t="s">
        <v>121</v>
      </c>
      <c r="BM138" s="223" t="s">
        <v>163</v>
      </c>
    </row>
    <row r="139" spans="1:65" s="2" customFormat="1" ht="16.5" customHeight="1">
      <c r="A139" s="38"/>
      <c r="B139" s="39"/>
      <c r="C139" s="211" t="s">
        <v>73</v>
      </c>
      <c r="D139" s="211" t="s">
        <v>117</v>
      </c>
      <c r="E139" s="212" t="s">
        <v>164</v>
      </c>
      <c r="F139" s="213" t="s">
        <v>165</v>
      </c>
      <c r="G139" s="214" t="s">
        <v>120</v>
      </c>
      <c r="H139" s="215">
        <v>24</v>
      </c>
      <c r="I139" s="216"/>
      <c r="J139" s="217">
        <f>ROUND(I139*H139,2)</f>
        <v>0</v>
      </c>
      <c r="K139" s="218"/>
      <c r="L139" s="44"/>
      <c r="M139" s="219" t="s">
        <v>1</v>
      </c>
      <c r="N139" s="220" t="s">
        <v>38</v>
      </c>
      <c r="O139" s="91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3" t="s">
        <v>121</v>
      </c>
      <c r="AT139" s="223" t="s">
        <v>117</v>
      </c>
      <c r="AU139" s="223" t="s">
        <v>81</v>
      </c>
      <c r="AY139" s="17" t="s">
        <v>116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81</v>
      </c>
      <c r="BK139" s="224">
        <f>ROUND(I139*H139,2)</f>
        <v>0</v>
      </c>
      <c r="BL139" s="17" t="s">
        <v>121</v>
      </c>
      <c r="BM139" s="223" t="s">
        <v>166</v>
      </c>
    </row>
    <row r="140" spans="1:65" s="2" customFormat="1" ht="21.75" customHeight="1">
      <c r="A140" s="38"/>
      <c r="B140" s="39"/>
      <c r="C140" s="211" t="s">
        <v>127</v>
      </c>
      <c r="D140" s="211" t="s">
        <v>117</v>
      </c>
      <c r="E140" s="212" t="s">
        <v>167</v>
      </c>
      <c r="F140" s="213" t="s">
        <v>168</v>
      </c>
      <c r="G140" s="214" t="s">
        <v>120</v>
      </c>
      <c r="H140" s="215">
        <v>14</v>
      </c>
      <c r="I140" s="216"/>
      <c r="J140" s="217">
        <f>ROUND(I140*H140,2)</f>
        <v>0</v>
      </c>
      <c r="K140" s="218"/>
      <c r="L140" s="44"/>
      <c r="M140" s="219" t="s">
        <v>1</v>
      </c>
      <c r="N140" s="220" t="s">
        <v>38</v>
      </c>
      <c r="O140" s="91"/>
      <c r="P140" s="221">
        <f>O140*H140</f>
        <v>0</v>
      </c>
      <c r="Q140" s="221">
        <v>0</v>
      </c>
      <c r="R140" s="221">
        <f>Q140*H140</f>
        <v>0</v>
      </c>
      <c r="S140" s="221">
        <v>0</v>
      </c>
      <c r="T140" s="22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3" t="s">
        <v>121</v>
      </c>
      <c r="AT140" s="223" t="s">
        <v>117</v>
      </c>
      <c r="AU140" s="223" t="s">
        <v>81</v>
      </c>
      <c r="AY140" s="17" t="s">
        <v>116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81</v>
      </c>
      <c r="BK140" s="224">
        <f>ROUND(I140*H140,2)</f>
        <v>0</v>
      </c>
      <c r="BL140" s="17" t="s">
        <v>121</v>
      </c>
      <c r="BM140" s="223" t="s">
        <v>169</v>
      </c>
    </row>
    <row r="141" spans="1:65" s="2" customFormat="1" ht="16.5" customHeight="1">
      <c r="A141" s="38"/>
      <c r="B141" s="39"/>
      <c r="C141" s="211" t="s">
        <v>141</v>
      </c>
      <c r="D141" s="211" t="s">
        <v>117</v>
      </c>
      <c r="E141" s="212" t="s">
        <v>170</v>
      </c>
      <c r="F141" s="213" t="s">
        <v>171</v>
      </c>
      <c r="G141" s="214" t="s">
        <v>120</v>
      </c>
      <c r="H141" s="215">
        <v>12</v>
      </c>
      <c r="I141" s="216"/>
      <c r="J141" s="217">
        <f>ROUND(I141*H141,2)</f>
        <v>0</v>
      </c>
      <c r="K141" s="218"/>
      <c r="L141" s="44"/>
      <c r="M141" s="219" t="s">
        <v>1</v>
      </c>
      <c r="N141" s="220" t="s">
        <v>38</v>
      </c>
      <c r="O141" s="91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121</v>
      </c>
      <c r="AT141" s="223" t="s">
        <v>117</v>
      </c>
      <c r="AU141" s="223" t="s">
        <v>81</v>
      </c>
      <c r="AY141" s="17" t="s">
        <v>116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81</v>
      </c>
      <c r="BK141" s="224">
        <f>ROUND(I141*H141,2)</f>
        <v>0</v>
      </c>
      <c r="BL141" s="17" t="s">
        <v>121</v>
      </c>
      <c r="BM141" s="223" t="s">
        <v>172</v>
      </c>
    </row>
    <row r="142" spans="1:65" s="2" customFormat="1" ht="16.5" customHeight="1">
      <c r="A142" s="38"/>
      <c r="B142" s="39"/>
      <c r="C142" s="211" t="s">
        <v>130</v>
      </c>
      <c r="D142" s="211" t="s">
        <v>117</v>
      </c>
      <c r="E142" s="212" t="s">
        <v>173</v>
      </c>
      <c r="F142" s="213" t="s">
        <v>174</v>
      </c>
      <c r="G142" s="214" t="s">
        <v>120</v>
      </c>
      <c r="H142" s="215">
        <v>229</v>
      </c>
      <c r="I142" s="216"/>
      <c r="J142" s="217">
        <f>ROUND(I142*H142,2)</f>
        <v>0</v>
      </c>
      <c r="K142" s="218"/>
      <c r="L142" s="44"/>
      <c r="M142" s="219" t="s">
        <v>1</v>
      </c>
      <c r="N142" s="220" t="s">
        <v>38</v>
      </c>
      <c r="O142" s="91"/>
      <c r="P142" s="221">
        <f>O142*H142</f>
        <v>0</v>
      </c>
      <c r="Q142" s="221">
        <v>0</v>
      </c>
      <c r="R142" s="221">
        <f>Q142*H142</f>
        <v>0</v>
      </c>
      <c r="S142" s="221">
        <v>0</v>
      </c>
      <c r="T142" s="22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3" t="s">
        <v>121</v>
      </c>
      <c r="AT142" s="223" t="s">
        <v>117</v>
      </c>
      <c r="AU142" s="223" t="s">
        <v>81</v>
      </c>
      <c r="AY142" s="17" t="s">
        <v>116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7" t="s">
        <v>81</v>
      </c>
      <c r="BK142" s="224">
        <f>ROUND(I142*H142,2)</f>
        <v>0</v>
      </c>
      <c r="BL142" s="17" t="s">
        <v>121</v>
      </c>
      <c r="BM142" s="223" t="s">
        <v>175</v>
      </c>
    </row>
    <row r="143" spans="1:65" s="2" customFormat="1" ht="16.5" customHeight="1">
      <c r="A143" s="38"/>
      <c r="B143" s="39"/>
      <c r="C143" s="211" t="s">
        <v>176</v>
      </c>
      <c r="D143" s="211" t="s">
        <v>117</v>
      </c>
      <c r="E143" s="212" t="s">
        <v>177</v>
      </c>
      <c r="F143" s="213" t="s">
        <v>178</v>
      </c>
      <c r="G143" s="214" t="s">
        <v>120</v>
      </c>
      <c r="H143" s="215">
        <v>11</v>
      </c>
      <c r="I143" s="216"/>
      <c r="J143" s="217">
        <f>ROUND(I143*H143,2)</f>
        <v>0</v>
      </c>
      <c r="K143" s="218"/>
      <c r="L143" s="44"/>
      <c r="M143" s="219" t="s">
        <v>1</v>
      </c>
      <c r="N143" s="220" t="s">
        <v>38</v>
      </c>
      <c r="O143" s="91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121</v>
      </c>
      <c r="AT143" s="223" t="s">
        <v>117</v>
      </c>
      <c r="AU143" s="223" t="s">
        <v>81</v>
      </c>
      <c r="AY143" s="17" t="s">
        <v>116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81</v>
      </c>
      <c r="BK143" s="224">
        <f>ROUND(I143*H143,2)</f>
        <v>0</v>
      </c>
      <c r="BL143" s="17" t="s">
        <v>121</v>
      </c>
      <c r="BM143" s="223" t="s">
        <v>179</v>
      </c>
    </row>
    <row r="144" spans="1:65" s="2" customFormat="1" ht="16.5" customHeight="1">
      <c r="A144" s="38"/>
      <c r="B144" s="39"/>
      <c r="C144" s="211" t="s">
        <v>134</v>
      </c>
      <c r="D144" s="211" t="s">
        <v>117</v>
      </c>
      <c r="E144" s="212" t="s">
        <v>180</v>
      </c>
      <c r="F144" s="213" t="s">
        <v>181</v>
      </c>
      <c r="G144" s="214" t="s">
        <v>1</v>
      </c>
      <c r="H144" s="215">
        <v>2</v>
      </c>
      <c r="I144" s="216"/>
      <c r="J144" s="217">
        <f>ROUND(I144*H144,2)</f>
        <v>0</v>
      </c>
      <c r="K144" s="218"/>
      <c r="L144" s="44"/>
      <c r="M144" s="219" t="s">
        <v>1</v>
      </c>
      <c r="N144" s="220" t="s">
        <v>38</v>
      </c>
      <c r="O144" s="91"/>
      <c r="P144" s="221">
        <f>O144*H144</f>
        <v>0</v>
      </c>
      <c r="Q144" s="221">
        <v>0</v>
      </c>
      <c r="R144" s="221">
        <f>Q144*H144</f>
        <v>0</v>
      </c>
      <c r="S144" s="221">
        <v>0</v>
      </c>
      <c r="T144" s="22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3" t="s">
        <v>121</v>
      </c>
      <c r="AT144" s="223" t="s">
        <v>117</v>
      </c>
      <c r="AU144" s="223" t="s">
        <v>81</v>
      </c>
      <c r="AY144" s="17" t="s">
        <v>116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81</v>
      </c>
      <c r="BK144" s="224">
        <f>ROUND(I144*H144,2)</f>
        <v>0</v>
      </c>
      <c r="BL144" s="17" t="s">
        <v>121</v>
      </c>
      <c r="BM144" s="223" t="s">
        <v>182</v>
      </c>
    </row>
    <row r="145" spans="1:65" s="2" customFormat="1" ht="16.5" customHeight="1">
      <c r="A145" s="38"/>
      <c r="B145" s="39"/>
      <c r="C145" s="211" t="s">
        <v>183</v>
      </c>
      <c r="D145" s="211" t="s">
        <v>117</v>
      </c>
      <c r="E145" s="212" t="s">
        <v>184</v>
      </c>
      <c r="F145" s="213" t="s">
        <v>185</v>
      </c>
      <c r="G145" s="214" t="s">
        <v>120</v>
      </c>
      <c r="H145" s="215">
        <v>9</v>
      </c>
      <c r="I145" s="216"/>
      <c r="J145" s="217">
        <f>ROUND(I145*H145,2)</f>
        <v>0</v>
      </c>
      <c r="K145" s="218"/>
      <c r="L145" s="44"/>
      <c r="M145" s="219" t="s">
        <v>1</v>
      </c>
      <c r="N145" s="220" t="s">
        <v>38</v>
      </c>
      <c r="O145" s="91"/>
      <c r="P145" s="221">
        <f>O145*H145</f>
        <v>0</v>
      </c>
      <c r="Q145" s="221">
        <v>0</v>
      </c>
      <c r="R145" s="221">
        <f>Q145*H145</f>
        <v>0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121</v>
      </c>
      <c r="AT145" s="223" t="s">
        <v>117</v>
      </c>
      <c r="AU145" s="223" t="s">
        <v>81</v>
      </c>
      <c r="AY145" s="17" t="s">
        <v>116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81</v>
      </c>
      <c r="BK145" s="224">
        <f>ROUND(I145*H145,2)</f>
        <v>0</v>
      </c>
      <c r="BL145" s="17" t="s">
        <v>121</v>
      </c>
      <c r="BM145" s="223" t="s">
        <v>186</v>
      </c>
    </row>
    <row r="146" spans="1:65" s="2" customFormat="1" ht="16.5" customHeight="1">
      <c r="A146" s="38"/>
      <c r="B146" s="39"/>
      <c r="C146" s="211" t="s">
        <v>137</v>
      </c>
      <c r="D146" s="211" t="s">
        <v>117</v>
      </c>
      <c r="E146" s="212" t="s">
        <v>187</v>
      </c>
      <c r="F146" s="213" t="s">
        <v>188</v>
      </c>
      <c r="G146" s="214" t="s">
        <v>189</v>
      </c>
      <c r="H146" s="215">
        <v>300</v>
      </c>
      <c r="I146" s="216"/>
      <c r="J146" s="217">
        <f>ROUND(I146*H146,2)</f>
        <v>0</v>
      </c>
      <c r="K146" s="218"/>
      <c r="L146" s="44"/>
      <c r="M146" s="219" t="s">
        <v>1</v>
      </c>
      <c r="N146" s="220" t="s">
        <v>38</v>
      </c>
      <c r="O146" s="91"/>
      <c r="P146" s="221">
        <f>O146*H146</f>
        <v>0</v>
      </c>
      <c r="Q146" s="221">
        <v>0</v>
      </c>
      <c r="R146" s="221">
        <f>Q146*H146</f>
        <v>0</v>
      </c>
      <c r="S146" s="221">
        <v>0</v>
      </c>
      <c r="T146" s="22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3" t="s">
        <v>121</v>
      </c>
      <c r="AT146" s="223" t="s">
        <v>117</v>
      </c>
      <c r="AU146" s="223" t="s">
        <v>81</v>
      </c>
      <c r="AY146" s="17" t="s">
        <v>116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81</v>
      </c>
      <c r="BK146" s="224">
        <f>ROUND(I146*H146,2)</f>
        <v>0</v>
      </c>
      <c r="BL146" s="17" t="s">
        <v>121</v>
      </c>
      <c r="BM146" s="223" t="s">
        <v>190</v>
      </c>
    </row>
    <row r="147" spans="1:63" s="11" customFormat="1" ht="25.9" customHeight="1">
      <c r="A147" s="11"/>
      <c r="B147" s="197"/>
      <c r="C147" s="198"/>
      <c r="D147" s="199" t="s">
        <v>72</v>
      </c>
      <c r="E147" s="200" t="s">
        <v>191</v>
      </c>
      <c r="F147" s="200" t="s">
        <v>192</v>
      </c>
      <c r="G147" s="198"/>
      <c r="H147" s="198"/>
      <c r="I147" s="201"/>
      <c r="J147" s="202">
        <f>BK147</f>
        <v>0</v>
      </c>
      <c r="K147" s="198"/>
      <c r="L147" s="203"/>
      <c r="M147" s="204"/>
      <c r="N147" s="205"/>
      <c r="O147" s="205"/>
      <c r="P147" s="206">
        <v>0</v>
      </c>
      <c r="Q147" s="205"/>
      <c r="R147" s="206">
        <v>0</v>
      </c>
      <c r="S147" s="205"/>
      <c r="T147" s="207">
        <v>0</v>
      </c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R147" s="208" t="s">
        <v>81</v>
      </c>
      <c r="AT147" s="209" t="s">
        <v>72</v>
      </c>
      <c r="AU147" s="209" t="s">
        <v>73</v>
      </c>
      <c r="AY147" s="208" t="s">
        <v>116</v>
      </c>
      <c r="BK147" s="210">
        <v>0</v>
      </c>
    </row>
    <row r="148" spans="1:63" s="11" customFormat="1" ht="25.9" customHeight="1">
      <c r="A148" s="11"/>
      <c r="B148" s="197"/>
      <c r="C148" s="198"/>
      <c r="D148" s="199" t="s">
        <v>72</v>
      </c>
      <c r="E148" s="200" t="s">
        <v>193</v>
      </c>
      <c r="F148" s="200" t="s">
        <v>194</v>
      </c>
      <c r="G148" s="198"/>
      <c r="H148" s="198"/>
      <c r="I148" s="201"/>
      <c r="J148" s="202">
        <f>BK148</f>
        <v>0</v>
      </c>
      <c r="K148" s="198"/>
      <c r="L148" s="203"/>
      <c r="M148" s="204"/>
      <c r="N148" s="205"/>
      <c r="O148" s="205"/>
      <c r="P148" s="206">
        <f>SUM(P149:P150)</f>
        <v>0</v>
      </c>
      <c r="Q148" s="205"/>
      <c r="R148" s="206">
        <f>SUM(R149:R150)</f>
        <v>0</v>
      </c>
      <c r="S148" s="205"/>
      <c r="T148" s="207">
        <f>SUM(T149:T150)</f>
        <v>0</v>
      </c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R148" s="208" t="s">
        <v>81</v>
      </c>
      <c r="AT148" s="209" t="s">
        <v>72</v>
      </c>
      <c r="AU148" s="209" t="s">
        <v>73</v>
      </c>
      <c r="AY148" s="208" t="s">
        <v>116</v>
      </c>
      <c r="BK148" s="210">
        <f>SUM(BK149:BK150)</f>
        <v>0</v>
      </c>
    </row>
    <row r="149" spans="1:65" s="2" customFormat="1" ht="16.5" customHeight="1">
      <c r="A149" s="38"/>
      <c r="B149" s="39"/>
      <c r="C149" s="211" t="s">
        <v>81</v>
      </c>
      <c r="D149" s="211" t="s">
        <v>117</v>
      </c>
      <c r="E149" s="212" t="s">
        <v>195</v>
      </c>
      <c r="F149" s="213" t="s">
        <v>196</v>
      </c>
      <c r="G149" s="214" t="s">
        <v>197</v>
      </c>
      <c r="H149" s="215">
        <v>32</v>
      </c>
      <c r="I149" s="216"/>
      <c r="J149" s="217">
        <f>ROUND(I149*H149,2)</f>
        <v>0</v>
      </c>
      <c r="K149" s="218"/>
      <c r="L149" s="44"/>
      <c r="M149" s="219" t="s">
        <v>1</v>
      </c>
      <c r="N149" s="220" t="s">
        <v>38</v>
      </c>
      <c r="O149" s="91"/>
      <c r="P149" s="221">
        <f>O149*H149</f>
        <v>0</v>
      </c>
      <c r="Q149" s="221">
        <v>0</v>
      </c>
      <c r="R149" s="221">
        <f>Q149*H149</f>
        <v>0</v>
      </c>
      <c r="S149" s="221">
        <v>0</v>
      </c>
      <c r="T149" s="22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3" t="s">
        <v>121</v>
      </c>
      <c r="AT149" s="223" t="s">
        <v>117</v>
      </c>
      <c r="AU149" s="223" t="s">
        <v>81</v>
      </c>
      <c r="AY149" s="17" t="s">
        <v>116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81</v>
      </c>
      <c r="BK149" s="224">
        <f>ROUND(I149*H149,2)</f>
        <v>0</v>
      </c>
      <c r="BL149" s="17" t="s">
        <v>121</v>
      </c>
      <c r="BM149" s="223" t="s">
        <v>198</v>
      </c>
    </row>
    <row r="150" spans="1:65" s="2" customFormat="1" ht="16.5" customHeight="1">
      <c r="A150" s="38"/>
      <c r="B150" s="39"/>
      <c r="C150" s="211" t="s">
        <v>83</v>
      </c>
      <c r="D150" s="211" t="s">
        <v>117</v>
      </c>
      <c r="E150" s="212" t="s">
        <v>199</v>
      </c>
      <c r="F150" s="213" t="s">
        <v>200</v>
      </c>
      <c r="G150" s="214" t="s">
        <v>197</v>
      </c>
      <c r="H150" s="215">
        <v>16</v>
      </c>
      <c r="I150" s="216"/>
      <c r="J150" s="217">
        <f>ROUND(I150*H150,2)</f>
        <v>0</v>
      </c>
      <c r="K150" s="218"/>
      <c r="L150" s="44"/>
      <c r="M150" s="219" t="s">
        <v>1</v>
      </c>
      <c r="N150" s="220" t="s">
        <v>38</v>
      </c>
      <c r="O150" s="91"/>
      <c r="P150" s="221">
        <f>O150*H150</f>
        <v>0</v>
      </c>
      <c r="Q150" s="221">
        <v>0</v>
      </c>
      <c r="R150" s="221">
        <f>Q150*H150</f>
        <v>0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121</v>
      </c>
      <c r="AT150" s="223" t="s">
        <v>117</v>
      </c>
      <c r="AU150" s="223" t="s">
        <v>81</v>
      </c>
      <c r="AY150" s="17" t="s">
        <v>116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81</v>
      </c>
      <c r="BK150" s="224">
        <f>ROUND(I150*H150,2)</f>
        <v>0</v>
      </c>
      <c r="BL150" s="17" t="s">
        <v>121</v>
      </c>
      <c r="BM150" s="223" t="s">
        <v>201</v>
      </c>
    </row>
    <row r="151" spans="1:63" s="11" customFormat="1" ht="25.9" customHeight="1">
      <c r="A151" s="11"/>
      <c r="B151" s="197"/>
      <c r="C151" s="198"/>
      <c r="D151" s="199" t="s">
        <v>72</v>
      </c>
      <c r="E151" s="200" t="s">
        <v>202</v>
      </c>
      <c r="F151" s="200" t="s">
        <v>194</v>
      </c>
      <c r="G151" s="198"/>
      <c r="H151" s="198"/>
      <c r="I151" s="201"/>
      <c r="J151" s="202">
        <f>BK151</f>
        <v>0</v>
      </c>
      <c r="K151" s="198"/>
      <c r="L151" s="203"/>
      <c r="M151" s="204"/>
      <c r="N151" s="205"/>
      <c r="O151" s="205"/>
      <c r="P151" s="206">
        <f>SUM(P152:P155)</f>
        <v>0</v>
      </c>
      <c r="Q151" s="205"/>
      <c r="R151" s="206">
        <f>SUM(R152:R155)</f>
        <v>0</v>
      </c>
      <c r="S151" s="205"/>
      <c r="T151" s="207">
        <f>SUM(T152:T155)</f>
        <v>0</v>
      </c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R151" s="208" t="s">
        <v>81</v>
      </c>
      <c r="AT151" s="209" t="s">
        <v>72</v>
      </c>
      <c r="AU151" s="209" t="s">
        <v>73</v>
      </c>
      <c r="AY151" s="208" t="s">
        <v>116</v>
      </c>
      <c r="BK151" s="210">
        <f>SUM(BK152:BK155)</f>
        <v>0</v>
      </c>
    </row>
    <row r="152" spans="1:65" s="2" customFormat="1" ht="16.5" customHeight="1">
      <c r="A152" s="38"/>
      <c r="B152" s="39"/>
      <c r="C152" s="211" t="s">
        <v>81</v>
      </c>
      <c r="D152" s="211" t="s">
        <v>117</v>
      </c>
      <c r="E152" s="212" t="s">
        <v>203</v>
      </c>
      <c r="F152" s="213" t="s">
        <v>204</v>
      </c>
      <c r="G152" s="214" t="s">
        <v>205</v>
      </c>
      <c r="H152" s="215">
        <v>1</v>
      </c>
      <c r="I152" s="216"/>
      <c r="J152" s="217">
        <f>ROUND(I152*H152,2)</f>
        <v>0</v>
      </c>
      <c r="K152" s="218"/>
      <c r="L152" s="44"/>
      <c r="M152" s="219" t="s">
        <v>1</v>
      </c>
      <c r="N152" s="220" t="s">
        <v>38</v>
      </c>
      <c r="O152" s="91"/>
      <c r="P152" s="221">
        <f>O152*H152</f>
        <v>0</v>
      </c>
      <c r="Q152" s="221">
        <v>0</v>
      </c>
      <c r="R152" s="221">
        <f>Q152*H152</f>
        <v>0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121</v>
      </c>
      <c r="AT152" s="223" t="s">
        <v>117</v>
      </c>
      <c r="AU152" s="223" t="s">
        <v>81</v>
      </c>
      <c r="AY152" s="17" t="s">
        <v>116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81</v>
      </c>
      <c r="BK152" s="224">
        <f>ROUND(I152*H152,2)</f>
        <v>0</v>
      </c>
      <c r="BL152" s="17" t="s">
        <v>121</v>
      </c>
      <c r="BM152" s="223" t="s">
        <v>206</v>
      </c>
    </row>
    <row r="153" spans="1:65" s="2" customFormat="1" ht="16.5" customHeight="1">
      <c r="A153" s="38"/>
      <c r="B153" s="39"/>
      <c r="C153" s="211" t="s">
        <v>83</v>
      </c>
      <c r="D153" s="211" t="s">
        <v>117</v>
      </c>
      <c r="E153" s="212" t="s">
        <v>207</v>
      </c>
      <c r="F153" s="213" t="s">
        <v>208</v>
      </c>
      <c r="G153" s="214" t="s">
        <v>205</v>
      </c>
      <c r="H153" s="215">
        <v>1</v>
      </c>
      <c r="I153" s="216"/>
      <c r="J153" s="217">
        <f>ROUND(I153*H153,2)</f>
        <v>0</v>
      </c>
      <c r="K153" s="218"/>
      <c r="L153" s="44"/>
      <c r="M153" s="219" t="s">
        <v>1</v>
      </c>
      <c r="N153" s="220" t="s">
        <v>38</v>
      </c>
      <c r="O153" s="91"/>
      <c r="P153" s="221">
        <f>O153*H153</f>
        <v>0</v>
      </c>
      <c r="Q153" s="221">
        <v>0</v>
      </c>
      <c r="R153" s="221">
        <f>Q153*H153</f>
        <v>0</v>
      </c>
      <c r="S153" s="221">
        <v>0</v>
      </c>
      <c r="T153" s="22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3" t="s">
        <v>121</v>
      </c>
      <c r="AT153" s="223" t="s">
        <v>117</v>
      </c>
      <c r="AU153" s="223" t="s">
        <v>81</v>
      </c>
      <c r="AY153" s="17" t="s">
        <v>116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81</v>
      </c>
      <c r="BK153" s="224">
        <f>ROUND(I153*H153,2)</f>
        <v>0</v>
      </c>
      <c r="BL153" s="17" t="s">
        <v>121</v>
      </c>
      <c r="BM153" s="223" t="s">
        <v>209</v>
      </c>
    </row>
    <row r="154" spans="1:65" s="2" customFormat="1" ht="16.5" customHeight="1">
      <c r="A154" s="38"/>
      <c r="B154" s="39"/>
      <c r="C154" s="211" t="s">
        <v>124</v>
      </c>
      <c r="D154" s="211" t="s">
        <v>117</v>
      </c>
      <c r="E154" s="212" t="s">
        <v>210</v>
      </c>
      <c r="F154" s="213" t="s">
        <v>211</v>
      </c>
      <c r="G154" s="214" t="s">
        <v>205</v>
      </c>
      <c r="H154" s="215">
        <v>1</v>
      </c>
      <c r="I154" s="216"/>
      <c r="J154" s="217">
        <f>ROUND(I154*H154,2)</f>
        <v>0</v>
      </c>
      <c r="K154" s="218"/>
      <c r="L154" s="44"/>
      <c r="M154" s="219" t="s">
        <v>1</v>
      </c>
      <c r="N154" s="220" t="s">
        <v>38</v>
      </c>
      <c r="O154" s="91"/>
      <c r="P154" s="221">
        <f>O154*H154</f>
        <v>0</v>
      </c>
      <c r="Q154" s="221">
        <v>0</v>
      </c>
      <c r="R154" s="221">
        <f>Q154*H154</f>
        <v>0</v>
      </c>
      <c r="S154" s="221">
        <v>0</v>
      </c>
      <c r="T154" s="22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3" t="s">
        <v>121</v>
      </c>
      <c r="AT154" s="223" t="s">
        <v>117</v>
      </c>
      <c r="AU154" s="223" t="s">
        <v>81</v>
      </c>
      <c r="AY154" s="17" t="s">
        <v>116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81</v>
      </c>
      <c r="BK154" s="224">
        <f>ROUND(I154*H154,2)</f>
        <v>0</v>
      </c>
      <c r="BL154" s="17" t="s">
        <v>121</v>
      </c>
      <c r="BM154" s="223" t="s">
        <v>212</v>
      </c>
    </row>
    <row r="155" spans="1:65" s="2" customFormat="1" ht="16.5" customHeight="1">
      <c r="A155" s="38"/>
      <c r="B155" s="39"/>
      <c r="C155" s="211" t="s">
        <v>121</v>
      </c>
      <c r="D155" s="211" t="s">
        <v>117</v>
      </c>
      <c r="E155" s="212" t="s">
        <v>213</v>
      </c>
      <c r="F155" s="213" t="s">
        <v>214</v>
      </c>
      <c r="G155" s="214" t="s">
        <v>205</v>
      </c>
      <c r="H155" s="215">
        <v>1</v>
      </c>
      <c r="I155" s="216"/>
      <c r="J155" s="217">
        <f>ROUND(I155*H155,2)</f>
        <v>0</v>
      </c>
      <c r="K155" s="218"/>
      <c r="L155" s="44"/>
      <c r="M155" s="225" t="s">
        <v>1</v>
      </c>
      <c r="N155" s="226" t="s">
        <v>38</v>
      </c>
      <c r="O155" s="227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121</v>
      </c>
      <c r="AT155" s="223" t="s">
        <v>117</v>
      </c>
      <c r="AU155" s="223" t="s">
        <v>81</v>
      </c>
      <c r="AY155" s="17" t="s">
        <v>116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81</v>
      </c>
      <c r="BK155" s="224">
        <f>ROUND(I155*H155,2)</f>
        <v>0</v>
      </c>
      <c r="BL155" s="17" t="s">
        <v>121</v>
      </c>
      <c r="BM155" s="223" t="s">
        <v>215</v>
      </c>
    </row>
    <row r="156" spans="1:31" s="2" customFormat="1" ht="6.95" customHeight="1">
      <c r="A156" s="38"/>
      <c r="B156" s="66"/>
      <c r="C156" s="67"/>
      <c r="D156" s="67"/>
      <c r="E156" s="67"/>
      <c r="F156" s="67"/>
      <c r="G156" s="67"/>
      <c r="H156" s="67"/>
      <c r="I156" s="67"/>
      <c r="J156" s="67"/>
      <c r="K156" s="67"/>
      <c r="L156" s="44"/>
      <c r="M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</row>
  </sheetData>
  <sheetProtection password="CC35" sheet="1" objects="1" scenarios="1" formatColumns="0" formatRows="0" autoFilter="0"/>
  <autoFilter ref="C121:K155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83</v>
      </c>
    </row>
    <row r="4" spans="2:46" s="1" customFormat="1" ht="24.95" customHeight="1">
      <c r="B4" s="20"/>
      <c r="D4" s="138" t="s">
        <v>87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Praha 10, Přátelství 109 - oprava krytiny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88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216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1. 10. 2023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217</v>
      </c>
      <c r="F15" s="38"/>
      <c r="G15" s="38"/>
      <c r="H15" s="38"/>
      <c r="I15" s="140" t="s">
        <v>26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">
        <v>218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219</v>
      </c>
      <c r="F21" s="38"/>
      <c r="G21" s="38"/>
      <c r="H21" s="38"/>
      <c r="I21" s="140" t="s">
        <v>26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26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33</v>
      </c>
      <c r="E30" s="38"/>
      <c r="F30" s="38"/>
      <c r="G30" s="38"/>
      <c r="H30" s="38"/>
      <c r="I30" s="38"/>
      <c r="J30" s="151">
        <f>ROUND(J135,2)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35</v>
      </c>
      <c r="G32" s="38"/>
      <c r="H32" s="38"/>
      <c r="I32" s="152" t="s">
        <v>34</v>
      </c>
      <c r="J32" s="152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37</v>
      </c>
      <c r="E33" s="140" t="s">
        <v>38</v>
      </c>
      <c r="F33" s="154">
        <f>ROUND((SUM(BE135:BE306)),2)</f>
        <v>0</v>
      </c>
      <c r="G33" s="38"/>
      <c r="H33" s="38"/>
      <c r="I33" s="155">
        <v>0.21</v>
      </c>
      <c r="J33" s="154">
        <f>ROUND(((SUM(BE135:BE306))*I33),2)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39</v>
      </c>
      <c r="F34" s="154">
        <f>ROUND((SUM(BF135:BF306)),2)</f>
        <v>0</v>
      </c>
      <c r="G34" s="38"/>
      <c r="H34" s="38"/>
      <c r="I34" s="155">
        <v>0.15</v>
      </c>
      <c r="J34" s="154">
        <f>ROUND(((SUM(BF135:BF306))*I34),2)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40</v>
      </c>
      <c r="F35" s="154">
        <f>ROUND((SUM(BG135:BG306)),2)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41</v>
      </c>
      <c r="F36" s="154">
        <f>ROUND((SUM(BH135:BH306)),2)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42</v>
      </c>
      <c r="F37" s="154">
        <f>ROUND((SUM(BI135:BI306)),2)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90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Praha 10, Přátelství 109 - oprava krytiny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88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 xml:space="preserve">02 -  oprava krytiny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1. 10. 2023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05" customHeight="1">
      <c r="A91" s="38"/>
      <c r="B91" s="39"/>
      <c r="C91" s="32" t="s">
        <v>24</v>
      </c>
      <c r="D91" s="40"/>
      <c r="E91" s="40"/>
      <c r="F91" s="27" t="str">
        <f>E15</f>
        <v>Výzkumný ústav Praha</v>
      </c>
      <c r="G91" s="40"/>
      <c r="H91" s="40"/>
      <c r="I91" s="32" t="s">
        <v>29</v>
      </c>
      <c r="J91" s="36" t="str">
        <f>E21</f>
        <v>Ing.Dvořák Jaroslav, Údolní 843, Havlíčkův Brod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91</v>
      </c>
      <c r="D94" s="176"/>
      <c r="E94" s="176"/>
      <c r="F94" s="176"/>
      <c r="G94" s="176"/>
      <c r="H94" s="176"/>
      <c r="I94" s="176"/>
      <c r="J94" s="177" t="s">
        <v>92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93</v>
      </c>
      <c r="D96" s="40"/>
      <c r="E96" s="40"/>
      <c r="F96" s="40"/>
      <c r="G96" s="40"/>
      <c r="H96" s="40"/>
      <c r="I96" s="40"/>
      <c r="J96" s="110">
        <f>J135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94</v>
      </c>
    </row>
    <row r="97" spans="1:31" s="9" customFormat="1" ht="24.95" customHeight="1">
      <c r="A97" s="9"/>
      <c r="B97" s="179"/>
      <c r="C97" s="180"/>
      <c r="D97" s="181" t="s">
        <v>220</v>
      </c>
      <c r="E97" s="182"/>
      <c r="F97" s="182"/>
      <c r="G97" s="182"/>
      <c r="H97" s="182"/>
      <c r="I97" s="182"/>
      <c r="J97" s="183">
        <f>J136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2" customFormat="1" ht="19.9" customHeight="1">
      <c r="A98" s="12"/>
      <c r="B98" s="230"/>
      <c r="C98" s="231"/>
      <c r="D98" s="232" t="s">
        <v>221</v>
      </c>
      <c r="E98" s="233"/>
      <c r="F98" s="233"/>
      <c r="G98" s="233"/>
      <c r="H98" s="233"/>
      <c r="I98" s="233"/>
      <c r="J98" s="234">
        <f>J137</f>
        <v>0</v>
      </c>
      <c r="K98" s="231"/>
      <c r="L98" s="235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1" s="12" customFormat="1" ht="19.9" customHeight="1">
      <c r="A99" s="12"/>
      <c r="B99" s="230"/>
      <c r="C99" s="231"/>
      <c r="D99" s="232" t="s">
        <v>222</v>
      </c>
      <c r="E99" s="233"/>
      <c r="F99" s="233"/>
      <c r="G99" s="233"/>
      <c r="H99" s="233"/>
      <c r="I99" s="233"/>
      <c r="J99" s="234">
        <f>J140</f>
        <v>0</v>
      </c>
      <c r="K99" s="231"/>
      <c r="L99" s="235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pans="1:31" s="12" customFormat="1" ht="19.9" customHeight="1">
      <c r="A100" s="12"/>
      <c r="B100" s="230"/>
      <c r="C100" s="231"/>
      <c r="D100" s="232" t="s">
        <v>223</v>
      </c>
      <c r="E100" s="233"/>
      <c r="F100" s="233"/>
      <c r="G100" s="233"/>
      <c r="H100" s="233"/>
      <c r="I100" s="233"/>
      <c r="J100" s="234">
        <f>J143</f>
        <v>0</v>
      </c>
      <c r="K100" s="231"/>
      <c r="L100" s="235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 s="12" customFormat="1" ht="19.9" customHeight="1">
      <c r="A101" s="12"/>
      <c r="B101" s="230"/>
      <c r="C101" s="231"/>
      <c r="D101" s="232" t="s">
        <v>224</v>
      </c>
      <c r="E101" s="233"/>
      <c r="F101" s="233"/>
      <c r="G101" s="233"/>
      <c r="H101" s="233"/>
      <c r="I101" s="233"/>
      <c r="J101" s="234">
        <f>J149</f>
        <v>0</v>
      </c>
      <c r="K101" s="231"/>
      <c r="L101" s="235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 s="12" customFormat="1" ht="19.9" customHeight="1">
      <c r="A102" s="12"/>
      <c r="B102" s="230"/>
      <c r="C102" s="231"/>
      <c r="D102" s="232" t="s">
        <v>225</v>
      </c>
      <c r="E102" s="233"/>
      <c r="F102" s="233"/>
      <c r="G102" s="233"/>
      <c r="H102" s="233"/>
      <c r="I102" s="233"/>
      <c r="J102" s="234">
        <f>J162</f>
        <v>0</v>
      </c>
      <c r="K102" s="231"/>
      <c r="L102" s="235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pans="1:31" s="12" customFormat="1" ht="19.9" customHeight="1">
      <c r="A103" s="12"/>
      <c r="B103" s="230"/>
      <c r="C103" s="231"/>
      <c r="D103" s="232" t="s">
        <v>226</v>
      </c>
      <c r="E103" s="233"/>
      <c r="F103" s="233"/>
      <c r="G103" s="233"/>
      <c r="H103" s="233"/>
      <c r="I103" s="233"/>
      <c r="J103" s="234">
        <f>J169</f>
        <v>0</v>
      </c>
      <c r="K103" s="231"/>
      <c r="L103" s="235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</row>
    <row r="104" spans="1:31" s="9" customFormat="1" ht="24.95" customHeight="1">
      <c r="A104" s="9"/>
      <c r="B104" s="179"/>
      <c r="C104" s="180"/>
      <c r="D104" s="181" t="s">
        <v>227</v>
      </c>
      <c r="E104" s="182"/>
      <c r="F104" s="182"/>
      <c r="G104" s="182"/>
      <c r="H104" s="182"/>
      <c r="I104" s="182"/>
      <c r="J104" s="183">
        <f>J171</f>
        <v>0</v>
      </c>
      <c r="K104" s="180"/>
      <c r="L104" s="18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2" customFormat="1" ht="19.9" customHeight="1">
      <c r="A105" s="12"/>
      <c r="B105" s="230"/>
      <c r="C105" s="231"/>
      <c r="D105" s="232" t="s">
        <v>228</v>
      </c>
      <c r="E105" s="233"/>
      <c r="F105" s="233"/>
      <c r="G105" s="233"/>
      <c r="H105" s="233"/>
      <c r="I105" s="233"/>
      <c r="J105" s="234">
        <f>J172</f>
        <v>0</v>
      </c>
      <c r="K105" s="231"/>
      <c r="L105" s="235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</row>
    <row r="106" spans="1:31" s="12" customFormat="1" ht="19.9" customHeight="1">
      <c r="A106" s="12"/>
      <c r="B106" s="230"/>
      <c r="C106" s="231"/>
      <c r="D106" s="232" t="s">
        <v>229</v>
      </c>
      <c r="E106" s="233"/>
      <c r="F106" s="233"/>
      <c r="G106" s="233"/>
      <c r="H106" s="233"/>
      <c r="I106" s="233"/>
      <c r="J106" s="234">
        <f>J194</f>
        <v>0</v>
      </c>
      <c r="K106" s="231"/>
      <c r="L106" s="235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</row>
    <row r="107" spans="1:31" s="12" customFormat="1" ht="19.9" customHeight="1">
      <c r="A107" s="12"/>
      <c r="B107" s="230"/>
      <c r="C107" s="231"/>
      <c r="D107" s="232" t="s">
        <v>230</v>
      </c>
      <c r="E107" s="233"/>
      <c r="F107" s="233"/>
      <c r="G107" s="233"/>
      <c r="H107" s="233"/>
      <c r="I107" s="233"/>
      <c r="J107" s="234">
        <f>J213</f>
        <v>0</v>
      </c>
      <c r="K107" s="231"/>
      <c r="L107" s="235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</row>
    <row r="108" spans="1:31" s="12" customFormat="1" ht="19.9" customHeight="1">
      <c r="A108" s="12"/>
      <c r="B108" s="230"/>
      <c r="C108" s="231"/>
      <c r="D108" s="232" t="s">
        <v>231</v>
      </c>
      <c r="E108" s="233"/>
      <c r="F108" s="233"/>
      <c r="G108" s="233"/>
      <c r="H108" s="233"/>
      <c r="I108" s="233"/>
      <c r="J108" s="234">
        <f>J240</f>
        <v>0</v>
      </c>
      <c r="K108" s="231"/>
      <c r="L108" s="235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</row>
    <row r="109" spans="1:31" s="12" customFormat="1" ht="19.9" customHeight="1">
      <c r="A109" s="12"/>
      <c r="B109" s="230"/>
      <c r="C109" s="231"/>
      <c r="D109" s="232" t="s">
        <v>232</v>
      </c>
      <c r="E109" s="233"/>
      <c r="F109" s="233"/>
      <c r="G109" s="233"/>
      <c r="H109" s="233"/>
      <c r="I109" s="233"/>
      <c r="J109" s="234">
        <f>J243</f>
        <v>0</v>
      </c>
      <c r="K109" s="231"/>
      <c r="L109" s="235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</row>
    <row r="110" spans="1:31" s="12" customFormat="1" ht="19.9" customHeight="1">
      <c r="A110" s="12"/>
      <c r="B110" s="230"/>
      <c r="C110" s="231"/>
      <c r="D110" s="232" t="s">
        <v>233</v>
      </c>
      <c r="E110" s="233"/>
      <c r="F110" s="233"/>
      <c r="G110" s="233"/>
      <c r="H110" s="233"/>
      <c r="I110" s="233"/>
      <c r="J110" s="234">
        <f>J248</f>
        <v>0</v>
      </c>
      <c r="K110" s="231"/>
      <c r="L110" s="235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</row>
    <row r="111" spans="1:31" s="12" customFormat="1" ht="19.9" customHeight="1">
      <c r="A111" s="12"/>
      <c r="B111" s="230"/>
      <c r="C111" s="231"/>
      <c r="D111" s="232" t="s">
        <v>234</v>
      </c>
      <c r="E111" s="233"/>
      <c r="F111" s="233"/>
      <c r="G111" s="233"/>
      <c r="H111" s="233"/>
      <c r="I111" s="233"/>
      <c r="J111" s="234">
        <f>J253</f>
        <v>0</v>
      </c>
      <c r="K111" s="231"/>
      <c r="L111" s="235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</row>
    <row r="112" spans="1:31" s="12" customFormat="1" ht="19.9" customHeight="1">
      <c r="A112" s="12"/>
      <c r="B112" s="230"/>
      <c r="C112" s="231"/>
      <c r="D112" s="232" t="s">
        <v>235</v>
      </c>
      <c r="E112" s="233"/>
      <c r="F112" s="233"/>
      <c r="G112" s="233"/>
      <c r="H112" s="233"/>
      <c r="I112" s="233"/>
      <c r="J112" s="234">
        <f>J285</f>
        <v>0</v>
      </c>
      <c r="K112" s="231"/>
      <c r="L112" s="235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</row>
    <row r="113" spans="1:31" s="9" customFormat="1" ht="24.95" customHeight="1">
      <c r="A113" s="9"/>
      <c r="B113" s="179"/>
      <c r="C113" s="180"/>
      <c r="D113" s="181" t="s">
        <v>236</v>
      </c>
      <c r="E113" s="182"/>
      <c r="F113" s="182"/>
      <c r="G113" s="182"/>
      <c r="H113" s="182"/>
      <c r="I113" s="182"/>
      <c r="J113" s="183">
        <f>J302</f>
        <v>0</v>
      </c>
      <c r="K113" s="180"/>
      <c r="L113" s="184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12" customFormat="1" ht="19.9" customHeight="1">
      <c r="A114" s="12"/>
      <c r="B114" s="230"/>
      <c r="C114" s="231"/>
      <c r="D114" s="232" t="s">
        <v>237</v>
      </c>
      <c r="E114" s="233"/>
      <c r="F114" s="233"/>
      <c r="G114" s="233"/>
      <c r="H114" s="233"/>
      <c r="I114" s="233"/>
      <c r="J114" s="234">
        <f>J303</f>
        <v>0</v>
      </c>
      <c r="K114" s="231"/>
      <c r="L114" s="235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</row>
    <row r="115" spans="1:31" s="12" customFormat="1" ht="19.9" customHeight="1">
      <c r="A115" s="12"/>
      <c r="B115" s="230"/>
      <c r="C115" s="231"/>
      <c r="D115" s="232" t="s">
        <v>238</v>
      </c>
      <c r="E115" s="233"/>
      <c r="F115" s="233"/>
      <c r="G115" s="233"/>
      <c r="H115" s="233"/>
      <c r="I115" s="233"/>
      <c r="J115" s="234">
        <f>J305</f>
        <v>0</v>
      </c>
      <c r="K115" s="231"/>
      <c r="L115" s="235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</row>
    <row r="116" spans="1:31" s="2" customFormat="1" ht="21.8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66"/>
      <c r="C117" s="67"/>
      <c r="D117" s="67"/>
      <c r="E117" s="67"/>
      <c r="F117" s="67"/>
      <c r="G117" s="67"/>
      <c r="H117" s="67"/>
      <c r="I117" s="67"/>
      <c r="J117" s="67"/>
      <c r="K117" s="67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21" spans="1:31" s="2" customFormat="1" ht="6.95" customHeight="1">
      <c r="A121" s="38"/>
      <c r="B121" s="68"/>
      <c r="C121" s="69"/>
      <c r="D121" s="69"/>
      <c r="E121" s="69"/>
      <c r="F121" s="69"/>
      <c r="G121" s="69"/>
      <c r="H121" s="69"/>
      <c r="I121" s="69"/>
      <c r="J121" s="69"/>
      <c r="K121" s="69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24.95" customHeight="1">
      <c r="A122" s="38"/>
      <c r="B122" s="39"/>
      <c r="C122" s="23" t="s">
        <v>101</v>
      </c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16</v>
      </c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6.5" customHeight="1">
      <c r="A125" s="38"/>
      <c r="B125" s="39"/>
      <c r="C125" s="40"/>
      <c r="D125" s="40"/>
      <c r="E125" s="174" t="str">
        <f>E7</f>
        <v>Praha 10, Přátelství 109 - oprava krytiny</v>
      </c>
      <c r="F125" s="32"/>
      <c r="G125" s="32"/>
      <c r="H125" s="32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2" customHeight="1">
      <c r="A126" s="38"/>
      <c r="B126" s="39"/>
      <c r="C126" s="32" t="s">
        <v>88</v>
      </c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6.5" customHeight="1">
      <c r="A127" s="38"/>
      <c r="B127" s="39"/>
      <c r="C127" s="40"/>
      <c r="D127" s="40"/>
      <c r="E127" s="76" t="str">
        <f>E9</f>
        <v xml:space="preserve">02 -  oprava krytiny</v>
      </c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6.95" customHeight="1">
      <c r="A128" s="38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2" customHeight="1">
      <c r="A129" s="38"/>
      <c r="B129" s="39"/>
      <c r="C129" s="32" t="s">
        <v>20</v>
      </c>
      <c r="D129" s="40"/>
      <c r="E129" s="40"/>
      <c r="F129" s="27" t="str">
        <f>F12</f>
        <v xml:space="preserve"> </v>
      </c>
      <c r="G129" s="40"/>
      <c r="H129" s="40"/>
      <c r="I129" s="32" t="s">
        <v>22</v>
      </c>
      <c r="J129" s="79" t="str">
        <f>IF(J12="","",J12)</f>
        <v>1. 10. 2023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6.95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40.05" customHeight="1">
      <c r="A131" s="38"/>
      <c r="B131" s="39"/>
      <c r="C131" s="32" t="s">
        <v>24</v>
      </c>
      <c r="D131" s="40"/>
      <c r="E131" s="40"/>
      <c r="F131" s="27" t="str">
        <f>E15</f>
        <v>Výzkumný ústav Praha</v>
      </c>
      <c r="G131" s="40"/>
      <c r="H131" s="40"/>
      <c r="I131" s="32" t="s">
        <v>29</v>
      </c>
      <c r="J131" s="36" t="str">
        <f>E21</f>
        <v>Ing.Dvořák Jaroslav, Údolní 843, Havlíčkův Brod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5.15" customHeight="1">
      <c r="A132" s="38"/>
      <c r="B132" s="39"/>
      <c r="C132" s="32" t="s">
        <v>27</v>
      </c>
      <c r="D132" s="40"/>
      <c r="E132" s="40"/>
      <c r="F132" s="27" t="str">
        <f>IF(E18="","",E18)</f>
        <v>Vyplň údaj</v>
      </c>
      <c r="G132" s="40"/>
      <c r="H132" s="40"/>
      <c r="I132" s="32" t="s">
        <v>31</v>
      </c>
      <c r="J132" s="36" t="str">
        <f>E24</f>
        <v xml:space="preserve"> 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0.3" customHeight="1">
      <c r="A133" s="38"/>
      <c r="B133" s="39"/>
      <c r="C133" s="40"/>
      <c r="D133" s="40"/>
      <c r="E133" s="40"/>
      <c r="F133" s="40"/>
      <c r="G133" s="40"/>
      <c r="H133" s="40"/>
      <c r="I133" s="40"/>
      <c r="J133" s="40"/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10" customFormat="1" ht="29.25" customHeight="1">
      <c r="A134" s="185"/>
      <c r="B134" s="186"/>
      <c r="C134" s="187" t="s">
        <v>102</v>
      </c>
      <c r="D134" s="188" t="s">
        <v>58</v>
      </c>
      <c r="E134" s="188" t="s">
        <v>54</v>
      </c>
      <c r="F134" s="188" t="s">
        <v>55</v>
      </c>
      <c r="G134" s="188" t="s">
        <v>103</v>
      </c>
      <c r="H134" s="188" t="s">
        <v>104</v>
      </c>
      <c r="I134" s="188" t="s">
        <v>105</v>
      </c>
      <c r="J134" s="189" t="s">
        <v>92</v>
      </c>
      <c r="K134" s="190" t="s">
        <v>106</v>
      </c>
      <c r="L134" s="191"/>
      <c r="M134" s="100" t="s">
        <v>1</v>
      </c>
      <c r="N134" s="101" t="s">
        <v>37</v>
      </c>
      <c r="O134" s="101" t="s">
        <v>107</v>
      </c>
      <c r="P134" s="101" t="s">
        <v>108</v>
      </c>
      <c r="Q134" s="101" t="s">
        <v>109</v>
      </c>
      <c r="R134" s="101" t="s">
        <v>110</v>
      </c>
      <c r="S134" s="101" t="s">
        <v>111</v>
      </c>
      <c r="T134" s="102" t="s">
        <v>112</v>
      </c>
      <c r="U134" s="185"/>
      <c r="V134" s="185"/>
      <c r="W134" s="185"/>
      <c r="X134" s="185"/>
      <c r="Y134" s="185"/>
      <c r="Z134" s="185"/>
      <c r="AA134" s="185"/>
      <c r="AB134" s="185"/>
      <c r="AC134" s="185"/>
      <c r="AD134" s="185"/>
      <c r="AE134" s="185"/>
    </row>
    <row r="135" spans="1:63" s="2" customFormat="1" ht="22.8" customHeight="1">
      <c r="A135" s="38"/>
      <c r="B135" s="39"/>
      <c r="C135" s="107" t="s">
        <v>113</v>
      </c>
      <c r="D135" s="40"/>
      <c r="E135" s="40"/>
      <c r="F135" s="40"/>
      <c r="G135" s="40"/>
      <c r="H135" s="40"/>
      <c r="I135" s="40"/>
      <c r="J135" s="192">
        <f>BK135</f>
        <v>0</v>
      </c>
      <c r="K135" s="40"/>
      <c r="L135" s="44"/>
      <c r="M135" s="103"/>
      <c r="N135" s="193"/>
      <c r="O135" s="104"/>
      <c r="P135" s="194">
        <f>P136+P171+P302</f>
        <v>0</v>
      </c>
      <c r="Q135" s="104"/>
      <c r="R135" s="194">
        <f>R136+R171+R302</f>
        <v>21.1607645</v>
      </c>
      <c r="S135" s="104"/>
      <c r="T135" s="195">
        <f>T136+T171+T302</f>
        <v>5.0265016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72</v>
      </c>
      <c r="AU135" s="17" t="s">
        <v>94</v>
      </c>
      <c r="BK135" s="196">
        <f>BK136+BK171+BK302</f>
        <v>0</v>
      </c>
    </row>
    <row r="136" spans="1:63" s="11" customFormat="1" ht="25.9" customHeight="1">
      <c r="A136" s="11"/>
      <c r="B136" s="197"/>
      <c r="C136" s="198"/>
      <c r="D136" s="199" t="s">
        <v>72</v>
      </c>
      <c r="E136" s="200" t="s">
        <v>239</v>
      </c>
      <c r="F136" s="200" t="s">
        <v>240</v>
      </c>
      <c r="G136" s="198"/>
      <c r="H136" s="198"/>
      <c r="I136" s="201"/>
      <c r="J136" s="202">
        <f>BK136</f>
        <v>0</v>
      </c>
      <c r="K136" s="198"/>
      <c r="L136" s="203"/>
      <c r="M136" s="204"/>
      <c r="N136" s="205"/>
      <c r="O136" s="205"/>
      <c r="P136" s="206">
        <f>P137+P140+P143+P149+P162+P169</f>
        <v>0</v>
      </c>
      <c r="Q136" s="205"/>
      <c r="R136" s="206">
        <f>R137+R140+R143+R149+R162+R169</f>
        <v>8.89850832</v>
      </c>
      <c r="S136" s="205"/>
      <c r="T136" s="207">
        <f>T137+T140+T143+T149+T162+T169</f>
        <v>2.619</v>
      </c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R136" s="208" t="s">
        <v>81</v>
      </c>
      <c r="AT136" s="209" t="s">
        <v>72</v>
      </c>
      <c r="AU136" s="209" t="s">
        <v>73</v>
      </c>
      <c r="AY136" s="208" t="s">
        <v>116</v>
      </c>
      <c r="BK136" s="210">
        <f>BK137+BK140+BK143+BK149+BK162+BK169</f>
        <v>0</v>
      </c>
    </row>
    <row r="137" spans="1:63" s="11" customFormat="1" ht="22.8" customHeight="1">
      <c r="A137" s="11"/>
      <c r="B137" s="197"/>
      <c r="C137" s="198"/>
      <c r="D137" s="199" t="s">
        <v>72</v>
      </c>
      <c r="E137" s="236" t="s">
        <v>124</v>
      </c>
      <c r="F137" s="236" t="s">
        <v>241</v>
      </c>
      <c r="G137" s="198"/>
      <c r="H137" s="198"/>
      <c r="I137" s="201"/>
      <c r="J137" s="237">
        <f>BK137</f>
        <v>0</v>
      </c>
      <c r="K137" s="198"/>
      <c r="L137" s="203"/>
      <c r="M137" s="204"/>
      <c r="N137" s="205"/>
      <c r="O137" s="205"/>
      <c r="P137" s="206">
        <f>SUM(P138:P139)</f>
        <v>0</v>
      </c>
      <c r="Q137" s="205"/>
      <c r="R137" s="206">
        <f>SUM(R138:R139)</f>
        <v>6.0792912</v>
      </c>
      <c r="S137" s="205"/>
      <c r="T137" s="207">
        <f>SUM(T138:T139)</f>
        <v>0</v>
      </c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R137" s="208" t="s">
        <v>81</v>
      </c>
      <c r="AT137" s="209" t="s">
        <v>72</v>
      </c>
      <c r="AU137" s="209" t="s">
        <v>81</v>
      </c>
      <c r="AY137" s="208" t="s">
        <v>116</v>
      </c>
      <c r="BK137" s="210">
        <f>SUM(BK138:BK139)</f>
        <v>0</v>
      </c>
    </row>
    <row r="138" spans="1:65" s="2" customFormat="1" ht="24.15" customHeight="1">
      <c r="A138" s="38"/>
      <c r="B138" s="39"/>
      <c r="C138" s="211" t="s">
        <v>81</v>
      </c>
      <c r="D138" s="211" t="s">
        <v>117</v>
      </c>
      <c r="E138" s="212" t="s">
        <v>242</v>
      </c>
      <c r="F138" s="213" t="s">
        <v>243</v>
      </c>
      <c r="G138" s="214" t="s">
        <v>244</v>
      </c>
      <c r="H138" s="215">
        <v>12.56</v>
      </c>
      <c r="I138" s="216"/>
      <c r="J138" s="217">
        <f>ROUND(I138*H138,2)</f>
        <v>0</v>
      </c>
      <c r="K138" s="218"/>
      <c r="L138" s="44"/>
      <c r="M138" s="219" t="s">
        <v>1</v>
      </c>
      <c r="N138" s="220" t="s">
        <v>38</v>
      </c>
      <c r="O138" s="91"/>
      <c r="P138" s="221">
        <f>O138*H138</f>
        <v>0</v>
      </c>
      <c r="Q138" s="221">
        <v>0.48402</v>
      </c>
      <c r="R138" s="221">
        <f>Q138*H138</f>
        <v>6.0792912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121</v>
      </c>
      <c r="AT138" s="223" t="s">
        <v>117</v>
      </c>
      <c r="AU138" s="223" t="s">
        <v>83</v>
      </c>
      <c r="AY138" s="17" t="s">
        <v>116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81</v>
      </c>
      <c r="BK138" s="224">
        <f>ROUND(I138*H138,2)</f>
        <v>0</v>
      </c>
      <c r="BL138" s="17" t="s">
        <v>121</v>
      </c>
      <c r="BM138" s="223" t="s">
        <v>245</v>
      </c>
    </row>
    <row r="139" spans="1:51" s="13" customFormat="1" ht="12">
      <c r="A139" s="13"/>
      <c r="B139" s="238"/>
      <c r="C139" s="239"/>
      <c r="D139" s="240" t="s">
        <v>246</v>
      </c>
      <c r="E139" s="241" t="s">
        <v>1</v>
      </c>
      <c r="F139" s="242" t="s">
        <v>247</v>
      </c>
      <c r="G139" s="239"/>
      <c r="H139" s="243">
        <v>12.56</v>
      </c>
      <c r="I139" s="244"/>
      <c r="J139" s="239"/>
      <c r="K139" s="239"/>
      <c r="L139" s="245"/>
      <c r="M139" s="246"/>
      <c r="N139" s="247"/>
      <c r="O139" s="247"/>
      <c r="P139" s="247"/>
      <c r="Q139" s="247"/>
      <c r="R139" s="247"/>
      <c r="S139" s="247"/>
      <c r="T139" s="24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9" t="s">
        <v>246</v>
      </c>
      <c r="AU139" s="249" t="s">
        <v>83</v>
      </c>
      <c r="AV139" s="13" t="s">
        <v>83</v>
      </c>
      <c r="AW139" s="13" t="s">
        <v>30</v>
      </c>
      <c r="AX139" s="13" t="s">
        <v>81</v>
      </c>
      <c r="AY139" s="249" t="s">
        <v>116</v>
      </c>
    </row>
    <row r="140" spans="1:63" s="11" customFormat="1" ht="22.8" customHeight="1">
      <c r="A140" s="11"/>
      <c r="B140" s="197"/>
      <c r="C140" s="198"/>
      <c r="D140" s="199" t="s">
        <v>72</v>
      </c>
      <c r="E140" s="236" t="s">
        <v>121</v>
      </c>
      <c r="F140" s="236" t="s">
        <v>248</v>
      </c>
      <c r="G140" s="198"/>
      <c r="H140" s="198"/>
      <c r="I140" s="201"/>
      <c r="J140" s="237">
        <f>BK140</f>
        <v>0</v>
      </c>
      <c r="K140" s="198"/>
      <c r="L140" s="203"/>
      <c r="M140" s="204"/>
      <c r="N140" s="205"/>
      <c r="O140" s="205"/>
      <c r="P140" s="206">
        <f>SUM(P141:P142)</f>
        <v>0</v>
      </c>
      <c r="Q140" s="205"/>
      <c r="R140" s="206">
        <f>SUM(R141:R142)</f>
        <v>2.27153784</v>
      </c>
      <c r="S140" s="205"/>
      <c r="T140" s="207">
        <f>SUM(T141:T142)</f>
        <v>0</v>
      </c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R140" s="208" t="s">
        <v>81</v>
      </c>
      <c r="AT140" s="209" t="s">
        <v>72</v>
      </c>
      <c r="AU140" s="209" t="s">
        <v>81</v>
      </c>
      <c r="AY140" s="208" t="s">
        <v>116</v>
      </c>
      <c r="BK140" s="210">
        <f>SUM(BK141:BK142)</f>
        <v>0</v>
      </c>
    </row>
    <row r="141" spans="1:65" s="2" customFormat="1" ht="21.75" customHeight="1">
      <c r="A141" s="38"/>
      <c r="B141" s="39"/>
      <c r="C141" s="211" t="s">
        <v>83</v>
      </c>
      <c r="D141" s="211" t="s">
        <v>117</v>
      </c>
      <c r="E141" s="212" t="s">
        <v>249</v>
      </c>
      <c r="F141" s="213" t="s">
        <v>250</v>
      </c>
      <c r="G141" s="214" t="s">
        <v>189</v>
      </c>
      <c r="H141" s="215">
        <v>12.584</v>
      </c>
      <c r="I141" s="216"/>
      <c r="J141" s="217">
        <f>ROUND(I141*H141,2)</f>
        <v>0</v>
      </c>
      <c r="K141" s="218"/>
      <c r="L141" s="44"/>
      <c r="M141" s="219" t="s">
        <v>1</v>
      </c>
      <c r="N141" s="220" t="s">
        <v>38</v>
      </c>
      <c r="O141" s="91"/>
      <c r="P141" s="221">
        <f>O141*H141</f>
        <v>0</v>
      </c>
      <c r="Q141" s="221">
        <v>0.18051</v>
      </c>
      <c r="R141" s="221">
        <f>Q141*H141</f>
        <v>2.27153784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121</v>
      </c>
      <c r="AT141" s="223" t="s">
        <v>117</v>
      </c>
      <c r="AU141" s="223" t="s">
        <v>83</v>
      </c>
      <c r="AY141" s="17" t="s">
        <v>116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81</v>
      </c>
      <c r="BK141" s="224">
        <f>ROUND(I141*H141,2)</f>
        <v>0</v>
      </c>
      <c r="BL141" s="17" t="s">
        <v>121</v>
      </c>
      <c r="BM141" s="223" t="s">
        <v>251</v>
      </c>
    </row>
    <row r="142" spans="1:51" s="13" customFormat="1" ht="12">
      <c r="A142" s="13"/>
      <c r="B142" s="238"/>
      <c r="C142" s="239"/>
      <c r="D142" s="240" t="s">
        <v>246</v>
      </c>
      <c r="E142" s="241" t="s">
        <v>1</v>
      </c>
      <c r="F142" s="242" t="s">
        <v>252</v>
      </c>
      <c r="G142" s="239"/>
      <c r="H142" s="243">
        <v>12.584</v>
      </c>
      <c r="I142" s="244"/>
      <c r="J142" s="239"/>
      <c r="K142" s="239"/>
      <c r="L142" s="245"/>
      <c r="M142" s="246"/>
      <c r="N142" s="247"/>
      <c r="O142" s="247"/>
      <c r="P142" s="247"/>
      <c r="Q142" s="247"/>
      <c r="R142" s="247"/>
      <c r="S142" s="247"/>
      <c r="T142" s="24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9" t="s">
        <v>246</v>
      </c>
      <c r="AU142" s="249" t="s">
        <v>83</v>
      </c>
      <c r="AV142" s="13" t="s">
        <v>83</v>
      </c>
      <c r="AW142" s="13" t="s">
        <v>30</v>
      </c>
      <c r="AX142" s="13" t="s">
        <v>81</v>
      </c>
      <c r="AY142" s="249" t="s">
        <v>116</v>
      </c>
    </row>
    <row r="143" spans="1:63" s="11" customFormat="1" ht="22.8" customHeight="1">
      <c r="A143" s="11"/>
      <c r="B143" s="197"/>
      <c r="C143" s="198"/>
      <c r="D143" s="199" t="s">
        <v>72</v>
      </c>
      <c r="E143" s="236" t="s">
        <v>127</v>
      </c>
      <c r="F143" s="236" t="s">
        <v>253</v>
      </c>
      <c r="G143" s="198"/>
      <c r="H143" s="198"/>
      <c r="I143" s="201"/>
      <c r="J143" s="237">
        <f>BK143</f>
        <v>0</v>
      </c>
      <c r="K143" s="198"/>
      <c r="L143" s="203"/>
      <c r="M143" s="204"/>
      <c r="N143" s="205"/>
      <c r="O143" s="205"/>
      <c r="P143" s="206">
        <f>SUM(P144:P148)</f>
        <v>0</v>
      </c>
      <c r="Q143" s="205"/>
      <c r="R143" s="206">
        <f>SUM(R144:R148)</f>
        <v>0.40845191999999997</v>
      </c>
      <c r="S143" s="205"/>
      <c r="T143" s="207">
        <f>SUM(T144:T148)</f>
        <v>0</v>
      </c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R143" s="208" t="s">
        <v>81</v>
      </c>
      <c r="AT143" s="209" t="s">
        <v>72</v>
      </c>
      <c r="AU143" s="209" t="s">
        <v>81</v>
      </c>
      <c r="AY143" s="208" t="s">
        <v>116</v>
      </c>
      <c r="BK143" s="210">
        <f>SUM(BK144:BK148)</f>
        <v>0</v>
      </c>
    </row>
    <row r="144" spans="1:65" s="2" customFormat="1" ht="24.15" customHeight="1">
      <c r="A144" s="38"/>
      <c r="B144" s="39"/>
      <c r="C144" s="211" t="s">
        <v>124</v>
      </c>
      <c r="D144" s="211" t="s">
        <v>117</v>
      </c>
      <c r="E144" s="212" t="s">
        <v>254</v>
      </c>
      <c r="F144" s="213" t="s">
        <v>255</v>
      </c>
      <c r="G144" s="214" t="s">
        <v>244</v>
      </c>
      <c r="H144" s="215">
        <v>36.76</v>
      </c>
      <c r="I144" s="216"/>
      <c r="J144" s="217">
        <f>ROUND(I144*H144,2)</f>
        <v>0</v>
      </c>
      <c r="K144" s="218"/>
      <c r="L144" s="44"/>
      <c r="M144" s="219" t="s">
        <v>1</v>
      </c>
      <c r="N144" s="220" t="s">
        <v>38</v>
      </c>
      <c r="O144" s="91"/>
      <c r="P144" s="221">
        <f>O144*H144</f>
        <v>0</v>
      </c>
      <c r="Q144" s="221">
        <v>0.00438</v>
      </c>
      <c r="R144" s="221">
        <f>Q144*H144</f>
        <v>0.1610088</v>
      </c>
      <c r="S144" s="221">
        <v>0</v>
      </c>
      <c r="T144" s="22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3" t="s">
        <v>121</v>
      </c>
      <c r="AT144" s="223" t="s">
        <v>117</v>
      </c>
      <c r="AU144" s="223" t="s">
        <v>83</v>
      </c>
      <c r="AY144" s="17" t="s">
        <v>116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81</v>
      </c>
      <c r="BK144" s="224">
        <f>ROUND(I144*H144,2)</f>
        <v>0</v>
      </c>
      <c r="BL144" s="17" t="s">
        <v>121</v>
      </c>
      <c r="BM144" s="223" t="s">
        <v>256</v>
      </c>
    </row>
    <row r="145" spans="1:51" s="13" customFormat="1" ht="12">
      <c r="A145" s="13"/>
      <c r="B145" s="238"/>
      <c r="C145" s="239"/>
      <c r="D145" s="240" t="s">
        <v>246</v>
      </c>
      <c r="E145" s="241" t="s">
        <v>1</v>
      </c>
      <c r="F145" s="242" t="s">
        <v>257</v>
      </c>
      <c r="G145" s="239"/>
      <c r="H145" s="243">
        <v>36.76</v>
      </c>
      <c r="I145" s="244"/>
      <c r="J145" s="239"/>
      <c r="K145" s="239"/>
      <c r="L145" s="245"/>
      <c r="M145" s="246"/>
      <c r="N145" s="247"/>
      <c r="O145" s="247"/>
      <c r="P145" s="247"/>
      <c r="Q145" s="247"/>
      <c r="R145" s="247"/>
      <c r="S145" s="247"/>
      <c r="T145" s="24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9" t="s">
        <v>246</v>
      </c>
      <c r="AU145" s="249" t="s">
        <v>83</v>
      </c>
      <c r="AV145" s="13" t="s">
        <v>83</v>
      </c>
      <c r="AW145" s="13" t="s">
        <v>30</v>
      </c>
      <c r="AX145" s="13" t="s">
        <v>81</v>
      </c>
      <c r="AY145" s="249" t="s">
        <v>116</v>
      </c>
    </row>
    <row r="146" spans="1:65" s="2" customFormat="1" ht="24.15" customHeight="1">
      <c r="A146" s="38"/>
      <c r="B146" s="39"/>
      <c r="C146" s="211" t="s">
        <v>121</v>
      </c>
      <c r="D146" s="211" t="s">
        <v>117</v>
      </c>
      <c r="E146" s="212" t="s">
        <v>258</v>
      </c>
      <c r="F146" s="213" t="s">
        <v>259</v>
      </c>
      <c r="G146" s="214" t="s">
        <v>244</v>
      </c>
      <c r="H146" s="215">
        <v>36.76</v>
      </c>
      <c r="I146" s="216"/>
      <c r="J146" s="217">
        <f>ROUND(I146*H146,2)</f>
        <v>0</v>
      </c>
      <c r="K146" s="218"/>
      <c r="L146" s="44"/>
      <c r="M146" s="219" t="s">
        <v>1</v>
      </c>
      <c r="N146" s="220" t="s">
        <v>38</v>
      </c>
      <c r="O146" s="91"/>
      <c r="P146" s="221">
        <f>O146*H146</f>
        <v>0</v>
      </c>
      <c r="Q146" s="221">
        <v>0.00273</v>
      </c>
      <c r="R146" s="221">
        <f>Q146*H146</f>
        <v>0.10035479999999998</v>
      </c>
      <c r="S146" s="221">
        <v>0</v>
      </c>
      <c r="T146" s="22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3" t="s">
        <v>121</v>
      </c>
      <c r="AT146" s="223" t="s">
        <v>117</v>
      </c>
      <c r="AU146" s="223" t="s">
        <v>83</v>
      </c>
      <c r="AY146" s="17" t="s">
        <v>116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81</v>
      </c>
      <c r="BK146" s="224">
        <f>ROUND(I146*H146,2)</f>
        <v>0</v>
      </c>
      <c r="BL146" s="17" t="s">
        <v>121</v>
      </c>
      <c r="BM146" s="223" t="s">
        <v>260</v>
      </c>
    </row>
    <row r="147" spans="1:65" s="2" customFormat="1" ht="24.15" customHeight="1">
      <c r="A147" s="38"/>
      <c r="B147" s="39"/>
      <c r="C147" s="211" t="s">
        <v>131</v>
      </c>
      <c r="D147" s="211" t="s">
        <v>117</v>
      </c>
      <c r="E147" s="212" t="s">
        <v>261</v>
      </c>
      <c r="F147" s="213" t="s">
        <v>262</v>
      </c>
      <c r="G147" s="214" t="s">
        <v>244</v>
      </c>
      <c r="H147" s="215">
        <v>22.422</v>
      </c>
      <c r="I147" s="216"/>
      <c r="J147" s="217">
        <f>ROUND(I147*H147,2)</f>
        <v>0</v>
      </c>
      <c r="K147" s="218"/>
      <c r="L147" s="44"/>
      <c r="M147" s="219" t="s">
        <v>1</v>
      </c>
      <c r="N147" s="220" t="s">
        <v>38</v>
      </c>
      <c r="O147" s="91"/>
      <c r="P147" s="221">
        <f>O147*H147</f>
        <v>0</v>
      </c>
      <c r="Q147" s="221">
        <v>0.00656</v>
      </c>
      <c r="R147" s="221">
        <f>Q147*H147</f>
        <v>0.14708832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121</v>
      </c>
      <c r="AT147" s="223" t="s">
        <v>117</v>
      </c>
      <c r="AU147" s="223" t="s">
        <v>83</v>
      </c>
      <c r="AY147" s="17" t="s">
        <v>116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81</v>
      </c>
      <c r="BK147" s="224">
        <f>ROUND(I147*H147,2)</f>
        <v>0</v>
      </c>
      <c r="BL147" s="17" t="s">
        <v>121</v>
      </c>
      <c r="BM147" s="223" t="s">
        <v>263</v>
      </c>
    </row>
    <row r="148" spans="1:51" s="13" customFormat="1" ht="12">
      <c r="A148" s="13"/>
      <c r="B148" s="238"/>
      <c r="C148" s="239"/>
      <c r="D148" s="240" t="s">
        <v>246</v>
      </c>
      <c r="E148" s="241" t="s">
        <v>1</v>
      </c>
      <c r="F148" s="242" t="s">
        <v>264</v>
      </c>
      <c r="G148" s="239"/>
      <c r="H148" s="243">
        <v>22.422</v>
      </c>
      <c r="I148" s="244"/>
      <c r="J148" s="239"/>
      <c r="K148" s="239"/>
      <c r="L148" s="245"/>
      <c r="M148" s="246"/>
      <c r="N148" s="247"/>
      <c r="O148" s="247"/>
      <c r="P148" s="247"/>
      <c r="Q148" s="247"/>
      <c r="R148" s="247"/>
      <c r="S148" s="247"/>
      <c r="T148" s="24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9" t="s">
        <v>246</v>
      </c>
      <c r="AU148" s="249" t="s">
        <v>83</v>
      </c>
      <c r="AV148" s="13" t="s">
        <v>83</v>
      </c>
      <c r="AW148" s="13" t="s">
        <v>30</v>
      </c>
      <c r="AX148" s="13" t="s">
        <v>81</v>
      </c>
      <c r="AY148" s="249" t="s">
        <v>116</v>
      </c>
    </row>
    <row r="149" spans="1:63" s="11" customFormat="1" ht="22.8" customHeight="1">
      <c r="A149" s="11"/>
      <c r="B149" s="197"/>
      <c r="C149" s="198"/>
      <c r="D149" s="199" t="s">
        <v>72</v>
      </c>
      <c r="E149" s="236" t="s">
        <v>176</v>
      </c>
      <c r="F149" s="236" t="s">
        <v>265</v>
      </c>
      <c r="G149" s="198"/>
      <c r="H149" s="198"/>
      <c r="I149" s="201"/>
      <c r="J149" s="237">
        <f>BK149</f>
        <v>0</v>
      </c>
      <c r="K149" s="198"/>
      <c r="L149" s="203"/>
      <c r="M149" s="204"/>
      <c r="N149" s="205"/>
      <c r="O149" s="205"/>
      <c r="P149" s="206">
        <f>SUM(P150:P161)</f>
        <v>0</v>
      </c>
      <c r="Q149" s="205"/>
      <c r="R149" s="206">
        <f>SUM(R150:R161)</f>
        <v>0.13922736</v>
      </c>
      <c r="S149" s="205"/>
      <c r="T149" s="207">
        <f>SUM(T150:T161)</f>
        <v>2.619</v>
      </c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R149" s="208" t="s">
        <v>81</v>
      </c>
      <c r="AT149" s="209" t="s">
        <v>72</v>
      </c>
      <c r="AU149" s="209" t="s">
        <v>81</v>
      </c>
      <c r="AY149" s="208" t="s">
        <v>116</v>
      </c>
      <c r="BK149" s="210">
        <f>SUM(BK150:BK161)</f>
        <v>0</v>
      </c>
    </row>
    <row r="150" spans="1:65" s="2" customFormat="1" ht="33" customHeight="1">
      <c r="A150" s="38"/>
      <c r="B150" s="39"/>
      <c r="C150" s="211" t="s">
        <v>127</v>
      </c>
      <c r="D150" s="211" t="s">
        <v>117</v>
      </c>
      <c r="E150" s="212" t="s">
        <v>266</v>
      </c>
      <c r="F150" s="213" t="s">
        <v>267</v>
      </c>
      <c r="G150" s="214" t="s">
        <v>244</v>
      </c>
      <c r="H150" s="215">
        <v>1549.78</v>
      </c>
      <c r="I150" s="216"/>
      <c r="J150" s="217">
        <f>ROUND(I150*H150,2)</f>
        <v>0</v>
      </c>
      <c r="K150" s="218"/>
      <c r="L150" s="44"/>
      <c r="M150" s="219" t="s">
        <v>1</v>
      </c>
      <c r="N150" s="220" t="s">
        <v>38</v>
      </c>
      <c r="O150" s="91"/>
      <c r="P150" s="221">
        <f>O150*H150</f>
        <v>0</v>
      </c>
      <c r="Q150" s="221">
        <v>0</v>
      </c>
      <c r="R150" s="221">
        <f>Q150*H150</f>
        <v>0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121</v>
      </c>
      <c r="AT150" s="223" t="s">
        <v>117</v>
      </c>
      <c r="AU150" s="223" t="s">
        <v>83</v>
      </c>
      <c r="AY150" s="17" t="s">
        <v>116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81</v>
      </c>
      <c r="BK150" s="224">
        <f>ROUND(I150*H150,2)</f>
        <v>0</v>
      </c>
      <c r="BL150" s="17" t="s">
        <v>121</v>
      </c>
      <c r="BM150" s="223" t="s">
        <v>268</v>
      </c>
    </row>
    <row r="151" spans="1:51" s="13" customFormat="1" ht="12">
      <c r="A151" s="13"/>
      <c r="B151" s="238"/>
      <c r="C151" s="239"/>
      <c r="D151" s="240" t="s">
        <v>246</v>
      </c>
      <c r="E151" s="241" t="s">
        <v>1</v>
      </c>
      <c r="F151" s="242" t="s">
        <v>269</v>
      </c>
      <c r="G151" s="239"/>
      <c r="H151" s="243">
        <v>1549.78</v>
      </c>
      <c r="I151" s="244"/>
      <c r="J151" s="239"/>
      <c r="K151" s="239"/>
      <c r="L151" s="245"/>
      <c r="M151" s="246"/>
      <c r="N151" s="247"/>
      <c r="O151" s="247"/>
      <c r="P151" s="247"/>
      <c r="Q151" s="247"/>
      <c r="R151" s="247"/>
      <c r="S151" s="247"/>
      <c r="T151" s="24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9" t="s">
        <v>246</v>
      </c>
      <c r="AU151" s="249" t="s">
        <v>83</v>
      </c>
      <c r="AV151" s="13" t="s">
        <v>83</v>
      </c>
      <c r="AW151" s="13" t="s">
        <v>30</v>
      </c>
      <c r="AX151" s="13" t="s">
        <v>81</v>
      </c>
      <c r="AY151" s="249" t="s">
        <v>116</v>
      </c>
    </row>
    <row r="152" spans="1:65" s="2" customFormat="1" ht="37.8" customHeight="1">
      <c r="A152" s="38"/>
      <c r="B152" s="39"/>
      <c r="C152" s="211" t="s">
        <v>141</v>
      </c>
      <c r="D152" s="211" t="s">
        <v>117</v>
      </c>
      <c r="E152" s="212" t="s">
        <v>270</v>
      </c>
      <c r="F152" s="213" t="s">
        <v>271</v>
      </c>
      <c r="G152" s="214" t="s">
        <v>244</v>
      </c>
      <c r="H152" s="215">
        <v>92986.8</v>
      </c>
      <c r="I152" s="216"/>
      <c r="J152" s="217">
        <f>ROUND(I152*H152,2)</f>
        <v>0</v>
      </c>
      <c r="K152" s="218"/>
      <c r="L152" s="44"/>
      <c r="M152" s="219" t="s">
        <v>1</v>
      </c>
      <c r="N152" s="220" t="s">
        <v>38</v>
      </c>
      <c r="O152" s="91"/>
      <c r="P152" s="221">
        <f>O152*H152</f>
        <v>0</v>
      </c>
      <c r="Q152" s="221">
        <v>0</v>
      </c>
      <c r="R152" s="221">
        <f>Q152*H152</f>
        <v>0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121</v>
      </c>
      <c r="AT152" s="223" t="s">
        <v>117</v>
      </c>
      <c r="AU152" s="223" t="s">
        <v>83</v>
      </c>
      <c r="AY152" s="17" t="s">
        <v>116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81</v>
      </c>
      <c r="BK152" s="224">
        <f>ROUND(I152*H152,2)</f>
        <v>0</v>
      </c>
      <c r="BL152" s="17" t="s">
        <v>121</v>
      </c>
      <c r="BM152" s="223" t="s">
        <v>272</v>
      </c>
    </row>
    <row r="153" spans="1:51" s="13" customFormat="1" ht="12">
      <c r="A153" s="13"/>
      <c r="B153" s="238"/>
      <c r="C153" s="239"/>
      <c r="D153" s="240" t="s">
        <v>246</v>
      </c>
      <c r="E153" s="241" t="s">
        <v>1</v>
      </c>
      <c r="F153" s="242" t="s">
        <v>273</v>
      </c>
      <c r="G153" s="239"/>
      <c r="H153" s="243">
        <v>92986.8</v>
      </c>
      <c r="I153" s="244"/>
      <c r="J153" s="239"/>
      <c r="K153" s="239"/>
      <c r="L153" s="245"/>
      <c r="M153" s="246"/>
      <c r="N153" s="247"/>
      <c r="O153" s="247"/>
      <c r="P153" s="247"/>
      <c r="Q153" s="247"/>
      <c r="R153" s="247"/>
      <c r="S153" s="247"/>
      <c r="T153" s="24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9" t="s">
        <v>246</v>
      </c>
      <c r="AU153" s="249" t="s">
        <v>83</v>
      </c>
      <c r="AV153" s="13" t="s">
        <v>83</v>
      </c>
      <c r="AW153" s="13" t="s">
        <v>30</v>
      </c>
      <c r="AX153" s="13" t="s">
        <v>81</v>
      </c>
      <c r="AY153" s="249" t="s">
        <v>116</v>
      </c>
    </row>
    <row r="154" spans="1:65" s="2" customFormat="1" ht="33" customHeight="1">
      <c r="A154" s="38"/>
      <c r="B154" s="39"/>
      <c r="C154" s="211" t="s">
        <v>130</v>
      </c>
      <c r="D154" s="211" t="s">
        <v>117</v>
      </c>
      <c r="E154" s="212" t="s">
        <v>274</v>
      </c>
      <c r="F154" s="213" t="s">
        <v>275</v>
      </c>
      <c r="G154" s="214" t="s">
        <v>244</v>
      </c>
      <c r="H154" s="215">
        <v>1549.78</v>
      </c>
      <c r="I154" s="216"/>
      <c r="J154" s="217">
        <f>ROUND(I154*H154,2)</f>
        <v>0</v>
      </c>
      <c r="K154" s="218"/>
      <c r="L154" s="44"/>
      <c r="M154" s="219" t="s">
        <v>1</v>
      </c>
      <c r="N154" s="220" t="s">
        <v>38</v>
      </c>
      <c r="O154" s="91"/>
      <c r="P154" s="221">
        <f>O154*H154</f>
        <v>0</v>
      </c>
      <c r="Q154" s="221">
        <v>0</v>
      </c>
      <c r="R154" s="221">
        <f>Q154*H154</f>
        <v>0</v>
      </c>
      <c r="S154" s="221">
        <v>0</v>
      </c>
      <c r="T154" s="22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3" t="s">
        <v>121</v>
      </c>
      <c r="AT154" s="223" t="s">
        <v>117</v>
      </c>
      <c r="AU154" s="223" t="s">
        <v>83</v>
      </c>
      <c r="AY154" s="17" t="s">
        <v>116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81</v>
      </c>
      <c r="BK154" s="224">
        <f>ROUND(I154*H154,2)</f>
        <v>0</v>
      </c>
      <c r="BL154" s="17" t="s">
        <v>121</v>
      </c>
      <c r="BM154" s="223" t="s">
        <v>276</v>
      </c>
    </row>
    <row r="155" spans="1:65" s="2" customFormat="1" ht="24.15" customHeight="1">
      <c r="A155" s="38"/>
      <c r="B155" s="39"/>
      <c r="C155" s="211" t="s">
        <v>176</v>
      </c>
      <c r="D155" s="211" t="s">
        <v>117</v>
      </c>
      <c r="E155" s="212" t="s">
        <v>277</v>
      </c>
      <c r="F155" s="213" t="s">
        <v>278</v>
      </c>
      <c r="G155" s="214" t="s">
        <v>279</v>
      </c>
      <c r="H155" s="215">
        <v>30</v>
      </c>
      <c r="I155" s="216"/>
      <c r="J155" s="217">
        <f>ROUND(I155*H155,2)</f>
        <v>0</v>
      </c>
      <c r="K155" s="218"/>
      <c r="L155" s="44"/>
      <c r="M155" s="219" t="s">
        <v>1</v>
      </c>
      <c r="N155" s="220" t="s">
        <v>38</v>
      </c>
      <c r="O155" s="91"/>
      <c r="P155" s="221">
        <f>O155*H155</f>
        <v>0</v>
      </c>
      <c r="Q155" s="221">
        <v>1E-05</v>
      </c>
      <c r="R155" s="221">
        <f>Q155*H155</f>
        <v>0.00030000000000000003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121</v>
      </c>
      <c r="AT155" s="223" t="s">
        <v>117</v>
      </c>
      <c r="AU155" s="223" t="s">
        <v>83</v>
      </c>
      <c r="AY155" s="17" t="s">
        <v>116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81</v>
      </c>
      <c r="BK155" s="224">
        <f>ROUND(I155*H155,2)</f>
        <v>0</v>
      </c>
      <c r="BL155" s="17" t="s">
        <v>121</v>
      </c>
      <c r="BM155" s="223" t="s">
        <v>280</v>
      </c>
    </row>
    <row r="156" spans="1:51" s="13" customFormat="1" ht="12">
      <c r="A156" s="13"/>
      <c r="B156" s="238"/>
      <c r="C156" s="239"/>
      <c r="D156" s="240" t="s">
        <v>246</v>
      </c>
      <c r="E156" s="241" t="s">
        <v>1</v>
      </c>
      <c r="F156" s="242" t="s">
        <v>281</v>
      </c>
      <c r="G156" s="239"/>
      <c r="H156" s="243">
        <v>30</v>
      </c>
      <c r="I156" s="244"/>
      <c r="J156" s="239"/>
      <c r="K156" s="239"/>
      <c r="L156" s="245"/>
      <c r="M156" s="246"/>
      <c r="N156" s="247"/>
      <c r="O156" s="247"/>
      <c r="P156" s="247"/>
      <c r="Q156" s="247"/>
      <c r="R156" s="247"/>
      <c r="S156" s="247"/>
      <c r="T156" s="24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9" t="s">
        <v>246</v>
      </c>
      <c r="AU156" s="249" t="s">
        <v>83</v>
      </c>
      <c r="AV156" s="13" t="s">
        <v>83</v>
      </c>
      <c r="AW156" s="13" t="s">
        <v>30</v>
      </c>
      <c r="AX156" s="13" t="s">
        <v>81</v>
      </c>
      <c r="AY156" s="249" t="s">
        <v>116</v>
      </c>
    </row>
    <row r="157" spans="1:65" s="2" customFormat="1" ht="24.15" customHeight="1">
      <c r="A157" s="38"/>
      <c r="B157" s="39"/>
      <c r="C157" s="211" t="s">
        <v>134</v>
      </c>
      <c r="D157" s="211" t="s">
        <v>117</v>
      </c>
      <c r="E157" s="212" t="s">
        <v>282</v>
      </c>
      <c r="F157" s="213" t="s">
        <v>283</v>
      </c>
      <c r="G157" s="214" t="s">
        <v>284</v>
      </c>
      <c r="H157" s="215">
        <v>1.455</v>
      </c>
      <c r="I157" s="216"/>
      <c r="J157" s="217">
        <f>ROUND(I157*H157,2)</f>
        <v>0</v>
      </c>
      <c r="K157" s="218"/>
      <c r="L157" s="44"/>
      <c r="M157" s="219" t="s">
        <v>1</v>
      </c>
      <c r="N157" s="220" t="s">
        <v>38</v>
      </c>
      <c r="O157" s="91"/>
      <c r="P157" s="221">
        <f>O157*H157</f>
        <v>0</v>
      </c>
      <c r="Q157" s="221">
        <v>0</v>
      </c>
      <c r="R157" s="221">
        <f>Q157*H157</f>
        <v>0</v>
      </c>
      <c r="S157" s="221">
        <v>1.8</v>
      </c>
      <c r="T157" s="222">
        <f>S157*H157</f>
        <v>2.619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3" t="s">
        <v>121</v>
      </c>
      <c r="AT157" s="223" t="s">
        <v>117</v>
      </c>
      <c r="AU157" s="223" t="s">
        <v>83</v>
      </c>
      <c r="AY157" s="17" t="s">
        <v>116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81</v>
      </c>
      <c r="BK157" s="224">
        <f>ROUND(I157*H157,2)</f>
        <v>0</v>
      </c>
      <c r="BL157" s="17" t="s">
        <v>121</v>
      </c>
      <c r="BM157" s="223" t="s">
        <v>285</v>
      </c>
    </row>
    <row r="158" spans="1:51" s="13" customFormat="1" ht="12">
      <c r="A158" s="13"/>
      <c r="B158" s="238"/>
      <c r="C158" s="239"/>
      <c r="D158" s="240" t="s">
        <v>246</v>
      </c>
      <c r="E158" s="241" t="s">
        <v>1</v>
      </c>
      <c r="F158" s="242" t="s">
        <v>286</v>
      </c>
      <c r="G158" s="239"/>
      <c r="H158" s="243">
        <v>1.455</v>
      </c>
      <c r="I158" s="244"/>
      <c r="J158" s="239"/>
      <c r="K158" s="239"/>
      <c r="L158" s="245"/>
      <c r="M158" s="246"/>
      <c r="N158" s="247"/>
      <c r="O158" s="247"/>
      <c r="P158" s="247"/>
      <c r="Q158" s="247"/>
      <c r="R158" s="247"/>
      <c r="S158" s="247"/>
      <c r="T158" s="24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9" t="s">
        <v>246</v>
      </c>
      <c r="AU158" s="249" t="s">
        <v>83</v>
      </c>
      <c r="AV158" s="13" t="s">
        <v>83</v>
      </c>
      <c r="AW158" s="13" t="s">
        <v>30</v>
      </c>
      <c r="AX158" s="13" t="s">
        <v>81</v>
      </c>
      <c r="AY158" s="249" t="s">
        <v>116</v>
      </c>
    </row>
    <row r="159" spans="1:65" s="2" customFormat="1" ht="16.5" customHeight="1">
      <c r="A159" s="38"/>
      <c r="B159" s="39"/>
      <c r="C159" s="211" t="s">
        <v>183</v>
      </c>
      <c r="D159" s="211" t="s">
        <v>117</v>
      </c>
      <c r="E159" s="212" t="s">
        <v>287</v>
      </c>
      <c r="F159" s="213" t="s">
        <v>288</v>
      </c>
      <c r="G159" s="214" t="s">
        <v>244</v>
      </c>
      <c r="H159" s="215">
        <v>9.152</v>
      </c>
      <c r="I159" s="216"/>
      <c r="J159" s="217">
        <f>ROUND(I159*H159,2)</f>
        <v>0</v>
      </c>
      <c r="K159" s="218"/>
      <c r="L159" s="44"/>
      <c r="M159" s="219" t="s">
        <v>1</v>
      </c>
      <c r="N159" s="220" t="s">
        <v>38</v>
      </c>
      <c r="O159" s="91"/>
      <c r="P159" s="221">
        <f>O159*H159</f>
        <v>0</v>
      </c>
      <c r="Q159" s="221">
        <v>0.01518</v>
      </c>
      <c r="R159" s="221">
        <f>Q159*H159</f>
        <v>0.13892736</v>
      </c>
      <c r="S159" s="221">
        <v>0</v>
      </c>
      <c r="T159" s="22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3" t="s">
        <v>121</v>
      </c>
      <c r="AT159" s="223" t="s">
        <v>117</v>
      </c>
      <c r="AU159" s="223" t="s">
        <v>83</v>
      </c>
      <c r="AY159" s="17" t="s">
        <v>116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81</v>
      </c>
      <c r="BK159" s="224">
        <f>ROUND(I159*H159,2)</f>
        <v>0</v>
      </c>
      <c r="BL159" s="17" t="s">
        <v>121</v>
      </c>
      <c r="BM159" s="223" t="s">
        <v>289</v>
      </c>
    </row>
    <row r="160" spans="1:51" s="13" customFormat="1" ht="12">
      <c r="A160" s="13"/>
      <c r="B160" s="238"/>
      <c r="C160" s="239"/>
      <c r="D160" s="240" t="s">
        <v>246</v>
      </c>
      <c r="E160" s="241" t="s">
        <v>1</v>
      </c>
      <c r="F160" s="242" t="s">
        <v>290</v>
      </c>
      <c r="G160" s="239"/>
      <c r="H160" s="243">
        <v>9.152</v>
      </c>
      <c r="I160" s="244"/>
      <c r="J160" s="239"/>
      <c r="K160" s="239"/>
      <c r="L160" s="245"/>
      <c r="M160" s="246"/>
      <c r="N160" s="247"/>
      <c r="O160" s="247"/>
      <c r="P160" s="247"/>
      <c r="Q160" s="247"/>
      <c r="R160" s="247"/>
      <c r="S160" s="247"/>
      <c r="T160" s="24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9" t="s">
        <v>246</v>
      </c>
      <c r="AU160" s="249" t="s">
        <v>83</v>
      </c>
      <c r="AV160" s="13" t="s">
        <v>83</v>
      </c>
      <c r="AW160" s="13" t="s">
        <v>30</v>
      </c>
      <c r="AX160" s="13" t="s">
        <v>81</v>
      </c>
      <c r="AY160" s="249" t="s">
        <v>116</v>
      </c>
    </row>
    <row r="161" spans="1:65" s="2" customFormat="1" ht="16.5" customHeight="1">
      <c r="A161" s="38"/>
      <c r="B161" s="39"/>
      <c r="C161" s="211" t="s">
        <v>137</v>
      </c>
      <c r="D161" s="211" t="s">
        <v>117</v>
      </c>
      <c r="E161" s="212" t="s">
        <v>291</v>
      </c>
      <c r="F161" s="213" t="s">
        <v>292</v>
      </c>
      <c r="G161" s="214" t="s">
        <v>244</v>
      </c>
      <c r="H161" s="215">
        <v>9.152</v>
      </c>
      <c r="I161" s="216"/>
      <c r="J161" s="217">
        <f>ROUND(I161*H161,2)</f>
        <v>0</v>
      </c>
      <c r="K161" s="218"/>
      <c r="L161" s="44"/>
      <c r="M161" s="219" t="s">
        <v>1</v>
      </c>
      <c r="N161" s="220" t="s">
        <v>38</v>
      </c>
      <c r="O161" s="91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121</v>
      </c>
      <c r="AT161" s="223" t="s">
        <v>117</v>
      </c>
      <c r="AU161" s="223" t="s">
        <v>83</v>
      </c>
      <c r="AY161" s="17" t="s">
        <v>116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81</v>
      </c>
      <c r="BK161" s="224">
        <f>ROUND(I161*H161,2)</f>
        <v>0</v>
      </c>
      <c r="BL161" s="17" t="s">
        <v>121</v>
      </c>
      <c r="BM161" s="223" t="s">
        <v>293</v>
      </c>
    </row>
    <row r="162" spans="1:63" s="11" customFormat="1" ht="22.8" customHeight="1">
      <c r="A162" s="11"/>
      <c r="B162" s="197"/>
      <c r="C162" s="198"/>
      <c r="D162" s="199" t="s">
        <v>72</v>
      </c>
      <c r="E162" s="236" t="s">
        <v>294</v>
      </c>
      <c r="F162" s="236" t="s">
        <v>295</v>
      </c>
      <c r="G162" s="198"/>
      <c r="H162" s="198"/>
      <c r="I162" s="201"/>
      <c r="J162" s="237">
        <f>BK162</f>
        <v>0</v>
      </c>
      <c r="K162" s="198"/>
      <c r="L162" s="203"/>
      <c r="M162" s="204"/>
      <c r="N162" s="205"/>
      <c r="O162" s="205"/>
      <c r="P162" s="206">
        <f>SUM(P163:P168)</f>
        <v>0</v>
      </c>
      <c r="Q162" s="205"/>
      <c r="R162" s="206">
        <f>SUM(R163:R168)</f>
        <v>0</v>
      </c>
      <c r="S162" s="205"/>
      <c r="T162" s="207">
        <f>SUM(T163:T168)</f>
        <v>0</v>
      </c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R162" s="208" t="s">
        <v>81</v>
      </c>
      <c r="AT162" s="209" t="s">
        <v>72</v>
      </c>
      <c r="AU162" s="209" t="s">
        <v>81</v>
      </c>
      <c r="AY162" s="208" t="s">
        <v>116</v>
      </c>
      <c r="BK162" s="210">
        <f>SUM(BK163:BK168)</f>
        <v>0</v>
      </c>
    </row>
    <row r="163" spans="1:65" s="2" customFormat="1" ht="33" customHeight="1">
      <c r="A163" s="38"/>
      <c r="B163" s="39"/>
      <c r="C163" s="211" t="s">
        <v>296</v>
      </c>
      <c r="D163" s="211" t="s">
        <v>117</v>
      </c>
      <c r="E163" s="212" t="s">
        <v>297</v>
      </c>
      <c r="F163" s="213" t="s">
        <v>298</v>
      </c>
      <c r="G163" s="214" t="s">
        <v>299</v>
      </c>
      <c r="H163" s="215">
        <v>5.027</v>
      </c>
      <c r="I163" s="216"/>
      <c r="J163" s="217">
        <f>ROUND(I163*H163,2)</f>
        <v>0</v>
      </c>
      <c r="K163" s="218"/>
      <c r="L163" s="44"/>
      <c r="M163" s="219" t="s">
        <v>1</v>
      </c>
      <c r="N163" s="220" t="s">
        <v>38</v>
      </c>
      <c r="O163" s="91"/>
      <c r="P163" s="221">
        <f>O163*H163</f>
        <v>0</v>
      </c>
      <c r="Q163" s="221">
        <v>0</v>
      </c>
      <c r="R163" s="221">
        <f>Q163*H163</f>
        <v>0</v>
      </c>
      <c r="S163" s="221">
        <v>0</v>
      </c>
      <c r="T163" s="222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3" t="s">
        <v>121</v>
      </c>
      <c r="AT163" s="223" t="s">
        <v>117</v>
      </c>
      <c r="AU163" s="223" t="s">
        <v>83</v>
      </c>
      <c r="AY163" s="17" t="s">
        <v>116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7" t="s">
        <v>81</v>
      </c>
      <c r="BK163" s="224">
        <f>ROUND(I163*H163,2)</f>
        <v>0</v>
      </c>
      <c r="BL163" s="17" t="s">
        <v>121</v>
      </c>
      <c r="BM163" s="223" t="s">
        <v>300</v>
      </c>
    </row>
    <row r="164" spans="1:65" s="2" customFormat="1" ht="24.15" customHeight="1">
      <c r="A164" s="38"/>
      <c r="B164" s="39"/>
      <c r="C164" s="211" t="s">
        <v>140</v>
      </c>
      <c r="D164" s="211" t="s">
        <v>117</v>
      </c>
      <c r="E164" s="212" t="s">
        <v>301</v>
      </c>
      <c r="F164" s="213" t="s">
        <v>302</v>
      </c>
      <c r="G164" s="214" t="s">
        <v>299</v>
      </c>
      <c r="H164" s="215">
        <v>5.027</v>
      </c>
      <c r="I164" s="216"/>
      <c r="J164" s="217">
        <f>ROUND(I164*H164,2)</f>
        <v>0</v>
      </c>
      <c r="K164" s="218"/>
      <c r="L164" s="44"/>
      <c r="M164" s="219" t="s">
        <v>1</v>
      </c>
      <c r="N164" s="220" t="s">
        <v>38</v>
      </c>
      <c r="O164" s="91"/>
      <c r="P164" s="221">
        <f>O164*H164</f>
        <v>0</v>
      </c>
      <c r="Q164" s="221">
        <v>0</v>
      </c>
      <c r="R164" s="221">
        <f>Q164*H164</f>
        <v>0</v>
      </c>
      <c r="S164" s="221">
        <v>0</v>
      </c>
      <c r="T164" s="22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3" t="s">
        <v>121</v>
      </c>
      <c r="AT164" s="223" t="s">
        <v>117</v>
      </c>
      <c r="AU164" s="223" t="s">
        <v>83</v>
      </c>
      <c r="AY164" s="17" t="s">
        <v>116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81</v>
      </c>
      <c r="BK164" s="224">
        <f>ROUND(I164*H164,2)</f>
        <v>0</v>
      </c>
      <c r="BL164" s="17" t="s">
        <v>121</v>
      </c>
      <c r="BM164" s="223" t="s">
        <v>303</v>
      </c>
    </row>
    <row r="165" spans="1:65" s="2" customFormat="1" ht="24.15" customHeight="1">
      <c r="A165" s="38"/>
      <c r="B165" s="39"/>
      <c r="C165" s="211" t="s">
        <v>8</v>
      </c>
      <c r="D165" s="211" t="s">
        <v>117</v>
      </c>
      <c r="E165" s="212" t="s">
        <v>304</v>
      </c>
      <c r="F165" s="213" t="s">
        <v>305</v>
      </c>
      <c r="G165" s="214" t="s">
        <v>299</v>
      </c>
      <c r="H165" s="215">
        <v>90.486</v>
      </c>
      <c r="I165" s="216"/>
      <c r="J165" s="217">
        <f>ROUND(I165*H165,2)</f>
        <v>0</v>
      </c>
      <c r="K165" s="218"/>
      <c r="L165" s="44"/>
      <c r="M165" s="219" t="s">
        <v>1</v>
      </c>
      <c r="N165" s="220" t="s">
        <v>38</v>
      </c>
      <c r="O165" s="91"/>
      <c r="P165" s="221">
        <f>O165*H165</f>
        <v>0</v>
      </c>
      <c r="Q165" s="221">
        <v>0</v>
      </c>
      <c r="R165" s="221">
        <f>Q165*H165</f>
        <v>0</v>
      </c>
      <c r="S165" s="221">
        <v>0</v>
      </c>
      <c r="T165" s="22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3" t="s">
        <v>121</v>
      </c>
      <c r="AT165" s="223" t="s">
        <v>117</v>
      </c>
      <c r="AU165" s="223" t="s">
        <v>83</v>
      </c>
      <c r="AY165" s="17" t="s">
        <v>116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81</v>
      </c>
      <c r="BK165" s="224">
        <f>ROUND(I165*H165,2)</f>
        <v>0</v>
      </c>
      <c r="BL165" s="17" t="s">
        <v>121</v>
      </c>
      <c r="BM165" s="223" t="s">
        <v>306</v>
      </c>
    </row>
    <row r="166" spans="1:51" s="13" customFormat="1" ht="12">
      <c r="A166" s="13"/>
      <c r="B166" s="238"/>
      <c r="C166" s="239"/>
      <c r="D166" s="240" t="s">
        <v>246</v>
      </c>
      <c r="E166" s="241" t="s">
        <v>1</v>
      </c>
      <c r="F166" s="242" t="s">
        <v>307</v>
      </c>
      <c r="G166" s="239"/>
      <c r="H166" s="243">
        <v>90.486</v>
      </c>
      <c r="I166" s="244"/>
      <c r="J166" s="239"/>
      <c r="K166" s="239"/>
      <c r="L166" s="245"/>
      <c r="M166" s="246"/>
      <c r="N166" s="247"/>
      <c r="O166" s="247"/>
      <c r="P166" s="247"/>
      <c r="Q166" s="247"/>
      <c r="R166" s="247"/>
      <c r="S166" s="247"/>
      <c r="T166" s="24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9" t="s">
        <v>246</v>
      </c>
      <c r="AU166" s="249" t="s">
        <v>83</v>
      </c>
      <c r="AV166" s="13" t="s">
        <v>83</v>
      </c>
      <c r="AW166" s="13" t="s">
        <v>30</v>
      </c>
      <c r="AX166" s="13" t="s">
        <v>81</v>
      </c>
      <c r="AY166" s="249" t="s">
        <v>116</v>
      </c>
    </row>
    <row r="167" spans="1:65" s="2" customFormat="1" ht="33" customHeight="1">
      <c r="A167" s="38"/>
      <c r="B167" s="39"/>
      <c r="C167" s="211" t="s">
        <v>144</v>
      </c>
      <c r="D167" s="211" t="s">
        <v>117</v>
      </c>
      <c r="E167" s="212" t="s">
        <v>308</v>
      </c>
      <c r="F167" s="213" t="s">
        <v>309</v>
      </c>
      <c r="G167" s="214" t="s">
        <v>299</v>
      </c>
      <c r="H167" s="215">
        <v>4.83</v>
      </c>
      <c r="I167" s="216"/>
      <c r="J167" s="217">
        <f>ROUND(I167*H167,2)</f>
        <v>0</v>
      </c>
      <c r="K167" s="218"/>
      <c r="L167" s="44"/>
      <c r="M167" s="219" t="s">
        <v>1</v>
      </c>
      <c r="N167" s="220" t="s">
        <v>38</v>
      </c>
      <c r="O167" s="91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121</v>
      </c>
      <c r="AT167" s="223" t="s">
        <v>117</v>
      </c>
      <c r="AU167" s="223" t="s">
        <v>83</v>
      </c>
      <c r="AY167" s="17" t="s">
        <v>116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81</v>
      </c>
      <c r="BK167" s="224">
        <f>ROUND(I167*H167,2)</f>
        <v>0</v>
      </c>
      <c r="BL167" s="17" t="s">
        <v>121</v>
      </c>
      <c r="BM167" s="223" t="s">
        <v>310</v>
      </c>
    </row>
    <row r="168" spans="1:65" s="2" customFormat="1" ht="33" customHeight="1">
      <c r="A168" s="38"/>
      <c r="B168" s="39"/>
      <c r="C168" s="211" t="s">
        <v>311</v>
      </c>
      <c r="D168" s="211" t="s">
        <v>117</v>
      </c>
      <c r="E168" s="212" t="s">
        <v>312</v>
      </c>
      <c r="F168" s="213" t="s">
        <v>313</v>
      </c>
      <c r="G168" s="214" t="s">
        <v>299</v>
      </c>
      <c r="H168" s="215">
        <v>0.197</v>
      </c>
      <c r="I168" s="216"/>
      <c r="J168" s="217">
        <f>ROUND(I168*H168,2)</f>
        <v>0</v>
      </c>
      <c r="K168" s="218"/>
      <c r="L168" s="44"/>
      <c r="M168" s="219" t="s">
        <v>1</v>
      </c>
      <c r="N168" s="220" t="s">
        <v>38</v>
      </c>
      <c r="O168" s="91"/>
      <c r="P168" s="221">
        <f>O168*H168</f>
        <v>0</v>
      </c>
      <c r="Q168" s="221">
        <v>0</v>
      </c>
      <c r="R168" s="221">
        <f>Q168*H168</f>
        <v>0</v>
      </c>
      <c r="S168" s="221">
        <v>0</v>
      </c>
      <c r="T168" s="22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3" t="s">
        <v>121</v>
      </c>
      <c r="AT168" s="223" t="s">
        <v>117</v>
      </c>
      <c r="AU168" s="223" t="s">
        <v>83</v>
      </c>
      <c r="AY168" s="17" t="s">
        <v>116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81</v>
      </c>
      <c r="BK168" s="224">
        <f>ROUND(I168*H168,2)</f>
        <v>0</v>
      </c>
      <c r="BL168" s="17" t="s">
        <v>121</v>
      </c>
      <c r="BM168" s="223" t="s">
        <v>314</v>
      </c>
    </row>
    <row r="169" spans="1:63" s="11" customFormat="1" ht="22.8" customHeight="1">
      <c r="A169" s="11"/>
      <c r="B169" s="197"/>
      <c r="C169" s="198"/>
      <c r="D169" s="199" t="s">
        <v>72</v>
      </c>
      <c r="E169" s="236" t="s">
        <v>315</v>
      </c>
      <c r="F169" s="236" t="s">
        <v>316</v>
      </c>
      <c r="G169" s="198"/>
      <c r="H169" s="198"/>
      <c r="I169" s="201"/>
      <c r="J169" s="237">
        <f>BK169</f>
        <v>0</v>
      </c>
      <c r="K169" s="198"/>
      <c r="L169" s="203"/>
      <c r="M169" s="204"/>
      <c r="N169" s="205"/>
      <c r="O169" s="205"/>
      <c r="P169" s="206">
        <f>P170</f>
        <v>0</v>
      </c>
      <c r="Q169" s="205"/>
      <c r="R169" s="206">
        <f>R170</f>
        <v>0</v>
      </c>
      <c r="S169" s="205"/>
      <c r="T169" s="207">
        <f>T170</f>
        <v>0</v>
      </c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R169" s="208" t="s">
        <v>81</v>
      </c>
      <c r="AT169" s="209" t="s">
        <v>72</v>
      </c>
      <c r="AU169" s="209" t="s">
        <v>81</v>
      </c>
      <c r="AY169" s="208" t="s">
        <v>116</v>
      </c>
      <c r="BK169" s="210">
        <f>BK170</f>
        <v>0</v>
      </c>
    </row>
    <row r="170" spans="1:65" s="2" customFormat="1" ht="24.15" customHeight="1">
      <c r="A170" s="38"/>
      <c r="B170" s="39"/>
      <c r="C170" s="211" t="s">
        <v>151</v>
      </c>
      <c r="D170" s="211" t="s">
        <v>117</v>
      </c>
      <c r="E170" s="212" t="s">
        <v>317</v>
      </c>
      <c r="F170" s="213" t="s">
        <v>318</v>
      </c>
      <c r="G170" s="214" t="s">
        <v>299</v>
      </c>
      <c r="H170" s="215">
        <v>8.899</v>
      </c>
      <c r="I170" s="216"/>
      <c r="J170" s="217">
        <f>ROUND(I170*H170,2)</f>
        <v>0</v>
      </c>
      <c r="K170" s="218"/>
      <c r="L170" s="44"/>
      <c r="M170" s="219" t="s">
        <v>1</v>
      </c>
      <c r="N170" s="220" t="s">
        <v>38</v>
      </c>
      <c r="O170" s="91"/>
      <c r="P170" s="221">
        <f>O170*H170</f>
        <v>0</v>
      </c>
      <c r="Q170" s="221">
        <v>0</v>
      </c>
      <c r="R170" s="221">
        <f>Q170*H170</f>
        <v>0</v>
      </c>
      <c r="S170" s="221">
        <v>0</v>
      </c>
      <c r="T170" s="22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3" t="s">
        <v>121</v>
      </c>
      <c r="AT170" s="223" t="s">
        <v>117</v>
      </c>
      <c r="AU170" s="223" t="s">
        <v>83</v>
      </c>
      <c r="AY170" s="17" t="s">
        <v>116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7" t="s">
        <v>81</v>
      </c>
      <c r="BK170" s="224">
        <f>ROUND(I170*H170,2)</f>
        <v>0</v>
      </c>
      <c r="BL170" s="17" t="s">
        <v>121</v>
      </c>
      <c r="BM170" s="223" t="s">
        <v>319</v>
      </c>
    </row>
    <row r="171" spans="1:63" s="11" customFormat="1" ht="25.9" customHeight="1">
      <c r="A171" s="11"/>
      <c r="B171" s="197"/>
      <c r="C171" s="198"/>
      <c r="D171" s="199" t="s">
        <v>72</v>
      </c>
      <c r="E171" s="200" t="s">
        <v>320</v>
      </c>
      <c r="F171" s="200" t="s">
        <v>321</v>
      </c>
      <c r="G171" s="198"/>
      <c r="H171" s="198"/>
      <c r="I171" s="201"/>
      <c r="J171" s="202">
        <f>BK171</f>
        <v>0</v>
      </c>
      <c r="K171" s="198"/>
      <c r="L171" s="203"/>
      <c r="M171" s="204"/>
      <c r="N171" s="205"/>
      <c r="O171" s="205"/>
      <c r="P171" s="206">
        <f>P172+P194+P213+P240+P243+P248+P253+P285</f>
        <v>0</v>
      </c>
      <c r="Q171" s="205"/>
      <c r="R171" s="206">
        <f>R172+R194+R213+R240+R243+R248+R253+R285</f>
        <v>12.26225618</v>
      </c>
      <c r="S171" s="205"/>
      <c r="T171" s="207">
        <f>T172+T194+T213+T240+T243+T248+T253+T285</f>
        <v>2.4075016</v>
      </c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R171" s="208" t="s">
        <v>83</v>
      </c>
      <c r="AT171" s="209" t="s">
        <v>72</v>
      </c>
      <c r="AU171" s="209" t="s">
        <v>73</v>
      </c>
      <c r="AY171" s="208" t="s">
        <v>116</v>
      </c>
      <c r="BK171" s="210">
        <f>BK172+BK194+BK213+BK240+BK243+BK248+BK253+BK285</f>
        <v>0</v>
      </c>
    </row>
    <row r="172" spans="1:63" s="11" customFormat="1" ht="22.8" customHeight="1">
      <c r="A172" s="11"/>
      <c r="B172" s="197"/>
      <c r="C172" s="198"/>
      <c r="D172" s="199" t="s">
        <v>72</v>
      </c>
      <c r="E172" s="236" t="s">
        <v>322</v>
      </c>
      <c r="F172" s="236" t="s">
        <v>323</v>
      </c>
      <c r="G172" s="198"/>
      <c r="H172" s="198"/>
      <c r="I172" s="201"/>
      <c r="J172" s="237">
        <f>BK172</f>
        <v>0</v>
      </c>
      <c r="K172" s="198"/>
      <c r="L172" s="203"/>
      <c r="M172" s="204"/>
      <c r="N172" s="205"/>
      <c r="O172" s="205"/>
      <c r="P172" s="206">
        <f>SUM(P173:P193)</f>
        <v>0</v>
      </c>
      <c r="Q172" s="205"/>
      <c r="R172" s="206">
        <f>SUM(R173:R193)</f>
        <v>0.5882419000000001</v>
      </c>
      <c r="S172" s="205"/>
      <c r="T172" s="207">
        <f>SUM(T173:T193)</f>
        <v>0.197456</v>
      </c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R172" s="208" t="s">
        <v>83</v>
      </c>
      <c r="AT172" s="209" t="s">
        <v>72</v>
      </c>
      <c r="AU172" s="209" t="s">
        <v>81</v>
      </c>
      <c r="AY172" s="208" t="s">
        <v>116</v>
      </c>
      <c r="BK172" s="210">
        <f>SUM(BK173:BK193)</f>
        <v>0</v>
      </c>
    </row>
    <row r="173" spans="1:65" s="2" customFormat="1" ht="24.15" customHeight="1">
      <c r="A173" s="38"/>
      <c r="B173" s="39"/>
      <c r="C173" s="211" t="s">
        <v>324</v>
      </c>
      <c r="D173" s="211" t="s">
        <v>117</v>
      </c>
      <c r="E173" s="212" t="s">
        <v>325</v>
      </c>
      <c r="F173" s="213" t="s">
        <v>326</v>
      </c>
      <c r="G173" s="214" t="s">
        <v>244</v>
      </c>
      <c r="H173" s="215">
        <v>23.576</v>
      </c>
      <c r="I173" s="216"/>
      <c r="J173" s="217">
        <f>ROUND(I173*H173,2)</f>
        <v>0</v>
      </c>
      <c r="K173" s="218"/>
      <c r="L173" s="44"/>
      <c r="M173" s="219" t="s">
        <v>1</v>
      </c>
      <c r="N173" s="220" t="s">
        <v>38</v>
      </c>
      <c r="O173" s="91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144</v>
      </c>
      <c r="AT173" s="223" t="s">
        <v>117</v>
      </c>
      <c r="AU173" s="223" t="s">
        <v>83</v>
      </c>
      <c r="AY173" s="17" t="s">
        <v>116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81</v>
      </c>
      <c r="BK173" s="224">
        <f>ROUND(I173*H173,2)</f>
        <v>0</v>
      </c>
      <c r="BL173" s="17" t="s">
        <v>144</v>
      </c>
      <c r="BM173" s="223" t="s">
        <v>327</v>
      </c>
    </row>
    <row r="174" spans="1:51" s="13" customFormat="1" ht="12">
      <c r="A174" s="13"/>
      <c r="B174" s="238"/>
      <c r="C174" s="239"/>
      <c r="D174" s="240" t="s">
        <v>246</v>
      </c>
      <c r="E174" s="241" t="s">
        <v>1</v>
      </c>
      <c r="F174" s="242" t="s">
        <v>328</v>
      </c>
      <c r="G174" s="239"/>
      <c r="H174" s="243">
        <v>23.576</v>
      </c>
      <c r="I174" s="244"/>
      <c r="J174" s="239"/>
      <c r="K174" s="239"/>
      <c r="L174" s="245"/>
      <c r="M174" s="246"/>
      <c r="N174" s="247"/>
      <c r="O174" s="247"/>
      <c r="P174" s="247"/>
      <c r="Q174" s="247"/>
      <c r="R174" s="247"/>
      <c r="S174" s="247"/>
      <c r="T174" s="24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9" t="s">
        <v>246</v>
      </c>
      <c r="AU174" s="249" t="s">
        <v>83</v>
      </c>
      <c r="AV174" s="13" t="s">
        <v>83</v>
      </c>
      <c r="AW174" s="13" t="s">
        <v>30</v>
      </c>
      <c r="AX174" s="13" t="s">
        <v>81</v>
      </c>
      <c r="AY174" s="249" t="s">
        <v>116</v>
      </c>
    </row>
    <row r="175" spans="1:65" s="2" customFormat="1" ht="16.5" customHeight="1">
      <c r="A175" s="38"/>
      <c r="B175" s="39"/>
      <c r="C175" s="250" t="s">
        <v>154</v>
      </c>
      <c r="D175" s="250" t="s">
        <v>329</v>
      </c>
      <c r="E175" s="251" t="s">
        <v>330</v>
      </c>
      <c r="F175" s="252" t="s">
        <v>331</v>
      </c>
      <c r="G175" s="253" t="s">
        <v>299</v>
      </c>
      <c r="H175" s="254">
        <v>0.007</v>
      </c>
      <c r="I175" s="255"/>
      <c r="J175" s="256">
        <f>ROUND(I175*H175,2)</f>
        <v>0</v>
      </c>
      <c r="K175" s="257"/>
      <c r="L175" s="258"/>
      <c r="M175" s="259" t="s">
        <v>1</v>
      </c>
      <c r="N175" s="260" t="s">
        <v>38</v>
      </c>
      <c r="O175" s="91"/>
      <c r="P175" s="221">
        <f>O175*H175</f>
        <v>0</v>
      </c>
      <c r="Q175" s="221">
        <v>1</v>
      </c>
      <c r="R175" s="221">
        <f>Q175*H175</f>
        <v>0.007</v>
      </c>
      <c r="S175" s="221">
        <v>0</v>
      </c>
      <c r="T175" s="222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3" t="s">
        <v>172</v>
      </c>
      <c r="AT175" s="223" t="s">
        <v>329</v>
      </c>
      <c r="AU175" s="223" t="s">
        <v>83</v>
      </c>
      <c r="AY175" s="17" t="s">
        <v>116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7" t="s">
        <v>81</v>
      </c>
      <c r="BK175" s="224">
        <f>ROUND(I175*H175,2)</f>
        <v>0</v>
      </c>
      <c r="BL175" s="17" t="s">
        <v>144</v>
      </c>
      <c r="BM175" s="223" t="s">
        <v>332</v>
      </c>
    </row>
    <row r="176" spans="1:51" s="13" customFormat="1" ht="12">
      <c r="A176" s="13"/>
      <c r="B176" s="238"/>
      <c r="C176" s="239"/>
      <c r="D176" s="240" t="s">
        <v>246</v>
      </c>
      <c r="E176" s="239"/>
      <c r="F176" s="242" t="s">
        <v>333</v>
      </c>
      <c r="G176" s="239"/>
      <c r="H176" s="243">
        <v>0.007</v>
      </c>
      <c r="I176" s="244"/>
      <c r="J176" s="239"/>
      <c r="K176" s="239"/>
      <c r="L176" s="245"/>
      <c r="M176" s="246"/>
      <c r="N176" s="247"/>
      <c r="O176" s="247"/>
      <c r="P176" s="247"/>
      <c r="Q176" s="247"/>
      <c r="R176" s="247"/>
      <c r="S176" s="247"/>
      <c r="T176" s="24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9" t="s">
        <v>246</v>
      </c>
      <c r="AU176" s="249" t="s">
        <v>83</v>
      </c>
      <c r="AV176" s="13" t="s">
        <v>83</v>
      </c>
      <c r="AW176" s="13" t="s">
        <v>4</v>
      </c>
      <c r="AX176" s="13" t="s">
        <v>81</v>
      </c>
      <c r="AY176" s="249" t="s">
        <v>116</v>
      </c>
    </row>
    <row r="177" spans="1:65" s="2" customFormat="1" ht="16.5" customHeight="1">
      <c r="A177" s="38"/>
      <c r="B177" s="39"/>
      <c r="C177" s="211" t="s">
        <v>7</v>
      </c>
      <c r="D177" s="211" t="s">
        <v>117</v>
      </c>
      <c r="E177" s="212" t="s">
        <v>334</v>
      </c>
      <c r="F177" s="213" t="s">
        <v>335</v>
      </c>
      <c r="G177" s="214" t="s">
        <v>244</v>
      </c>
      <c r="H177" s="215">
        <v>49.364</v>
      </c>
      <c r="I177" s="216"/>
      <c r="J177" s="217">
        <f>ROUND(I177*H177,2)</f>
        <v>0</v>
      </c>
      <c r="K177" s="218"/>
      <c r="L177" s="44"/>
      <c r="M177" s="219" t="s">
        <v>1</v>
      </c>
      <c r="N177" s="220" t="s">
        <v>38</v>
      </c>
      <c r="O177" s="91"/>
      <c r="P177" s="221">
        <f>O177*H177</f>
        <v>0</v>
      </c>
      <c r="Q177" s="221">
        <v>0</v>
      </c>
      <c r="R177" s="221">
        <f>Q177*H177</f>
        <v>0</v>
      </c>
      <c r="S177" s="221">
        <v>0.004</v>
      </c>
      <c r="T177" s="222">
        <f>S177*H177</f>
        <v>0.197456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3" t="s">
        <v>144</v>
      </c>
      <c r="AT177" s="223" t="s">
        <v>117</v>
      </c>
      <c r="AU177" s="223" t="s">
        <v>83</v>
      </c>
      <c r="AY177" s="17" t="s">
        <v>116</v>
      </c>
      <c r="BE177" s="224">
        <f>IF(N177="základní",J177,0)</f>
        <v>0</v>
      </c>
      <c r="BF177" s="224">
        <f>IF(N177="snížená",J177,0)</f>
        <v>0</v>
      </c>
      <c r="BG177" s="224">
        <f>IF(N177="zákl. přenesená",J177,0)</f>
        <v>0</v>
      </c>
      <c r="BH177" s="224">
        <f>IF(N177="sníž. přenesená",J177,0)</f>
        <v>0</v>
      </c>
      <c r="BI177" s="224">
        <f>IF(N177="nulová",J177,0)</f>
        <v>0</v>
      </c>
      <c r="BJ177" s="17" t="s">
        <v>81</v>
      </c>
      <c r="BK177" s="224">
        <f>ROUND(I177*H177,2)</f>
        <v>0</v>
      </c>
      <c r="BL177" s="17" t="s">
        <v>144</v>
      </c>
      <c r="BM177" s="223" t="s">
        <v>336</v>
      </c>
    </row>
    <row r="178" spans="1:51" s="14" customFormat="1" ht="12">
      <c r="A178" s="14"/>
      <c r="B178" s="261"/>
      <c r="C178" s="262"/>
      <c r="D178" s="240" t="s">
        <v>246</v>
      </c>
      <c r="E178" s="263" t="s">
        <v>1</v>
      </c>
      <c r="F178" s="264" t="s">
        <v>337</v>
      </c>
      <c r="G178" s="262"/>
      <c r="H178" s="263" t="s">
        <v>1</v>
      </c>
      <c r="I178" s="265"/>
      <c r="J178" s="262"/>
      <c r="K178" s="262"/>
      <c r="L178" s="266"/>
      <c r="M178" s="267"/>
      <c r="N178" s="268"/>
      <c r="O178" s="268"/>
      <c r="P178" s="268"/>
      <c r="Q178" s="268"/>
      <c r="R178" s="268"/>
      <c r="S178" s="268"/>
      <c r="T178" s="269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0" t="s">
        <v>246</v>
      </c>
      <c r="AU178" s="270" t="s">
        <v>83</v>
      </c>
      <c r="AV178" s="14" t="s">
        <v>81</v>
      </c>
      <c r="AW178" s="14" t="s">
        <v>30</v>
      </c>
      <c r="AX178" s="14" t="s">
        <v>73</v>
      </c>
      <c r="AY178" s="270" t="s">
        <v>116</v>
      </c>
    </row>
    <row r="179" spans="1:51" s="13" customFormat="1" ht="12">
      <c r="A179" s="13"/>
      <c r="B179" s="238"/>
      <c r="C179" s="239"/>
      <c r="D179" s="240" t="s">
        <v>246</v>
      </c>
      <c r="E179" s="241" t="s">
        <v>1</v>
      </c>
      <c r="F179" s="242" t="s">
        <v>338</v>
      </c>
      <c r="G179" s="239"/>
      <c r="H179" s="243">
        <v>49.364</v>
      </c>
      <c r="I179" s="244"/>
      <c r="J179" s="239"/>
      <c r="K179" s="239"/>
      <c r="L179" s="245"/>
      <c r="M179" s="246"/>
      <c r="N179" s="247"/>
      <c r="O179" s="247"/>
      <c r="P179" s="247"/>
      <c r="Q179" s="247"/>
      <c r="R179" s="247"/>
      <c r="S179" s="247"/>
      <c r="T179" s="24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9" t="s">
        <v>246</v>
      </c>
      <c r="AU179" s="249" t="s">
        <v>83</v>
      </c>
      <c r="AV179" s="13" t="s">
        <v>83</v>
      </c>
      <c r="AW179" s="13" t="s">
        <v>30</v>
      </c>
      <c r="AX179" s="13" t="s">
        <v>81</v>
      </c>
      <c r="AY179" s="249" t="s">
        <v>116</v>
      </c>
    </row>
    <row r="180" spans="1:65" s="2" customFormat="1" ht="24.15" customHeight="1">
      <c r="A180" s="38"/>
      <c r="B180" s="39"/>
      <c r="C180" s="211" t="s">
        <v>157</v>
      </c>
      <c r="D180" s="211" t="s">
        <v>117</v>
      </c>
      <c r="E180" s="212" t="s">
        <v>339</v>
      </c>
      <c r="F180" s="213" t="s">
        <v>340</v>
      </c>
      <c r="G180" s="214" t="s">
        <v>244</v>
      </c>
      <c r="H180" s="215">
        <v>92.111</v>
      </c>
      <c r="I180" s="216"/>
      <c r="J180" s="217">
        <f>ROUND(I180*H180,2)</f>
        <v>0</v>
      </c>
      <c r="K180" s="218"/>
      <c r="L180" s="44"/>
      <c r="M180" s="219" t="s">
        <v>1</v>
      </c>
      <c r="N180" s="220" t="s">
        <v>38</v>
      </c>
      <c r="O180" s="91"/>
      <c r="P180" s="221">
        <f>O180*H180</f>
        <v>0</v>
      </c>
      <c r="Q180" s="221">
        <v>0.0004</v>
      </c>
      <c r="R180" s="221">
        <f>Q180*H180</f>
        <v>0.036844400000000006</v>
      </c>
      <c r="S180" s="221">
        <v>0</v>
      </c>
      <c r="T180" s="222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3" t="s">
        <v>144</v>
      </c>
      <c r="AT180" s="223" t="s">
        <v>117</v>
      </c>
      <c r="AU180" s="223" t="s">
        <v>83</v>
      </c>
      <c r="AY180" s="17" t="s">
        <v>116</v>
      </c>
      <c r="BE180" s="224">
        <f>IF(N180="základní",J180,0)</f>
        <v>0</v>
      </c>
      <c r="BF180" s="224">
        <f>IF(N180="snížená",J180,0)</f>
        <v>0</v>
      </c>
      <c r="BG180" s="224">
        <f>IF(N180="zákl. přenesená",J180,0)</f>
        <v>0</v>
      </c>
      <c r="BH180" s="224">
        <f>IF(N180="sníž. přenesená",J180,0)</f>
        <v>0</v>
      </c>
      <c r="BI180" s="224">
        <f>IF(N180="nulová",J180,0)</f>
        <v>0</v>
      </c>
      <c r="BJ180" s="17" t="s">
        <v>81</v>
      </c>
      <c r="BK180" s="224">
        <f>ROUND(I180*H180,2)</f>
        <v>0</v>
      </c>
      <c r="BL180" s="17" t="s">
        <v>144</v>
      </c>
      <c r="BM180" s="223" t="s">
        <v>341</v>
      </c>
    </row>
    <row r="181" spans="1:51" s="14" customFormat="1" ht="12">
      <c r="A181" s="14"/>
      <c r="B181" s="261"/>
      <c r="C181" s="262"/>
      <c r="D181" s="240" t="s">
        <v>246</v>
      </c>
      <c r="E181" s="263" t="s">
        <v>1</v>
      </c>
      <c r="F181" s="264" t="s">
        <v>342</v>
      </c>
      <c r="G181" s="262"/>
      <c r="H181" s="263" t="s">
        <v>1</v>
      </c>
      <c r="I181" s="265"/>
      <c r="J181" s="262"/>
      <c r="K181" s="262"/>
      <c r="L181" s="266"/>
      <c r="M181" s="267"/>
      <c r="N181" s="268"/>
      <c r="O181" s="268"/>
      <c r="P181" s="268"/>
      <c r="Q181" s="268"/>
      <c r="R181" s="268"/>
      <c r="S181" s="268"/>
      <c r="T181" s="269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70" t="s">
        <v>246</v>
      </c>
      <c r="AU181" s="270" t="s">
        <v>83</v>
      </c>
      <c r="AV181" s="14" t="s">
        <v>81</v>
      </c>
      <c r="AW181" s="14" t="s">
        <v>30</v>
      </c>
      <c r="AX181" s="14" t="s">
        <v>73</v>
      </c>
      <c r="AY181" s="270" t="s">
        <v>116</v>
      </c>
    </row>
    <row r="182" spans="1:51" s="13" customFormat="1" ht="12">
      <c r="A182" s="13"/>
      <c r="B182" s="238"/>
      <c r="C182" s="239"/>
      <c r="D182" s="240" t="s">
        <v>246</v>
      </c>
      <c r="E182" s="241" t="s">
        <v>1</v>
      </c>
      <c r="F182" s="242" t="s">
        <v>343</v>
      </c>
      <c r="G182" s="239"/>
      <c r="H182" s="243">
        <v>71.519</v>
      </c>
      <c r="I182" s="244"/>
      <c r="J182" s="239"/>
      <c r="K182" s="239"/>
      <c r="L182" s="245"/>
      <c r="M182" s="246"/>
      <c r="N182" s="247"/>
      <c r="O182" s="247"/>
      <c r="P182" s="247"/>
      <c r="Q182" s="247"/>
      <c r="R182" s="247"/>
      <c r="S182" s="247"/>
      <c r="T182" s="24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9" t="s">
        <v>246</v>
      </c>
      <c r="AU182" s="249" t="s">
        <v>83</v>
      </c>
      <c r="AV182" s="13" t="s">
        <v>83</v>
      </c>
      <c r="AW182" s="13" t="s">
        <v>30</v>
      </c>
      <c r="AX182" s="13" t="s">
        <v>73</v>
      </c>
      <c r="AY182" s="249" t="s">
        <v>116</v>
      </c>
    </row>
    <row r="183" spans="1:51" s="14" customFormat="1" ht="12">
      <c r="A183" s="14"/>
      <c r="B183" s="261"/>
      <c r="C183" s="262"/>
      <c r="D183" s="240" t="s">
        <v>246</v>
      </c>
      <c r="E183" s="263" t="s">
        <v>1</v>
      </c>
      <c r="F183" s="264" t="s">
        <v>344</v>
      </c>
      <c r="G183" s="262"/>
      <c r="H183" s="263" t="s">
        <v>1</v>
      </c>
      <c r="I183" s="265"/>
      <c r="J183" s="262"/>
      <c r="K183" s="262"/>
      <c r="L183" s="266"/>
      <c r="M183" s="267"/>
      <c r="N183" s="268"/>
      <c r="O183" s="268"/>
      <c r="P183" s="268"/>
      <c r="Q183" s="268"/>
      <c r="R183" s="268"/>
      <c r="S183" s="268"/>
      <c r="T183" s="269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0" t="s">
        <v>246</v>
      </c>
      <c r="AU183" s="270" t="s">
        <v>83</v>
      </c>
      <c r="AV183" s="14" t="s">
        <v>81</v>
      </c>
      <c r="AW183" s="14" t="s">
        <v>30</v>
      </c>
      <c r="AX183" s="14" t="s">
        <v>73</v>
      </c>
      <c r="AY183" s="270" t="s">
        <v>116</v>
      </c>
    </row>
    <row r="184" spans="1:51" s="13" customFormat="1" ht="12">
      <c r="A184" s="13"/>
      <c r="B184" s="238"/>
      <c r="C184" s="239"/>
      <c r="D184" s="240" t="s">
        <v>246</v>
      </c>
      <c r="E184" s="241" t="s">
        <v>1</v>
      </c>
      <c r="F184" s="242" t="s">
        <v>345</v>
      </c>
      <c r="G184" s="239"/>
      <c r="H184" s="243">
        <v>20.592</v>
      </c>
      <c r="I184" s="244"/>
      <c r="J184" s="239"/>
      <c r="K184" s="239"/>
      <c r="L184" s="245"/>
      <c r="M184" s="246"/>
      <c r="N184" s="247"/>
      <c r="O184" s="247"/>
      <c r="P184" s="247"/>
      <c r="Q184" s="247"/>
      <c r="R184" s="247"/>
      <c r="S184" s="247"/>
      <c r="T184" s="24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9" t="s">
        <v>246</v>
      </c>
      <c r="AU184" s="249" t="s">
        <v>83</v>
      </c>
      <c r="AV184" s="13" t="s">
        <v>83</v>
      </c>
      <c r="AW184" s="13" t="s">
        <v>30</v>
      </c>
      <c r="AX184" s="13" t="s">
        <v>73</v>
      </c>
      <c r="AY184" s="249" t="s">
        <v>116</v>
      </c>
    </row>
    <row r="185" spans="1:51" s="15" customFormat="1" ht="12">
      <c r="A185" s="15"/>
      <c r="B185" s="271"/>
      <c r="C185" s="272"/>
      <c r="D185" s="240" t="s">
        <v>246</v>
      </c>
      <c r="E185" s="273" t="s">
        <v>1</v>
      </c>
      <c r="F185" s="274" t="s">
        <v>346</v>
      </c>
      <c r="G185" s="272"/>
      <c r="H185" s="275">
        <v>92.111</v>
      </c>
      <c r="I185" s="276"/>
      <c r="J185" s="272"/>
      <c r="K185" s="272"/>
      <c r="L185" s="277"/>
      <c r="M185" s="278"/>
      <c r="N185" s="279"/>
      <c r="O185" s="279"/>
      <c r="P185" s="279"/>
      <c r="Q185" s="279"/>
      <c r="R185" s="279"/>
      <c r="S185" s="279"/>
      <c r="T185" s="280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81" t="s">
        <v>246</v>
      </c>
      <c r="AU185" s="281" t="s">
        <v>83</v>
      </c>
      <c r="AV185" s="15" t="s">
        <v>121</v>
      </c>
      <c r="AW185" s="15" t="s">
        <v>30</v>
      </c>
      <c r="AX185" s="15" t="s">
        <v>81</v>
      </c>
      <c r="AY185" s="281" t="s">
        <v>116</v>
      </c>
    </row>
    <row r="186" spans="1:65" s="2" customFormat="1" ht="24.15" customHeight="1">
      <c r="A186" s="38"/>
      <c r="B186" s="39"/>
      <c r="C186" s="250" t="s">
        <v>347</v>
      </c>
      <c r="D186" s="250" t="s">
        <v>329</v>
      </c>
      <c r="E186" s="251" t="s">
        <v>348</v>
      </c>
      <c r="F186" s="252" t="s">
        <v>349</v>
      </c>
      <c r="G186" s="253" t="s">
        <v>244</v>
      </c>
      <c r="H186" s="254">
        <v>107.355</v>
      </c>
      <c r="I186" s="255"/>
      <c r="J186" s="256">
        <f>ROUND(I186*H186,2)</f>
        <v>0</v>
      </c>
      <c r="K186" s="257"/>
      <c r="L186" s="258"/>
      <c r="M186" s="259" t="s">
        <v>1</v>
      </c>
      <c r="N186" s="260" t="s">
        <v>38</v>
      </c>
      <c r="O186" s="91"/>
      <c r="P186" s="221">
        <f>O186*H186</f>
        <v>0</v>
      </c>
      <c r="Q186" s="221">
        <v>0.0047</v>
      </c>
      <c r="R186" s="221">
        <f>Q186*H186</f>
        <v>0.5045685000000001</v>
      </c>
      <c r="S186" s="221">
        <v>0</v>
      </c>
      <c r="T186" s="222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3" t="s">
        <v>172</v>
      </c>
      <c r="AT186" s="223" t="s">
        <v>329</v>
      </c>
      <c r="AU186" s="223" t="s">
        <v>83</v>
      </c>
      <c r="AY186" s="17" t="s">
        <v>116</v>
      </c>
      <c r="BE186" s="224">
        <f>IF(N186="základní",J186,0)</f>
        <v>0</v>
      </c>
      <c r="BF186" s="224">
        <f>IF(N186="snížená",J186,0)</f>
        <v>0</v>
      </c>
      <c r="BG186" s="224">
        <f>IF(N186="zákl. přenesená",J186,0)</f>
        <v>0</v>
      </c>
      <c r="BH186" s="224">
        <f>IF(N186="sníž. přenesená",J186,0)</f>
        <v>0</v>
      </c>
      <c r="BI186" s="224">
        <f>IF(N186="nulová",J186,0)</f>
        <v>0</v>
      </c>
      <c r="BJ186" s="17" t="s">
        <v>81</v>
      </c>
      <c r="BK186" s="224">
        <f>ROUND(I186*H186,2)</f>
        <v>0</v>
      </c>
      <c r="BL186" s="17" t="s">
        <v>144</v>
      </c>
      <c r="BM186" s="223" t="s">
        <v>350</v>
      </c>
    </row>
    <row r="187" spans="1:51" s="13" customFormat="1" ht="12">
      <c r="A187" s="13"/>
      <c r="B187" s="238"/>
      <c r="C187" s="239"/>
      <c r="D187" s="240" t="s">
        <v>246</v>
      </c>
      <c r="E187" s="239"/>
      <c r="F187" s="242" t="s">
        <v>351</v>
      </c>
      <c r="G187" s="239"/>
      <c r="H187" s="243">
        <v>107.355</v>
      </c>
      <c r="I187" s="244"/>
      <c r="J187" s="239"/>
      <c r="K187" s="239"/>
      <c r="L187" s="245"/>
      <c r="M187" s="246"/>
      <c r="N187" s="247"/>
      <c r="O187" s="247"/>
      <c r="P187" s="247"/>
      <c r="Q187" s="247"/>
      <c r="R187" s="247"/>
      <c r="S187" s="247"/>
      <c r="T187" s="24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9" t="s">
        <v>246</v>
      </c>
      <c r="AU187" s="249" t="s">
        <v>83</v>
      </c>
      <c r="AV187" s="13" t="s">
        <v>83</v>
      </c>
      <c r="AW187" s="13" t="s">
        <v>4</v>
      </c>
      <c r="AX187" s="13" t="s">
        <v>81</v>
      </c>
      <c r="AY187" s="249" t="s">
        <v>116</v>
      </c>
    </row>
    <row r="188" spans="1:65" s="2" customFormat="1" ht="24.15" customHeight="1">
      <c r="A188" s="38"/>
      <c r="B188" s="39"/>
      <c r="C188" s="211" t="s">
        <v>160</v>
      </c>
      <c r="D188" s="211" t="s">
        <v>117</v>
      </c>
      <c r="E188" s="212" t="s">
        <v>339</v>
      </c>
      <c r="F188" s="213" t="s">
        <v>340</v>
      </c>
      <c r="G188" s="214" t="s">
        <v>244</v>
      </c>
      <c r="H188" s="215">
        <v>5.95</v>
      </c>
      <c r="I188" s="216"/>
      <c r="J188" s="217">
        <f>ROUND(I188*H188,2)</f>
        <v>0</v>
      </c>
      <c r="K188" s="218"/>
      <c r="L188" s="44"/>
      <c r="M188" s="219" t="s">
        <v>1</v>
      </c>
      <c r="N188" s="220" t="s">
        <v>38</v>
      </c>
      <c r="O188" s="91"/>
      <c r="P188" s="221">
        <f>O188*H188</f>
        <v>0</v>
      </c>
      <c r="Q188" s="221">
        <v>0.0004</v>
      </c>
      <c r="R188" s="221">
        <f>Q188*H188</f>
        <v>0.00238</v>
      </c>
      <c r="S188" s="221">
        <v>0</v>
      </c>
      <c r="T188" s="222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3" t="s">
        <v>144</v>
      </c>
      <c r="AT188" s="223" t="s">
        <v>117</v>
      </c>
      <c r="AU188" s="223" t="s">
        <v>83</v>
      </c>
      <c r="AY188" s="17" t="s">
        <v>116</v>
      </c>
      <c r="BE188" s="224">
        <f>IF(N188="základní",J188,0)</f>
        <v>0</v>
      </c>
      <c r="BF188" s="224">
        <f>IF(N188="snížená",J188,0)</f>
        <v>0</v>
      </c>
      <c r="BG188" s="224">
        <f>IF(N188="zákl. přenesená",J188,0)</f>
        <v>0</v>
      </c>
      <c r="BH188" s="224">
        <f>IF(N188="sníž. přenesená",J188,0)</f>
        <v>0</v>
      </c>
      <c r="BI188" s="224">
        <f>IF(N188="nulová",J188,0)</f>
        <v>0</v>
      </c>
      <c r="BJ188" s="17" t="s">
        <v>81</v>
      </c>
      <c r="BK188" s="224">
        <f>ROUND(I188*H188,2)</f>
        <v>0</v>
      </c>
      <c r="BL188" s="17" t="s">
        <v>144</v>
      </c>
      <c r="BM188" s="223" t="s">
        <v>352</v>
      </c>
    </row>
    <row r="189" spans="1:51" s="14" customFormat="1" ht="12">
      <c r="A189" s="14"/>
      <c r="B189" s="261"/>
      <c r="C189" s="262"/>
      <c r="D189" s="240" t="s">
        <v>246</v>
      </c>
      <c r="E189" s="263" t="s">
        <v>1</v>
      </c>
      <c r="F189" s="264" t="s">
        <v>353</v>
      </c>
      <c r="G189" s="262"/>
      <c r="H189" s="263" t="s">
        <v>1</v>
      </c>
      <c r="I189" s="265"/>
      <c r="J189" s="262"/>
      <c r="K189" s="262"/>
      <c r="L189" s="266"/>
      <c r="M189" s="267"/>
      <c r="N189" s="268"/>
      <c r="O189" s="268"/>
      <c r="P189" s="268"/>
      <c r="Q189" s="268"/>
      <c r="R189" s="268"/>
      <c r="S189" s="268"/>
      <c r="T189" s="269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70" t="s">
        <v>246</v>
      </c>
      <c r="AU189" s="270" t="s">
        <v>83</v>
      </c>
      <c r="AV189" s="14" t="s">
        <v>81</v>
      </c>
      <c r="AW189" s="14" t="s">
        <v>30</v>
      </c>
      <c r="AX189" s="14" t="s">
        <v>73</v>
      </c>
      <c r="AY189" s="270" t="s">
        <v>116</v>
      </c>
    </row>
    <row r="190" spans="1:51" s="13" customFormat="1" ht="12">
      <c r="A190" s="13"/>
      <c r="B190" s="238"/>
      <c r="C190" s="239"/>
      <c r="D190" s="240" t="s">
        <v>246</v>
      </c>
      <c r="E190" s="241" t="s">
        <v>1</v>
      </c>
      <c r="F190" s="242" t="s">
        <v>354</v>
      </c>
      <c r="G190" s="239"/>
      <c r="H190" s="243">
        <v>5.95</v>
      </c>
      <c r="I190" s="244"/>
      <c r="J190" s="239"/>
      <c r="K190" s="239"/>
      <c r="L190" s="245"/>
      <c r="M190" s="246"/>
      <c r="N190" s="247"/>
      <c r="O190" s="247"/>
      <c r="P190" s="247"/>
      <c r="Q190" s="247"/>
      <c r="R190" s="247"/>
      <c r="S190" s="247"/>
      <c r="T190" s="24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9" t="s">
        <v>246</v>
      </c>
      <c r="AU190" s="249" t="s">
        <v>83</v>
      </c>
      <c r="AV190" s="13" t="s">
        <v>83</v>
      </c>
      <c r="AW190" s="13" t="s">
        <v>30</v>
      </c>
      <c r="AX190" s="13" t="s">
        <v>81</v>
      </c>
      <c r="AY190" s="249" t="s">
        <v>116</v>
      </c>
    </row>
    <row r="191" spans="1:65" s="2" customFormat="1" ht="24.15" customHeight="1">
      <c r="A191" s="38"/>
      <c r="B191" s="39"/>
      <c r="C191" s="250" t="s">
        <v>355</v>
      </c>
      <c r="D191" s="250" t="s">
        <v>329</v>
      </c>
      <c r="E191" s="251" t="s">
        <v>356</v>
      </c>
      <c r="F191" s="252" t="s">
        <v>357</v>
      </c>
      <c r="G191" s="253" t="s">
        <v>244</v>
      </c>
      <c r="H191" s="254">
        <v>6.935</v>
      </c>
      <c r="I191" s="255"/>
      <c r="J191" s="256">
        <f>ROUND(I191*H191,2)</f>
        <v>0</v>
      </c>
      <c r="K191" s="257"/>
      <c r="L191" s="258"/>
      <c r="M191" s="259" t="s">
        <v>1</v>
      </c>
      <c r="N191" s="260" t="s">
        <v>38</v>
      </c>
      <c r="O191" s="91"/>
      <c r="P191" s="221">
        <f>O191*H191</f>
        <v>0</v>
      </c>
      <c r="Q191" s="221">
        <v>0.0054</v>
      </c>
      <c r="R191" s="221">
        <f>Q191*H191</f>
        <v>0.037449</v>
      </c>
      <c r="S191" s="221">
        <v>0</v>
      </c>
      <c r="T191" s="22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3" t="s">
        <v>172</v>
      </c>
      <c r="AT191" s="223" t="s">
        <v>329</v>
      </c>
      <c r="AU191" s="223" t="s">
        <v>83</v>
      </c>
      <c r="AY191" s="17" t="s">
        <v>116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81</v>
      </c>
      <c r="BK191" s="224">
        <f>ROUND(I191*H191,2)</f>
        <v>0</v>
      </c>
      <c r="BL191" s="17" t="s">
        <v>144</v>
      </c>
      <c r="BM191" s="223" t="s">
        <v>358</v>
      </c>
    </row>
    <row r="192" spans="1:51" s="13" customFormat="1" ht="12">
      <c r="A192" s="13"/>
      <c r="B192" s="238"/>
      <c r="C192" s="239"/>
      <c r="D192" s="240" t="s">
        <v>246</v>
      </c>
      <c r="E192" s="239"/>
      <c r="F192" s="242" t="s">
        <v>359</v>
      </c>
      <c r="G192" s="239"/>
      <c r="H192" s="243">
        <v>6.935</v>
      </c>
      <c r="I192" s="244"/>
      <c r="J192" s="239"/>
      <c r="K192" s="239"/>
      <c r="L192" s="245"/>
      <c r="M192" s="246"/>
      <c r="N192" s="247"/>
      <c r="O192" s="247"/>
      <c r="P192" s="247"/>
      <c r="Q192" s="247"/>
      <c r="R192" s="247"/>
      <c r="S192" s="247"/>
      <c r="T192" s="24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9" t="s">
        <v>246</v>
      </c>
      <c r="AU192" s="249" t="s">
        <v>83</v>
      </c>
      <c r="AV192" s="13" t="s">
        <v>83</v>
      </c>
      <c r="AW192" s="13" t="s">
        <v>4</v>
      </c>
      <c r="AX192" s="13" t="s">
        <v>81</v>
      </c>
      <c r="AY192" s="249" t="s">
        <v>116</v>
      </c>
    </row>
    <row r="193" spans="1:65" s="2" customFormat="1" ht="33" customHeight="1">
      <c r="A193" s="38"/>
      <c r="B193" s="39"/>
      <c r="C193" s="211" t="s">
        <v>163</v>
      </c>
      <c r="D193" s="211" t="s">
        <v>117</v>
      </c>
      <c r="E193" s="212" t="s">
        <v>360</v>
      </c>
      <c r="F193" s="213" t="s">
        <v>361</v>
      </c>
      <c r="G193" s="214" t="s">
        <v>362</v>
      </c>
      <c r="H193" s="282"/>
      <c r="I193" s="216"/>
      <c r="J193" s="217">
        <f>ROUND(I193*H193,2)</f>
        <v>0</v>
      </c>
      <c r="K193" s="218"/>
      <c r="L193" s="44"/>
      <c r="M193" s="219" t="s">
        <v>1</v>
      </c>
      <c r="N193" s="220" t="s">
        <v>38</v>
      </c>
      <c r="O193" s="91"/>
      <c r="P193" s="221">
        <f>O193*H193</f>
        <v>0</v>
      </c>
      <c r="Q193" s="221">
        <v>0</v>
      </c>
      <c r="R193" s="221">
        <f>Q193*H193</f>
        <v>0</v>
      </c>
      <c r="S193" s="221">
        <v>0</v>
      </c>
      <c r="T193" s="222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3" t="s">
        <v>144</v>
      </c>
      <c r="AT193" s="223" t="s">
        <v>117</v>
      </c>
      <c r="AU193" s="223" t="s">
        <v>83</v>
      </c>
      <c r="AY193" s="17" t="s">
        <v>116</v>
      </c>
      <c r="BE193" s="224">
        <f>IF(N193="základní",J193,0)</f>
        <v>0</v>
      </c>
      <c r="BF193" s="224">
        <f>IF(N193="snížená",J193,0)</f>
        <v>0</v>
      </c>
      <c r="BG193" s="224">
        <f>IF(N193="zákl. přenesená",J193,0)</f>
        <v>0</v>
      </c>
      <c r="BH193" s="224">
        <f>IF(N193="sníž. přenesená",J193,0)</f>
        <v>0</v>
      </c>
      <c r="BI193" s="224">
        <f>IF(N193="nulová",J193,0)</f>
        <v>0</v>
      </c>
      <c r="BJ193" s="17" t="s">
        <v>81</v>
      </c>
      <c r="BK193" s="224">
        <f>ROUND(I193*H193,2)</f>
        <v>0</v>
      </c>
      <c r="BL193" s="17" t="s">
        <v>144</v>
      </c>
      <c r="BM193" s="223" t="s">
        <v>363</v>
      </c>
    </row>
    <row r="194" spans="1:63" s="11" customFormat="1" ht="22.8" customHeight="1">
      <c r="A194" s="11"/>
      <c r="B194" s="197"/>
      <c r="C194" s="198"/>
      <c r="D194" s="199" t="s">
        <v>72</v>
      </c>
      <c r="E194" s="236" t="s">
        <v>364</v>
      </c>
      <c r="F194" s="236" t="s">
        <v>365</v>
      </c>
      <c r="G194" s="198"/>
      <c r="H194" s="198"/>
      <c r="I194" s="201"/>
      <c r="J194" s="237">
        <f>BK194</f>
        <v>0</v>
      </c>
      <c r="K194" s="198"/>
      <c r="L194" s="203"/>
      <c r="M194" s="204"/>
      <c r="N194" s="205"/>
      <c r="O194" s="205"/>
      <c r="P194" s="206">
        <f>SUM(P195:P212)</f>
        <v>0</v>
      </c>
      <c r="Q194" s="205"/>
      <c r="R194" s="206">
        <f>SUM(R195:R212)</f>
        <v>1.86977374</v>
      </c>
      <c r="S194" s="205"/>
      <c r="T194" s="207">
        <f>SUM(T195:T212)</f>
        <v>0</v>
      </c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R194" s="208" t="s">
        <v>83</v>
      </c>
      <c r="AT194" s="209" t="s">
        <v>72</v>
      </c>
      <c r="AU194" s="209" t="s">
        <v>81</v>
      </c>
      <c r="AY194" s="208" t="s">
        <v>116</v>
      </c>
      <c r="BK194" s="210">
        <f>SUM(BK195:BK212)</f>
        <v>0</v>
      </c>
    </row>
    <row r="195" spans="1:65" s="2" customFormat="1" ht="37.8" customHeight="1">
      <c r="A195" s="38"/>
      <c r="B195" s="39"/>
      <c r="C195" s="211" t="s">
        <v>366</v>
      </c>
      <c r="D195" s="211" t="s">
        <v>117</v>
      </c>
      <c r="E195" s="212" t="s">
        <v>367</v>
      </c>
      <c r="F195" s="213" t="s">
        <v>368</v>
      </c>
      <c r="G195" s="214" t="s">
        <v>244</v>
      </c>
      <c r="H195" s="215">
        <v>595.782</v>
      </c>
      <c r="I195" s="216"/>
      <c r="J195" s="217">
        <f>ROUND(I195*H195,2)</f>
        <v>0</v>
      </c>
      <c r="K195" s="218"/>
      <c r="L195" s="44"/>
      <c r="M195" s="219" t="s">
        <v>1</v>
      </c>
      <c r="N195" s="220" t="s">
        <v>38</v>
      </c>
      <c r="O195" s="91"/>
      <c r="P195" s="221">
        <f>O195*H195</f>
        <v>0</v>
      </c>
      <c r="Q195" s="221">
        <v>0.00014</v>
      </c>
      <c r="R195" s="221">
        <f>Q195*H195</f>
        <v>0.08340948</v>
      </c>
      <c r="S195" s="221">
        <v>0</v>
      </c>
      <c r="T195" s="222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3" t="s">
        <v>144</v>
      </c>
      <c r="AT195" s="223" t="s">
        <v>117</v>
      </c>
      <c r="AU195" s="223" t="s">
        <v>83</v>
      </c>
      <c r="AY195" s="17" t="s">
        <v>116</v>
      </c>
      <c r="BE195" s="224">
        <f>IF(N195="základní",J195,0)</f>
        <v>0</v>
      </c>
      <c r="BF195" s="224">
        <f>IF(N195="snížená",J195,0)</f>
        <v>0</v>
      </c>
      <c r="BG195" s="224">
        <f>IF(N195="zákl. přenesená",J195,0)</f>
        <v>0</v>
      </c>
      <c r="BH195" s="224">
        <f>IF(N195="sníž. přenesená",J195,0)</f>
        <v>0</v>
      </c>
      <c r="BI195" s="224">
        <f>IF(N195="nulová",J195,0)</f>
        <v>0</v>
      </c>
      <c r="BJ195" s="17" t="s">
        <v>81</v>
      </c>
      <c r="BK195" s="224">
        <f>ROUND(I195*H195,2)</f>
        <v>0</v>
      </c>
      <c r="BL195" s="17" t="s">
        <v>144</v>
      </c>
      <c r="BM195" s="223" t="s">
        <v>369</v>
      </c>
    </row>
    <row r="196" spans="1:51" s="13" customFormat="1" ht="12">
      <c r="A196" s="13"/>
      <c r="B196" s="238"/>
      <c r="C196" s="239"/>
      <c r="D196" s="240" t="s">
        <v>246</v>
      </c>
      <c r="E196" s="241" t="s">
        <v>1</v>
      </c>
      <c r="F196" s="242" t="s">
        <v>370</v>
      </c>
      <c r="G196" s="239"/>
      <c r="H196" s="243">
        <v>595.782</v>
      </c>
      <c r="I196" s="244"/>
      <c r="J196" s="239"/>
      <c r="K196" s="239"/>
      <c r="L196" s="245"/>
      <c r="M196" s="246"/>
      <c r="N196" s="247"/>
      <c r="O196" s="247"/>
      <c r="P196" s="247"/>
      <c r="Q196" s="247"/>
      <c r="R196" s="247"/>
      <c r="S196" s="247"/>
      <c r="T196" s="24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9" t="s">
        <v>246</v>
      </c>
      <c r="AU196" s="249" t="s">
        <v>83</v>
      </c>
      <c r="AV196" s="13" t="s">
        <v>83</v>
      </c>
      <c r="AW196" s="13" t="s">
        <v>30</v>
      </c>
      <c r="AX196" s="13" t="s">
        <v>81</v>
      </c>
      <c r="AY196" s="249" t="s">
        <v>116</v>
      </c>
    </row>
    <row r="197" spans="1:65" s="2" customFormat="1" ht="24.15" customHeight="1">
      <c r="A197" s="38"/>
      <c r="B197" s="39"/>
      <c r="C197" s="250" t="s">
        <v>166</v>
      </c>
      <c r="D197" s="250" t="s">
        <v>329</v>
      </c>
      <c r="E197" s="251" t="s">
        <v>371</v>
      </c>
      <c r="F197" s="252" t="s">
        <v>372</v>
      </c>
      <c r="G197" s="253" t="s">
        <v>244</v>
      </c>
      <c r="H197" s="254">
        <v>694.384</v>
      </c>
      <c r="I197" s="255"/>
      <c r="J197" s="256">
        <f>ROUND(I197*H197,2)</f>
        <v>0</v>
      </c>
      <c r="K197" s="257"/>
      <c r="L197" s="258"/>
      <c r="M197" s="259" t="s">
        <v>1</v>
      </c>
      <c r="N197" s="260" t="s">
        <v>38</v>
      </c>
      <c r="O197" s="91"/>
      <c r="P197" s="221">
        <f>O197*H197</f>
        <v>0</v>
      </c>
      <c r="Q197" s="221">
        <v>0.0019</v>
      </c>
      <c r="R197" s="221">
        <f>Q197*H197</f>
        <v>1.3193296</v>
      </c>
      <c r="S197" s="221">
        <v>0</v>
      </c>
      <c r="T197" s="22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3" t="s">
        <v>172</v>
      </c>
      <c r="AT197" s="223" t="s">
        <v>329</v>
      </c>
      <c r="AU197" s="223" t="s">
        <v>83</v>
      </c>
      <c r="AY197" s="17" t="s">
        <v>116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7" t="s">
        <v>81</v>
      </c>
      <c r="BK197" s="224">
        <f>ROUND(I197*H197,2)</f>
        <v>0</v>
      </c>
      <c r="BL197" s="17" t="s">
        <v>144</v>
      </c>
      <c r="BM197" s="223" t="s">
        <v>373</v>
      </c>
    </row>
    <row r="198" spans="1:51" s="13" customFormat="1" ht="12">
      <c r="A198" s="13"/>
      <c r="B198" s="238"/>
      <c r="C198" s="239"/>
      <c r="D198" s="240" t="s">
        <v>246</v>
      </c>
      <c r="E198" s="239"/>
      <c r="F198" s="242" t="s">
        <v>374</v>
      </c>
      <c r="G198" s="239"/>
      <c r="H198" s="243">
        <v>694.384</v>
      </c>
      <c r="I198" s="244"/>
      <c r="J198" s="239"/>
      <c r="K198" s="239"/>
      <c r="L198" s="245"/>
      <c r="M198" s="246"/>
      <c r="N198" s="247"/>
      <c r="O198" s="247"/>
      <c r="P198" s="247"/>
      <c r="Q198" s="247"/>
      <c r="R198" s="247"/>
      <c r="S198" s="247"/>
      <c r="T198" s="24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9" t="s">
        <v>246</v>
      </c>
      <c r="AU198" s="249" t="s">
        <v>83</v>
      </c>
      <c r="AV198" s="13" t="s">
        <v>83</v>
      </c>
      <c r="AW198" s="13" t="s">
        <v>4</v>
      </c>
      <c r="AX198" s="13" t="s">
        <v>81</v>
      </c>
      <c r="AY198" s="249" t="s">
        <v>116</v>
      </c>
    </row>
    <row r="199" spans="1:65" s="2" customFormat="1" ht="33" customHeight="1">
      <c r="A199" s="38"/>
      <c r="B199" s="39"/>
      <c r="C199" s="211" t="s">
        <v>375</v>
      </c>
      <c r="D199" s="211" t="s">
        <v>117</v>
      </c>
      <c r="E199" s="212" t="s">
        <v>376</v>
      </c>
      <c r="F199" s="213" t="s">
        <v>377</v>
      </c>
      <c r="G199" s="214" t="s">
        <v>244</v>
      </c>
      <c r="H199" s="215">
        <v>136</v>
      </c>
      <c r="I199" s="216"/>
      <c r="J199" s="217">
        <f>ROUND(I199*H199,2)</f>
        <v>0</v>
      </c>
      <c r="K199" s="218"/>
      <c r="L199" s="44"/>
      <c r="M199" s="219" t="s">
        <v>1</v>
      </c>
      <c r="N199" s="220" t="s">
        <v>38</v>
      </c>
      <c r="O199" s="91"/>
      <c r="P199" s="221">
        <f>O199*H199</f>
        <v>0</v>
      </c>
      <c r="Q199" s="221">
        <v>0.00028</v>
      </c>
      <c r="R199" s="221">
        <f>Q199*H199</f>
        <v>0.038079999999999996</v>
      </c>
      <c r="S199" s="221">
        <v>0</v>
      </c>
      <c r="T199" s="222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3" t="s">
        <v>144</v>
      </c>
      <c r="AT199" s="223" t="s">
        <v>117</v>
      </c>
      <c r="AU199" s="223" t="s">
        <v>83</v>
      </c>
      <c r="AY199" s="17" t="s">
        <v>116</v>
      </c>
      <c r="BE199" s="224">
        <f>IF(N199="základní",J199,0)</f>
        <v>0</v>
      </c>
      <c r="BF199" s="224">
        <f>IF(N199="snížená",J199,0)</f>
        <v>0</v>
      </c>
      <c r="BG199" s="224">
        <f>IF(N199="zákl. přenesená",J199,0)</f>
        <v>0</v>
      </c>
      <c r="BH199" s="224">
        <f>IF(N199="sníž. přenesená",J199,0)</f>
        <v>0</v>
      </c>
      <c r="BI199" s="224">
        <f>IF(N199="nulová",J199,0)</f>
        <v>0</v>
      </c>
      <c r="BJ199" s="17" t="s">
        <v>81</v>
      </c>
      <c r="BK199" s="224">
        <f>ROUND(I199*H199,2)</f>
        <v>0</v>
      </c>
      <c r="BL199" s="17" t="s">
        <v>144</v>
      </c>
      <c r="BM199" s="223" t="s">
        <v>378</v>
      </c>
    </row>
    <row r="200" spans="1:51" s="13" customFormat="1" ht="12">
      <c r="A200" s="13"/>
      <c r="B200" s="238"/>
      <c r="C200" s="239"/>
      <c r="D200" s="240" t="s">
        <v>246</v>
      </c>
      <c r="E200" s="241" t="s">
        <v>1</v>
      </c>
      <c r="F200" s="242" t="s">
        <v>379</v>
      </c>
      <c r="G200" s="239"/>
      <c r="H200" s="243">
        <v>136</v>
      </c>
      <c r="I200" s="244"/>
      <c r="J200" s="239"/>
      <c r="K200" s="239"/>
      <c r="L200" s="245"/>
      <c r="M200" s="246"/>
      <c r="N200" s="247"/>
      <c r="O200" s="247"/>
      <c r="P200" s="247"/>
      <c r="Q200" s="247"/>
      <c r="R200" s="247"/>
      <c r="S200" s="247"/>
      <c r="T200" s="24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9" t="s">
        <v>246</v>
      </c>
      <c r="AU200" s="249" t="s">
        <v>83</v>
      </c>
      <c r="AV200" s="13" t="s">
        <v>83</v>
      </c>
      <c r="AW200" s="13" t="s">
        <v>30</v>
      </c>
      <c r="AX200" s="13" t="s">
        <v>81</v>
      </c>
      <c r="AY200" s="249" t="s">
        <v>116</v>
      </c>
    </row>
    <row r="201" spans="1:65" s="2" customFormat="1" ht="24.15" customHeight="1">
      <c r="A201" s="38"/>
      <c r="B201" s="39"/>
      <c r="C201" s="250" t="s">
        <v>169</v>
      </c>
      <c r="D201" s="250" t="s">
        <v>329</v>
      </c>
      <c r="E201" s="251" t="s">
        <v>371</v>
      </c>
      <c r="F201" s="252" t="s">
        <v>372</v>
      </c>
      <c r="G201" s="253" t="s">
        <v>244</v>
      </c>
      <c r="H201" s="254">
        <v>158.508</v>
      </c>
      <c r="I201" s="255"/>
      <c r="J201" s="256">
        <f>ROUND(I201*H201,2)</f>
        <v>0</v>
      </c>
      <c r="K201" s="257"/>
      <c r="L201" s="258"/>
      <c r="M201" s="259" t="s">
        <v>1</v>
      </c>
      <c r="N201" s="260" t="s">
        <v>38</v>
      </c>
      <c r="O201" s="91"/>
      <c r="P201" s="221">
        <f>O201*H201</f>
        <v>0</v>
      </c>
      <c r="Q201" s="221">
        <v>0.0019</v>
      </c>
      <c r="R201" s="221">
        <f>Q201*H201</f>
        <v>0.3011652</v>
      </c>
      <c r="S201" s="221">
        <v>0</v>
      </c>
      <c r="T201" s="22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3" t="s">
        <v>172</v>
      </c>
      <c r="AT201" s="223" t="s">
        <v>329</v>
      </c>
      <c r="AU201" s="223" t="s">
        <v>83</v>
      </c>
      <c r="AY201" s="17" t="s">
        <v>116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81</v>
      </c>
      <c r="BK201" s="224">
        <f>ROUND(I201*H201,2)</f>
        <v>0</v>
      </c>
      <c r="BL201" s="17" t="s">
        <v>144</v>
      </c>
      <c r="BM201" s="223" t="s">
        <v>380</v>
      </c>
    </row>
    <row r="202" spans="1:51" s="13" customFormat="1" ht="12">
      <c r="A202" s="13"/>
      <c r="B202" s="238"/>
      <c r="C202" s="239"/>
      <c r="D202" s="240" t="s">
        <v>246</v>
      </c>
      <c r="E202" s="239"/>
      <c r="F202" s="242" t="s">
        <v>381</v>
      </c>
      <c r="G202" s="239"/>
      <c r="H202" s="243">
        <v>158.508</v>
      </c>
      <c r="I202" s="244"/>
      <c r="J202" s="239"/>
      <c r="K202" s="239"/>
      <c r="L202" s="245"/>
      <c r="M202" s="246"/>
      <c r="N202" s="247"/>
      <c r="O202" s="247"/>
      <c r="P202" s="247"/>
      <c r="Q202" s="247"/>
      <c r="R202" s="247"/>
      <c r="S202" s="247"/>
      <c r="T202" s="24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9" t="s">
        <v>246</v>
      </c>
      <c r="AU202" s="249" t="s">
        <v>83</v>
      </c>
      <c r="AV202" s="13" t="s">
        <v>83</v>
      </c>
      <c r="AW202" s="13" t="s">
        <v>4</v>
      </c>
      <c r="AX202" s="13" t="s">
        <v>81</v>
      </c>
      <c r="AY202" s="249" t="s">
        <v>116</v>
      </c>
    </row>
    <row r="203" spans="1:65" s="2" customFormat="1" ht="37.8" customHeight="1">
      <c r="A203" s="38"/>
      <c r="B203" s="39"/>
      <c r="C203" s="211" t="s">
        <v>382</v>
      </c>
      <c r="D203" s="211" t="s">
        <v>117</v>
      </c>
      <c r="E203" s="212" t="s">
        <v>383</v>
      </c>
      <c r="F203" s="213" t="s">
        <v>384</v>
      </c>
      <c r="G203" s="214" t="s">
        <v>244</v>
      </c>
      <c r="H203" s="215">
        <v>4</v>
      </c>
      <c r="I203" s="216"/>
      <c r="J203" s="217">
        <f>ROUND(I203*H203,2)</f>
        <v>0</v>
      </c>
      <c r="K203" s="218"/>
      <c r="L203" s="44"/>
      <c r="M203" s="219" t="s">
        <v>1</v>
      </c>
      <c r="N203" s="220" t="s">
        <v>38</v>
      </c>
      <c r="O203" s="91"/>
      <c r="P203" s="221">
        <f>O203*H203</f>
        <v>0</v>
      </c>
      <c r="Q203" s="221">
        <v>0.00043</v>
      </c>
      <c r="R203" s="221">
        <f>Q203*H203</f>
        <v>0.00172</v>
      </c>
      <c r="S203" s="221">
        <v>0</v>
      </c>
      <c r="T203" s="222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3" t="s">
        <v>144</v>
      </c>
      <c r="AT203" s="223" t="s">
        <v>117</v>
      </c>
      <c r="AU203" s="223" t="s">
        <v>83</v>
      </c>
      <c r="AY203" s="17" t="s">
        <v>116</v>
      </c>
      <c r="BE203" s="224">
        <f>IF(N203="základní",J203,0)</f>
        <v>0</v>
      </c>
      <c r="BF203" s="224">
        <f>IF(N203="snížená",J203,0)</f>
        <v>0</v>
      </c>
      <c r="BG203" s="224">
        <f>IF(N203="zákl. přenesená",J203,0)</f>
        <v>0</v>
      </c>
      <c r="BH203" s="224">
        <f>IF(N203="sníž. přenesená",J203,0)</f>
        <v>0</v>
      </c>
      <c r="BI203" s="224">
        <f>IF(N203="nulová",J203,0)</f>
        <v>0</v>
      </c>
      <c r="BJ203" s="17" t="s">
        <v>81</v>
      </c>
      <c r="BK203" s="224">
        <f>ROUND(I203*H203,2)</f>
        <v>0</v>
      </c>
      <c r="BL203" s="17" t="s">
        <v>144</v>
      </c>
      <c r="BM203" s="223" t="s">
        <v>385</v>
      </c>
    </row>
    <row r="204" spans="1:51" s="13" customFormat="1" ht="12">
      <c r="A204" s="13"/>
      <c r="B204" s="238"/>
      <c r="C204" s="239"/>
      <c r="D204" s="240" t="s">
        <v>246</v>
      </c>
      <c r="E204" s="241" t="s">
        <v>1</v>
      </c>
      <c r="F204" s="242" t="s">
        <v>386</v>
      </c>
      <c r="G204" s="239"/>
      <c r="H204" s="243">
        <v>4</v>
      </c>
      <c r="I204" s="244"/>
      <c r="J204" s="239"/>
      <c r="K204" s="239"/>
      <c r="L204" s="245"/>
      <c r="M204" s="246"/>
      <c r="N204" s="247"/>
      <c r="O204" s="247"/>
      <c r="P204" s="247"/>
      <c r="Q204" s="247"/>
      <c r="R204" s="247"/>
      <c r="S204" s="247"/>
      <c r="T204" s="24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9" t="s">
        <v>246</v>
      </c>
      <c r="AU204" s="249" t="s">
        <v>83</v>
      </c>
      <c r="AV204" s="13" t="s">
        <v>83</v>
      </c>
      <c r="AW204" s="13" t="s">
        <v>30</v>
      </c>
      <c r="AX204" s="13" t="s">
        <v>81</v>
      </c>
      <c r="AY204" s="249" t="s">
        <v>116</v>
      </c>
    </row>
    <row r="205" spans="1:65" s="2" customFormat="1" ht="24.15" customHeight="1">
      <c r="A205" s="38"/>
      <c r="B205" s="39"/>
      <c r="C205" s="250" t="s">
        <v>172</v>
      </c>
      <c r="D205" s="250" t="s">
        <v>329</v>
      </c>
      <c r="E205" s="251" t="s">
        <v>371</v>
      </c>
      <c r="F205" s="252" t="s">
        <v>372</v>
      </c>
      <c r="G205" s="253" t="s">
        <v>244</v>
      </c>
      <c r="H205" s="254">
        <v>4.662</v>
      </c>
      <c r="I205" s="255"/>
      <c r="J205" s="256">
        <f>ROUND(I205*H205,2)</f>
        <v>0</v>
      </c>
      <c r="K205" s="257"/>
      <c r="L205" s="258"/>
      <c r="M205" s="259" t="s">
        <v>1</v>
      </c>
      <c r="N205" s="260" t="s">
        <v>38</v>
      </c>
      <c r="O205" s="91"/>
      <c r="P205" s="221">
        <f>O205*H205</f>
        <v>0</v>
      </c>
      <c r="Q205" s="221">
        <v>0.0019</v>
      </c>
      <c r="R205" s="221">
        <f>Q205*H205</f>
        <v>0.008857799999999999</v>
      </c>
      <c r="S205" s="221">
        <v>0</v>
      </c>
      <c r="T205" s="222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3" t="s">
        <v>172</v>
      </c>
      <c r="AT205" s="223" t="s">
        <v>329</v>
      </c>
      <c r="AU205" s="223" t="s">
        <v>83</v>
      </c>
      <c r="AY205" s="17" t="s">
        <v>116</v>
      </c>
      <c r="BE205" s="224">
        <f>IF(N205="základní",J205,0)</f>
        <v>0</v>
      </c>
      <c r="BF205" s="224">
        <f>IF(N205="snížená",J205,0)</f>
        <v>0</v>
      </c>
      <c r="BG205" s="224">
        <f>IF(N205="zákl. přenesená",J205,0)</f>
        <v>0</v>
      </c>
      <c r="BH205" s="224">
        <f>IF(N205="sníž. přenesená",J205,0)</f>
        <v>0</v>
      </c>
      <c r="BI205" s="224">
        <f>IF(N205="nulová",J205,0)</f>
        <v>0</v>
      </c>
      <c r="BJ205" s="17" t="s">
        <v>81</v>
      </c>
      <c r="BK205" s="224">
        <f>ROUND(I205*H205,2)</f>
        <v>0</v>
      </c>
      <c r="BL205" s="17" t="s">
        <v>144</v>
      </c>
      <c r="BM205" s="223" t="s">
        <v>387</v>
      </c>
    </row>
    <row r="206" spans="1:51" s="13" customFormat="1" ht="12">
      <c r="A206" s="13"/>
      <c r="B206" s="238"/>
      <c r="C206" s="239"/>
      <c r="D206" s="240" t="s">
        <v>246</v>
      </c>
      <c r="E206" s="239"/>
      <c r="F206" s="242" t="s">
        <v>388</v>
      </c>
      <c r="G206" s="239"/>
      <c r="H206" s="243">
        <v>4.662</v>
      </c>
      <c r="I206" s="244"/>
      <c r="J206" s="239"/>
      <c r="K206" s="239"/>
      <c r="L206" s="245"/>
      <c r="M206" s="246"/>
      <c r="N206" s="247"/>
      <c r="O206" s="247"/>
      <c r="P206" s="247"/>
      <c r="Q206" s="247"/>
      <c r="R206" s="247"/>
      <c r="S206" s="247"/>
      <c r="T206" s="24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9" t="s">
        <v>246</v>
      </c>
      <c r="AU206" s="249" t="s">
        <v>83</v>
      </c>
      <c r="AV206" s="13" t="s">
        <v>83</v>
      </c>
      <c r="AW206" s="13" t="s">
        <v>4</v>
      </c>
      <c r="AX206" s="13" t="s">
        <v>81</v>
      </c>
      <c r="AY206" s="249" t="s">
        <v>116</v>
      </c>
    </row>
    <row r="207" spans="1:65" s="2" customFormat="1" ht="24.15" customHeight="1">
      <c r="A207" s="38"/>
      <c r="B207" s="39"/>
      <c r="C207" s="211" t="s">
        <v>389</v>
      </c>
      <c r="D207" s="211" t="s">
        <v>117</v>
      </c>
      <c r="E207" s="212" t="s">
        <v>390</v>
      </c>
      <c r="F207" s="213" t="s">
        <v>391</v>
      </c>
      <c r="G207" s="214" t="s">
        <v>244</v>
      </c>
      <c r="H207" s="215">
        <v>735.782</v>
      </c>
      <c r="I207" s="216"/>
      <c r="J207" s="217">
        <f>ROUND(I207*H207,2)</f>
        <v>0</v>
      </c>
      <c r="K207" s="218"/>
      <c r="L207" s="44"/>
      <c r="M207" s="219" t="s">
        <v>1</v>
      </c>
      <c r="N207" s="220" t="s">
        <v>38</v>
      </c>
      <c r="O207" s="91"/>
      <c r="P207" s="221">
        <f>O207*H207</f>
        <v>0</v>
      </c>
      <c r="Q207" s="221">
        <v>0.00013</v>
      </c>
      <c r="R207" s="221">
        <f>Q207*H207</f>
        <v>0.09565166</v>
      </c>
      <c r="S207" s="221">
        <v>0</v>
      </c>
      <c r="T207" s="22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3" t="s">
        <v>144</v>
      </c>
      <c r="AT207" s="223" t="s">
        <v>117</v>
      </c>
      <c r="AU207" s="223" t="s">
        <v>83</v>
      </c>
      <c r="AY207" s="17" t="s">
        <v>116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81</v>
      </c>
      <c r="BK207" s="224">
        <f>ROUND(I207*H207,2)</f>
        <v>0</v>
      </c>
      <c r="BL207" s="17" t="s">
        <v>144</v>
      </c>
      <c r="BM207" s="223" t="s">
        <v>392</v>
      </c>
    </row>
    <row r="208" spans="1:51" s="13" customFormat="1" ht="12">
      <c r="A208" s="13"/>
      <c r="B208" s="238"/>
      <c r="C208" s="239"/>
      <c r="D208" s="240" t="s">
        <v>246</v>
      </c>
      <c r="E208" s="241" t="s">
        <v>1</v>
      </c>
      <c r="F208" s="242" t="s">
        <v>393</v>
      </c>
      <c r="G208" s="239"/>
      <c r="H208" s="243">
        <v>735.782</v>
      </c>
      <c r="I208" s="244"/>
      <c r="J208" s="239"/>
      <c r="K208" s="239"/>
      <c r="L208" s="245"/>
      <c r="M208" s="246"/>
      <c r="N208" s="247"/>
      <c r="O208" s="247"/>
      <c r="P208" s="247"/>
      <c r="Q208" s="247"/>
      <c r="R208" s="247"/>
      <c r="S208" s="247"/>
      <c r="T208" s="24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9" t="s">
        <v>246</v>
      </c>
      <c r="AU208" s="249" t="s">
        <v>83</v>
      </c>
      <c r="AV208" s="13" t="s">
        <v>83</v>
      </c>
      <c r="AW208" s="13" t="s">
        <v>30</v>
      </c>
      <c r="AX208" s="13" t="s">
        <v>81</v>
      </c>
      <c r="AY208" s="249" t="s">
        <v>116</v>
      </c>
    </row>
    <row r="209" spans="1:65" s="2" customFormat="1" ht="16.5" customHeight="1">
      <c r="A209" s="38"/>
      <c r="B209" s="39"/>
      <c r="C209" s="211" t="s">
        <v>175</v>
      </c>
      <c r="D209" s="211" t="s">
        <v>117</v>
      </c>
      <c r="E209" s="212" t="s">
        <v>394</v>
      </c>
      <c r="F209" s="213" t="s">
        <v>395</v>
      </c>
      <c r="G209" s="214" t="s">
        <v>120</v>
      </c>
      <c r="H209" s="215">
        <v>10</v>
      </c>
      <c r="I209" s="216"/>
      <c r="J209" s="217">
        <f>ROUND(I209*H209,2)</f>
        <v>0</v>
      </c>
      <c r="K209" s="218"/>
      <c r="L209" s="44"/>
      <c r="M209" s="219" t="s">
        <v>1</v>
      </c>
      <c r="N209" s="220" t="s">
        <v>38</v>
      </c>
      <c r="O209" s="91"/>
      <c r="P209" s="221">
        <f>O209*H209</f>
        <v>0</v>
      </c>
      <c r="Q209" s="221">
        <v>0</v>
      </c>
      <c r="R209" s="221">
        <f>Q209*H209</f>
        <v>0</v>
      </c>
      <c r="S209" s="221">
        <v>0</v>
      </c>
      <c r="T209" s="222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3" t="s">
        <v>144</v>
      </c>
      <c r="AT209" s="223" t="s">
        <v>117</v>
      </c>
      <c r="AU209" s="223" t="s">
        <v>83</v>
      </c>
      <c r="AY209" s="17" t="s">
        <v>116</v>
      </c>
      <c r="BE209" s="224">
        <f>IF(N209="základní",J209,0)</f>
        <v>0</v>
      </c>
      <c r="BF209" s="224">
        <f>IF(N209="snížená",J209,0)</f>
        <v>0</v>
      </c>
      <c r="BG209" s="224">
        <f>IF(N209="zákl. přenesená",J209,0)</f>
        <v>0</v>
      </c>
      <c r="BH209" s="224">
        <f>IF(N209="sníž. přenesená",J209,0)</f>
        <v>0</v>
      </c>
      <c r="BI209" s="224">
        <f>IF(N209="nulová",J209,0)</f>
        <v>0</v>
      </c>
      <c r="BJ209" s="17" t="s">
        <v>81</v>
      </c>
      <c r="BK209" s="224">
        <f>ROUND(I209*H209,2)</f>
        <v>0</v>
      </c>
      <c r="BL209" s="17" t="s">
        <v>144</v>
      </c>
      <c r="BM209" s="223" t="s">
        <v>396</v>
      </c>
    </row>
    <row r="210" spans="1:65" s="2" customFormat="1" ht="16.5" customHeight="1">
      <c r="A210" s="38"/>
      <c r="B210" s="39"/>
      <c r="C210" s="211" t="s">
        <v>397</v>
      </c>
      <c r="D210" s="211" t="s">
        <v>117</v>
      </c>
      <c r="E210" s="212" t="s">
        <v>398</v>
      </c>
      <c r="F210" s="213" t="s">
        <v>399</v>
      </c>
      <c r="G210" s="214" t="s">
        <v>279</v>
      </c>
      <c r="H210" s="215">
        <v>28</v>
      </c>
      <c r="I210" s="216"/>
      <c r="J210" s="217">
        <f>ROUND(I210*H210,2)</f>
        <v>0</v>
      </c>
      <c r="K210" s="218"/>
      <c r="L210" s="44"/>
      <c r="M210" s="219" t="s">
        <v>1</v>
      </c>
      <c r="N210" s="220" t="s">
        <v>38</v>
      </c>
      <c r="O210" s="91"/>
      <c r="P210" s="221">
        <f>O210*H210</f>
        <v>0</v>
      </c>
      <c r="Q210" s="221">
        <v>7E-05</v>
      </c>
      <c r="R210" s="221">
        <f>Q210*H210</f>
        <v>0.00196</v>
      </c>
      <c r="S210" s="221">
        <v>0</v>
      </c>
      <c r="T210" s="222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3" t="s">
        <v>144</v>
      </c>
      <c r="AT210" s="223" t="s">
        <v>117</v>
      </c>
      <c r="AU210" s="223" t="s">
        <v>83</v>
      </c>
      <c r="AY210" s="17" t="s">
        <v>116</v>
      </c>
      <c r="BE210" s="224">
        <f>IF(N210="základní",J210,0)</f>
        <v>0</v>
      </c>
      <c r="BF210" s="224">
        <f>IF(N210="snížená",J210,0)</f>
        <v>0</v>
      </c>
      <c r="BG210" s="224">
        <f>IF(N210="zákl. přenesená",J210,0)</f>
        <v>0</v>
      </c>
      <c r="BH210" s="224">
        <f>IF(N210="sníž. přenesená",J210,0)</f>
        <v>0</v>
      </c>
      <c r="BI210" s="224">
        <f>IF(N210="nulová",J210,0)</f>
        <v>0</v>
      </c>
      <c r="BJ210" s="17" t="s">
        <v>81</v>
      </c>
      <c r="BK210" s="224">
        <f>ROUND(I210*H210,2)</f>
        <v>0</v>
      </c>
      <c r="BL210" s="17" t="s">
        <v>144</v>
      </c>
      <c r="BM210" s="223" t="s">
        <v>400</v>
      </c>
    </row>
    <row r="211" spans="1:65" s="2" customFormat="1" ht="16.5" customHeight="1">
      <c r="A211" s="38"/>
      <c r="B211" s="39"/>
      <c r="C211" s="250" t="s">
        <v>179</v>
      </c>
      <c r="D211" s="250" t="s">
        <v>329</v>
      </c>
      <c r="E211" s="251" t="s">
        <v>401</v>
      </c>
      <c r="F211" s="252" t="s">
        <v>402</v>
      </c>
      <c r="G211" s="253" t="s">
        <v>279</v>
      </c>
      <c r="H211" s="254">
        <v>28</v>
      </c>
      <c r="I211" s="255"/>
      <c r="J211" s="256">
        <f>ROUND(I211*H211,2)</f>
        <v>0</v>
      </c>
      <c r="K211" s="257"/>
      <c r="L211" s="258"/>
      <c r="M211" s="259" t="s">
        <v>1</v>
      </c>
      <c r="N211" s="260" t="s">
        <v>38</v>
      </c>
      <c r="O211" s="91"/>
      <c r="P211" s="221">
        <f>O211*H211</f>
        <v>0</v>
      </c>
      <c r="Q211" s="221">
        <v>0.0007</v>
      </c>
      <c r="R211" s="221">
        <f>Q211*H211</f>
        <v>0.0196</v>
      </c>
      <c r="S211" s="221">
        <v>0</v>
      </c>
      <c r="T211" s="222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3" t="s">
        <v>172</v>
      </c>
      <c r="AT211" s="223" t="s">
        <v>329</v>
      </c>
      <c r="AU211" s="223" t="s">
        <v>83</v>
      </c>
      <c r="AY211" s="17" t="s">
        <v>116</v>
      </c>
      <c r="BE211" s="224">
        <f>IF(N211="základní",J211,0)</f>
        <v>0</v>
      </c>
      <c r="BF211" s="224">
        <f>IF(N211="snížená",J211,0)</f>
        <v>0</v>
      </c>
      <c r="BG211" s="224">
        <f>IF(N211="zákl. přenesená",J211,0)</f>
        <v>0</v>
      </c>
      <c r="BH211" s="224">
        <f>IF(N211="sníž. přenesená",J211,0)</f>
        <v>0</v>
      </c>
      <c r="BI211" s="224">
        <f>IF(N211="nulová",J211,0)</f>
        <v>0</v>
      </c>
      <c r="BJ211" s="17" t="s">
        <v>81</v>
      </c>
      <c r="BK211" s="224">
        <f>ROUND(I211*H211,2)</f>
        <v>0</v>
      </c>
      <c r="BL211" s="17" t="s">
        <v>144</v>
      </c>
      <c r="BM211" s="223" t="s">
        <v>403</v>
      </c>
    </row>
    <row r="212" spans="1:65" s="2" customFormat="1" ht="24.15" customHeight="1">
      <c r="A212" s="38"/>
      <c r="B212" s="39"/>
      <c r="C212" s="211" t="s">
        <v>404</v>
      </c>
      <c r="D212" s="211" t="s">
        <v>117</v>
      </c>
      <c r="E212" s="212" t="s">
        <v>405</v>
      </c>
      <c r="F212" s="213" t="s">
        <v>406</v>
      </c>
      <c r="G212" s="214" t="s">
        <v>362</v>
      </c>
      <c r="H212" s="282"/>
      <c r="I212" s="216"/>
      <c r="J212" s="217">
        <f>ROUND(I212*H212,2)</f>
        <v>0</v>
      </c>
      <c r="K212" s="218"/>
      <c r="L212" s="44"/>
      <c r="M212" s="219" t="s">
        <v>1</v>
      </c>
      <c r="N212" s="220" t="s">
        <v>38</v>
      </c>
      <c r="O212" s="91"/>
      <c r="P212" s="221">
        <f>O212*H212</f>
        <v>0</v>
      </c>
      <c r="Q212" s="221">
        <v>0</v>
      </c>
      <c r="R212" s="221">
        <f>Q212*H212</f>
        <v>0</v>
      </c>
      <c r="S212" s="221">
        <v>0</v>
      </c>
      <c r="T212" s="222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3" t="s">
        <v>144</v>
      </c>
      <c r="AT212" s="223" t="s">
        <v>117</v>
      </c>
      <c r="AU212" s="223" t="s">
        <v>83</v>
      </c>
      <c r="AY212" s="17" t="s">
        <v>116</v>
      </c>
      <c r="BE212" s="224">
        <f>IF(N212="základní",J212,0)</f>
        <v>0</v>
      </c>
      <c r="BF212" s="224">
        <f>IF(N212="snížená",J212,0)</f>
        <v>0</v>
      </c>
      <c r="BG212" s="224">
        <f>IF(N212="zákl. přenesená",J212,0)</f>
        <v>0</v>
      </c>
      <c r="BH212" s="224">
        <f>IF(N212="sníž. přenesená",J212,0)</f>
        <v>0</v>
      </c>
      <c r="BI212" s="224">
        <f>IF(N212="nulová",J212,0)</f>
        <v>0</v>
      </c>
      <c r="BJ212" s="17" t="s">
        <v>81</v>
      </c>
      <c r="BK212" s="224">
        <f>ROUND(I212*H212,2)</f>
        <v>0</v>
      </c>
      <c r="BL212" s="17" t="s">
        <v>144</v>
      </c>
      <c r="BM212" s="223" t="s">
        <v>407</v>
      </c>
    </row>
    <row r="213" spans="1:63" s="11" customFormat="1" ht="22.8" customHeight="1">
      <c r="A213" s="11"/>
      <c r="B213" s="197"/>
      <c r="C213" s="198"/>
      <c r="D213" s="199" t="s">
        <v>72</v>
      </c>
      <c r="E213" s="236" t="s">
        <v>408</v>
      </c>
      <c r="F213" s="236" t="s">
        <v>409</v>
      </c>
      <c r="G213" s="198"/>
      <c r="H213" s="198"/>
      <c r="I213" s="201"/>
      <c r="J213" s="237">
        <f>BK213</f>
        <v>0</v>
      </c>
      <c r="K213" s="198"/>
      <c r="L213" s="203"/>
      <c r="M213" s="204"/>
      <c r="N213" s="205"/>
      <c r="O213" s="205"/>
      <c r="P213" s="206">
        <f>SUM(P214:P239)</f>
        <v>0</v>
      </c>
      <c r="Q213" s="205"/>
      <c r="R213" s="206">
        <f>SUM(R214:R239)</f>
        <v>6.705429539999999</v>
      </c>
      <c r="S213" s="205"/>
      <c r="T213" s="207">
        <f>SUM(T214:T239)</f>
        <v>0</v>
      </c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R213" s="208" t="s">
        <v>83</v>
      </c>
      <c r="AT213" s="209" t="s">
        <v>72</v>
      </c>
      <c r="AU213" s="209" t="s">
        <v>81</v>
      </c>
      <c r="AY213" s="208" t="s">
        <v>116</v>
      </c>
      <c r="BK213" s="210">
        <f>SUM(BK214:BK239)</f>
        <v>0</v>
      </c>
    </row>
    <row r="214" spans="1:65" s="2" customFormat="1" ht="37.8" customHeight="1">
      <c r="A214" s="38"/>
      <c r="B214" s="39"/>
      <c r="C214" s="211" t="s">
        <v>182</v>
      </c>
      <c r="D214" s="211" t="s">
        <v>117</v>
      </c>
      <c r="E214" s="212" t="s">
        <v>410</v>
      </c>
      <c r="F214" s="213" t="s">
        <v>411</v>
      </c>
      <c r="G214" s="214" t="s">
        <v>244</v>
      </c>
      <c r="H214" s="215">
        <v>19.448</v>
      </c>
      <c r="I214" s="216"/>
      <c r="J214" s="217">
        <f>ROUND(I214*H214,2)</f>
        <v>0</v>
      </c>
      <c r="K214" s="218"/>
      <c r="L214" s="44"/>
      <c r="M214" s="219" t="s">
        <v>1</v>
      </c>
      <c r="N214" s="220" t="s">
        <v>38</v>
      </c>
      <c r="O214" s="91"/>
      <c r="P214" s="221">
        <f>O214*H214</f>
        <v>0</v>
      </c>
      <c r="Q214" s="221">
        <v>0.00612</v>
      </c>
      <c r="R214" s="221">
        <f>Q214*H214</f>
        <v>0.11902175999999999</v>
      </c>
      <c r="S214" s="221">
        <v>0</v>
      </c>
      <c r="T214" s="222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3" t="s">
        <v>144</v>
      </c>
      <c r="AT214" s="223" t="s">
        <v>117</v>
      </c>
      <c r="AU214" s="223" t="s">
        <v>83</v>
      </c>
      <c r="AY214" s="17" t="s">
        <v>116</v>
      </c>
      <c r="BE214" s="224">
        <f>IF(N214="základní",J214,0)</f>
        <v>0</v>
      </c>
      <c r="BF214" s="224">
        <f>IF(N214="snížená",J214,0)</f>
        <v>0</v>
      </c>
      <c r="BG214" s="224">
        <f>IF(N214="zákl. přenesená",J214,0)</f>
        <v>0</v>
      </c>
      <c r="BH214" s="224">
        <f>IF(N214="sníž. přenesená",J214,0)</f>
        <v>0</v>
      </c>
      <c r="BI214" s="224">
        <f>IF(N214="nulová",J214,0)</f>
        <v>0</v>
      </c>
      <c r="BJ214" s="17" t="s">
        <v>81</v>
      </c>
      <c r="BK214" s="224">
        <f>ROUND(I214*H214,2)</f>
        <v>0</v>
      </c>
      <c r="BL214" s="17" t="s">
        <v>144</v>
      </c>
      <c r="BM214" s="223" t="s">
        <v>412</v>
      </c>
    </row>
    <row r="215" spans="1:51" s="13" customFormat="1" ht="12">
      <c r="A215" s="13"/>
      <c r="B215" s="238"/>
      <c r="C215" s="239"/>
      <c r="D215" s="240" t="s">
        <v>246</v>
      </c>
      <c r="E215" s="241" t="s">
        <v>1</v>
      </c>
      <c r="F215" s="242" t="s">
        <v>413</v>
      </c>
      <c r="G215" s="239"/>
      <c r="H215" s="243">
        <v>19.448</v>
      </c>
      <c r="I215" s="244"/>
      <c r="J215" s="239"/>
      <c r="K215" s="239"/>
      <c r="L215" s="245"/>
      <c r="M215" s="246"/>
      <c r="N215" s="247"/>
      <c r="O215" s="247"/>
      <c r="P215" s="247"/>
      <c r="Q215" s="247"/>
      <c r="R215" s="247"/>
      <c r="S215" s="247"/>
      <c r="T215" s="24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9" t="s">
        <v>246</v>
      </c>
      <c r="AU215" s="249" t="s">
        <v>83</v>
      </c>
      <c r="AV215" s="13" t="s">
        <v>83</v>
      </c>
      <c r="AW215" s="13" t="s">
        <v>30</v>
      </c>
      <c r="AX215" s="13" t="s">
        <v>81</v>
      </c>
      <c r="AY215" s="249" t="s">
        <v>116</v>
      </c>
    </row>
    <row r="216" spans="1:65" s="2" customFormat="1" ht="16.5" customHeight="1">
      <c r="A216" s="38"/>
      <c r="B216" s="39"/>
      <c r="C216" s="250" t="s">
        <v>414</v>
      </c>
      <c r="D216" s="250" t="s">
        <v>329</v>
      </c>
      <c r="E216" s="251" t="s">
        <v>415</v>
      </c>
      <c r="F216" s="252" t="s">
        <v>416</v>
      </c>
      <c r="G216" s="253" t="s">
        <v>244</v>
      </c>
      <c r="H216" s="254">
        <v>20.42</v>
      </c>
      <c r="I216" s="255"/>
      <c r="J216" s="256">
        <f>ROUND(I216*H216,2)</f>
        <v>0</v>
      </c>
      <c r="K216" s="257"/>
      <c r="L216" s="258"/>
      <c r="M216" s="259" t="s">
        <v>1</v>
      </c>
      <c r="N216" s="260" t="s">
        <v>38</v>
      </c>
      <c r="O216" s="91"/>
      <c r="P216" s="221">
        <f>O216*H216</f>
        <v>0</v>
      </c>
      <c r="Q216" s="221">
        <v>0.0023</v>
      </c>
      <c r="R216" s="221">
        <f>Q216*H216</f>
        <v>0.046966</v>
      </c>
      <c r="S216" s="221">
        <v>0</v>
      </c>
      <c r="T216" s="222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3" t="s">
        <v>172</v>
      </c>
      <c r="AT216" s="223" t="s">
        <v>329</v>
      </c>
      <c r="AU216" s="223" t="s">
        <v>83</v>
      </c>
      <c r="AY216" s="17" t="s">
        <v>116</v>
      </c>
      <c r="BE216" s="224">
        <f>IF(N216="základní",J216,0)</f>
        <v>0</v>
      </c>
      <c r="BF216" s="224">
        <f>IF(N216="snížená",J216,0)</f>
        <v>0</v>
      </c>
      <c r="BG216" s="224">
        <f>IF(N216="zákl. přenesená",J216,0)</f>
        <v>0</v>
      </c>
      <c r="BH216" s="224">
        <f>IF(N216="sníž. přenesená",J216,0)</f>
        <v>0</v>
      </c>
      <c r="BI216" s="224">
        <f>IF(N216="nulová",J216,0)</f>
        <v>0</v>
      </c>
      <c r="BJ216" s="17" t="s">
        <v>81</v>
      </c>
      <c r="BK216" s="224">
        <f>ROUND(I216*H216,2)</f>
        <v>0</v>
      </c>
      <c r="BL216" s="17" t="s">
        <v>144</v>
      </c>
      <c r="BM216" s="223" t="s">
        <v>417</v>
      </c>
    </row>
    <row r="217" spans="1:51" s="13" customFormat="1" ht="12">
      <c r="A217" s="13"/>
      <c r="B217" s="238"/>
      <c r="C217" s="239"/>
      <c r="D217" s="240" t="s">
        <v>246</v>
      </c>
      <c r="E217" s="239"/>
      <c r="F217" s="242" t="s">
        <v>418</v>
      </c>
      <c r="G217" s="239"/>
      <c r="H217" s="243">
        <v>20.42</v>
      </c>
      <c r="I217" s="244"/>
      <c r="J217" s="239"/>
      <c r="K217" s="239"/>
      <c r="L217" s="245"/>
      <c r="M217" s="246"/>
      <c r="N217" s="247"/>
      <c r="O217" s="247"/>
      <c r="P217" s="247"/>
      <c r="Q217" s="247"/>
      <c r="R217" s="247"/>
      <c r="S217" s="247"/>
      <c r="T217" s="24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9" t="s">
        <v>246</v>
      </c>
      <c r="AU217" s="249" t="s">
        <v>83</v>
      </c>
      <c r="AV217" s="13" t="s">
        <v>83</v>
      </c>
      <c r="AW217" s="13" t="s">
        <v>4</v>
      </c>
      <c r="AX217" s="13" t="s">
        <v>81</v>
      </c>
      <c r="AY217" s="249" t="s">
        <v>116</v>
      </c>
    </row>
    <row r="218" spans="1:65" s="2" customFormat="1" ht="24.15" customHeight="1">
      <c r="A218" s="38"/>
      <c r="B218" s="39"/>
      <c r="C218" s="211" t="s">
        <v>186</v>
      </c>
      <c r="D218" s="211" t="s">
        <v>117</v>
      </c>
      <c r="E218" s="212" t="s">
        <v>419</v>
      </c>
      <c r="F218" s="213" t="s">
        <v>420</v>
      </c>
      <c r="G218" s="214" t="s">
        <v>244</v>
      </c>
      <c r="H218" s="215">
        <v>36.06</v>
      </c>
      <c r="I218" s="216"/>
      <c r="J218" s="217">
        <f>ROUND(I218*H218,2)</f>
        <v>0</v>
      </c>
      <c r="K218" s="218"/>
      <c r="L218" s="44"/>
      <c r="M218" s="219" t="s">
        <v>1</v>
      </c>
      <c r="N218" s="220" t="s">
        <v>38</v>
      </c>
      <c r="O218" s="91"/>
      <c r="P218" s="221">
        <f>O218*H218</f>
        <v>0</v>
      </c>
      <c r="Q218" s="221">
        <v>0</v>
      </c>
      <c r="R218" s="221">
        <f>Q218*H218</f>
        <v>0</v>
      </c>
      <c r="S218" s="221">
        <v>0</v>
      </c>
      <c r="T218" s="222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3" t="s">
        <v>144</v>
      </c>
      <c r="AT218" s="223" t="s">
        <v>117</v>
      </c>
      <c r="AU218" s="223" t="s">
        <v>83</v>
      </c>
      <c r="AY218" s="17" t="s">
        <v>116</v>
      </c>
      <c r="BE218" s="224">
        <f>IF(N218="základní",J218,0)</f>
        <v>0</v>
      </c>
      <c r="BF218" s="224">
        <f>IF(N218="snížená",J218,0)</f>
        <v>0</v>
      </c>
      <c r="BG218" s="224">
        <f>IF(N218="zákl. přenesená",J218,0)</f>
        <v>0</v>
      </c>
      <c r="BH218" s="224">
        <f>IF(N218="sníž. přenesená",J218,0)</f>
        <v>0</v>
      </c>
      <c r="BI218" s="224">
        <f>IF(N218="nulová",J218,0)</f>
        <v>0</v>
      </c>
      <c r="BJ218" s="17" t="s">
        <v>81</v>
      </c>
      <c r="BK218" s="224">
        <f>ROUND(I218*H218,2)</f>
        <v>0</v>
      </c>
      <c r="BL218" s="17" t="s">
        <v>144</v>
      </c>
      <c r="BM218" s="223" t="s">
        <v>421</v>
      </c>
    </row>
    <row r="219" spans="1:51" s="13" customFormat="1" ht="12">
      <c r="A219" s="13"/>
      <c r="B219" s="238"/>
      <c r="C219" s="239"/>
      <c r="D219" s="240" t="s">
        <v>246</v>
      </c>
      <c r="E219" s="241" t="s">
        <v>1</v>
      </c>
      <c r="F219" s="242" t="s">
        <v>422</v>
      </c>
      <c r="G219" s="239"/>
      <c r="H219" s="243">
        <v>36.06</v>
      </c>
      <c r="I219" s="244"/>
      <c r="J219" s="239"/>
      <c r="K219" s="239"/>
      <c r="L219" s="245"/>
      <c r="M219" s="246"/>
      <c r="N219" s="247"/>
      <c r="O219" s="247"/>
      <c r="P219" s="247"/>
      <c r="Q219" s="247"/>
      <c r="R219" s="247"/>
      <c r="S219" s="247"/>
      <c r="T219" s="24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9" t="s">
        <v>246</v>
      </c>
      <c r="AU219" s="249" t="s">
        <v>83</v>
      </c>
      <c r="AV219" s="13" t="s">
        <v>83</v>
      </c>
      <c r="AW219" s="13" t="s">
        <v>30</v>
      </c>
      <c r="AX219" s="13" t="s">
        <v>81</v>
      </c>
      <c r="AY219" s="249" t="s">
        <v>116</v>
      </c>
    </row>
    <row r="220" spans="1:65" s="2" customFormat="1" ht="24.15" customHeight="1">
      <c r="A220" s="38"/>
      <c r="B220" s="39"/>
      <c r="C220" s="250" t="s">
        <v>423</v>
      </c>
      <c r="D220" s="250" t="s">
        <v>329</v>
      </c>
      <c r="E220" s="251" t="s">
        <v>424</v>
      </c>
      <c r="F220" s="252" t="s">
        <v>425</v>
      </c>
      <c r="G220" s="253" t="s">
        <v>244</v>
      </c>
      <c r="H220" s="254">
        <v>37.863</v>
      </c>
      <c r="I220" s="255"/>
      <c r="J220" s="256">
        <f>ROUND(I220*H220,2)</f>
        <v>0</v>
      </c>
      <c r="K220" s="257"/>
      <c r="L220" s="258"/>
      <c r="M220" s="259" t="s">
        <v>1</v>
      </c>
      <c r="N220" s="260" t="s">
        <v>38</v>
      </c>
      <c r="O220" s="91"/>
      <c r="P220" s="221">
        <f>O220*H220</f>
        <v>0</v>
      </c>
      <c r="Q220" s="221">
        <v>0.006</v>
      </c>
      <c r="R220" s="221">
        <f>Q220*H220</f>
        <v>0.227178</v>
      </c>
      <c r="S220" s="221">
        <v>0</v>
      </c>
      <c r="T220" s="222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3" t="s">
        <v>172</v>
      </c>
      <c r="AT220" s="223" t="s">
        <v>329</v>
      </c>
      <c r="AU220" s="223" t="s">
        <v>83</v>
      </c>
      <c r="AY220" s="17" t="s">
        <v>116</v>
      </c>
      <c r="BE220" s="224">
        <f>IF(N220="základní",J220,0)</f>
        <v>0</v>
      </c>
      <c r="BF220" s="224">
        <f>IF(N220="snížená",J220,0)</f>
        <v>0</v>
      </c>
      <c r="BG220" s="224">
        <f>IF(N220="zákl. přenesená",J220,0)</f>
        <v>0</v>
      </c>
      <c r="BH220" s="224">
        <f>IF(N220="sníž. přenesená",J220,0)</f>
        <v>0</v>
      </c>
      <c r="BI220" s="224">
        <f>IF(N220="nulová",J220,0)</f>
        <v>0</v>
      </c>
      <c r="BJ220" s="17" t="s">
        <v>81</v>
      </c>
      <c r="BK220" s="224">
        <f>ROUND(I220*H220,2)</f>
        <v>0</v>
      </c>
      <c r="BL220" s="17" t="s">
        <v>144</v>
      </c>
      <c r="BM220" s="223" t="s">
        <v>426</v>
      </c>
    </row>
    <row r="221" spans="1:51" s="13" customFormat="1" ht="12">
      <c r="A221" s="13"/>
      <c r="B221" s="238"/>
      <c r="C221" s="239"/>
      <c r="D221" s="240" t="s">
        <v>246</v>
      </c>
      <c r="E221" s="239"/>
      <c r="F221" s="242" t="s">
        <v>427</v>
      </c>
      <c r="G221" s="239"/>
      <c r="H221" s="243">
        <v>37.863</v>
      </c>
      <c r="I221" s="244"/>
      <c r="J221" s="239"/>
      <c r="K221" s="239"/>
      <c r="L221" s="245"/>
      <c r="M221" s="246"/>
      <c r="N221" s="247"/>
      <c r="O221" s="247"/>
      <c r="P221" s="247"/>
      <c r="Q221" s="247"/>
      <c r="R221" s="247"/>
      <c r="S221" s="247"/>
      <c r="T221" s="24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9" t="s">
        <v>246</v>
      </c>
      <c r="AU221" s="249" t="s">
        <v>83</v>
      </c>
      <c r="AV221" s="13" t="s">
        <v>83</v>
      </c>
      <c r="AW221" s="13" t="s">
        <v>4</v>
      </c>
      <c r="AX221" s="13" t="s">
        <v>81</v>
      </c>
      <c r="AY221" s="249" t="s">
        <v>116</v>
      </c>
    </row>
    <row r="222" spans="1:65" s="2" customFormat="1" ht="24.15" customHeight="1">
      <c r="A222" s="38"/>
      <c r="B222" s="39"/>
      <c r="C222" s="211" t="s">
        <v>190</v>
      </c>
      <c r="D222" s="211" t="s">
        <v>117</v>
      </c>
      <c r="E222" s="212" t="s">
        <v>419</v>
      </c>
      <c r="F222" s="213" t="s">
        <v>420</v>
      </c>
      <c r="G222" s="214" t="s">
        <v>244</v>
      </c>
      <c r="H222" s="215">
        <v>6.9</v>
      </c>
      <c r="I222" s="216"/>
      <c r="J222" s="217">
        <f>ROUND(I222*H222,2)</f>
        <v>0</v>
      </c>
      <c r="K222" s="218"/>
      <c r="L222" s="44"/>
      <c r="M222" s="219" t="s">
        <v>1</v>
      </c>
      <c r="N222" s="220" t="s">
        <v>38</v>
      </c>
      <c r="O222" s="91"/>
      <c r="P222" s="221">
        <f>O222*H222</f>
        <v>0</v>
      </c>
      <c r="Q222" s="221">
        <v>0</v>
      </c>
      <c r="R222" s="221">
        <f>Q222*H222</f>
        <v>0</v>
      </c>
      <c r="S222" s="221">
        <v>0</v>
      </c>
      <c r="T222" s="222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3" t="s">
        <v>144</v>
      </c>
      <c r="AT222" s="223" t="s">
        <v>117</v>
      </c>
      <c r="AU222" s="223" t="s">
        <v>83</v>
      </c>
      <c r="AY222" s="17" t="s">
        <v>116</v>
      </c>
      <c r="BE222" s="224">
        <f>IF(N222="základní",J222,0)</f>
        <v>0</v>
      </c>
      <c r="BF222" s="224">
        <f>IF(N222="snížená",J222,0)</f>
        <v>0</v>
      </c>
      <c r="BG222" s="224">
        <f>IF(N222="zákl. přenesená",J222,0)</f>
        <v>0</v>
      </c>
      <c r="BH222" s="224">
        <f>IF(N222="sníž. přenesená",J222,0)</f>
        <v>0</v>
      </c>
      <c r="BI222" s="224">
        <f>IF(N222="nulová",J222,0)</f>
        <v>0</v>
      </c>
      <c r="BJ222" s="17" t="s">
        <v>81</v>
      </c>
      <c r="BK222" s="224">
        <f>ROUND(I222*H222,2)</f>
        <v>0</v>
      </c>
      <c r="BL222" s="17" t="s">
        <v>144</v>
      </c>
      <c r="BM222" s="223" t="s">
        <v>428</v>
      </c>
    </row>
    <row r="223" spans="1:51" s="13" customFormat="1" ht="12">
      <c r="A223" s="13"/>
      <c r="B223" s="238"/>
      <c r="C223" s="239"/>
      <c r="D223" s="240" t="s">
        <v>246</v>
      </c>
      <c r="E223" s="241" t="s">
        <v>1</v>
      </c>
      <c r="F223" s="242" t="s">
        <v>429</v>
      </c>
      <c r="G223" s="239"/>
      <c r="H223" s="243">
        <v>6.9</v>
      </c>
      <c r="I223" s="244"/>
      <c r="J223" s="239"/>
      <c r="K223" s="239"/>
      <c r="L223" s="245"/>
      <c r="M223" s="246"/>
      <c r="N223" s="247"/>
      <c r="O223" s="247"/>
      <c r="P223" s="247"/>
      <c r="Q223" s="247"/>
      <c r="R223" s="247"/>
      <c r="S223" s="247"/>
      <c r="T223" s="24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9" t="s">
        <v>246</v>
      </c>
      <c r="AU223" s="249" t="s">
        <v>83</v>
      </c>
      <c r="AV223" s="13" t="s">
        <v>83</v>
      </c>
      <c r="AW223" s="13" t="s">
        <v>30</v>
      </c>
      <c r="AX223" s="13" t="s">
        <v>81</v>
      </c>
      <c r="AY223" s="249" t="s">
        <v>116</v>
      </c>
    </row>
    <row r="224" spans="1:65" s="2" customFormat="1" ht="24.15" customHeight="1">
      <c r="A224" s="38"/>
      <c r="B224" s="39"/>
      <c r="C224" s="250" t="s">
        <v>430</v>
      </c>
      <c r="D224" s="250" t="s">
        <v>329</v>
      </c>
      <c r="E224" s="251" t="s">
        <v>431</v>
      </c>
      <c r="F224" s="252" t="s">
        <v>432</v>
      </c>
      <c r="G224" s="253" t="s">
        <v>244</v>
      </c>
      <c r="H224" s="254">
        <v>7.245</v>
      </c>
      <c r="I224" s="255"/>
      <c r="J224" s="256">
        <f>ROUND(I224*H224,2)</f>
        <v>0</v>
      </c>
      <c r="K224" s="257"/>
      <c r="L224" s="258"/>
      <c r="M224" s="259" t="s">
        <v>1</v>
      </c>
      <c r="N224" s="260" t="s">
        <v>38</v>
      </c>
      <c r="O224" s="91"/>
      <c r="P224" s="221">
        <f>O224*H224</f>
        <v>0</v>
      </c>
      <c r="Q224" s="221">
        <v>0.003</v>
      </c>
      <c r="R224" s="221">
        <f>Q224*H224</f>
        <v>0.021735</v>
      </c>
      <c r="S224" s="221">
        <v>0</v>
      </c>
      <c r="T224" s="222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3" t="s">
        <v>172</v>
      </c>
      <c r="AT224" s="223" t="s">
        <v>329</v>
      </c>
      <c r="AU224" s="223" t="s">
        <v>83</v>
      </c>
      <c r="AY224" s="17" t="s">
        <v>116</v>
      </c>
      <c r="BE224" s="224">
        <f>IF(N224="základní",J224,0)</f>
        <v>0</v>
      </c>
      <c r="BF224" s="224">
        <f>IF(N224="snížená",J224,0)</f>
        <v>0</v>
      </c>
      <c r="BG224" s="224">
        <f>IF(N224="zákl. přenesená",J224,0)</f>
        <v>0</v>
      </c>
      <c r="BH224" s="224">
        <f>IF(N224="sníž. přenesená",J224,0)</f>
        <v>0</v>
      </c>
      <c r="BI224" s="224">
        <f>IF(N224="nulová",J224,0)</f>
        <v>0</v>
      </c>
      <c r="BJ224" s="17" t="s">
        <v>81</v>
      </c>
      <c r="BK224" s="224">
        <f>ROUND(I224*H224,2)</f>
        <v>0</v>
      </c>
      <c r="BL224" s="17" t="s">
        <v>144</v>
      </c>
      <c r="BM224" s="223" t="s">
        <v>433</v>
      </c>
    </row>
    <row r="225" spans="1:51" s="13" customFormat="1" ht="12">
      <c r="A225" s="13"/>
      <c r="B225" s="238"/>
      <c r="C225" s="239"/>
      <c r="D225" s="240" t="s">
        <v>246</v>
      </c>
      <c r="E225" s="239"/>
      <c r="F225" s="242" t="s">
        <v>434</v>
      </c>
      <c r="G225" s="239"/>
      <c r="H225" s="243">
        <v>7.245</v>
      </c>
      <c r="I225" s="244"/>
      <c r="J225" s="239"/>
      <c r="K225" s="239"/>
      <c r="L225" s="245"/>
      <c r="M225" s="246"/>
      <c r="N225" s="247"/>
      <c r="O225" s="247"/>
      <c r="P225" s="247"/>
      <c r="Q225" s="247"/>
      <c r="R225" s="247"/>
      <c r="S225" s="247"/>
      <c r="T225" s="24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9" t="s">
        <v>246</v>
      </c>
      <c r="AU225" s="249" t="s">
        <v>83</v>
      </c>
      <c r="AV225" s="13" t="s">
        <v>83</v>
      </c>
      <c r="AW225" s="13" t="s">
        <v>4</v>
      </c>
      <c r="AX225" s="13" t="s">
        <v>81</v>
      </c>
      <c r="AY225" s="249" t="s">
        <v>116</v>
      </c>
    </row>
    <row r="226" spans="1:65" s="2" customFormat="1" ht="24.15" customHeight="1">
      <c r="A226" s="38"/>
      <c r="B226" s="39"/>
      <c r="C226" s="211" t="s">
        <v>198</v>
      </c>
      <c r="D226" s="211" t="s">
        <v>117</v>
      </c>
      <c r="E226" s="212" t="s">
        <v>435</v>
      </c>
      <c r="F226" s="213" t="s">
        <v>436</v>
      </c>
      <c r="G226" s="214" t="s">
        <v>244</v>
      </c>
      <c r="H226" s="215">
        <v>655.09</v>
      </c>
      <c r="I226" s="216"/>
      <c r="J226" s="217">
        <f>ROUND(I226*H226,2)</f>
        <v>0</v>
      </c>
      <c r="K226" s="218"/>
      <c r="L226" s="44"/>
      <c r="M226" s="219" t="s">
        <v>1</v>
      </c>
      <c r="N226" s="220" t="s">
        <v>38</v>
      </c>
      <c r="O226" s="91"/>
      <c r="P226" s="221">
        <f>O226*H226</f>
        <v>0</v>
      </c>
      <c r="Q226" s="221">
        <v>0</v>
      </c>
      <c r="R226" s="221">
        <f>Q226*H226</f>
        <v>0</v>
      </c>
      <c r="S226" s="221">
        <v>0</v>
      </c>
      <c r="T226" s="222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3" t="s">
        <v>144</v>
      </c>
      <c r="AT226" s="223" t="s">
        <v>117</v>
      </c>
      <c r="AU226" s="223" t="s">
        <v>83</v>
      </c>
      <c r="AY226" s="17" t="s">
        <v>116</v>
      </c>
      <c r="BE226" s="224">
        <f>IF(N226="základní",J226,0)</f>
        <v>0</v>
      </c>
      <c r="BF226" s="224">
        <f>IF(N226="snížená",J226,0)</f>
        <v>0</v>
      </c>
      <c r="BG226" s="224">
        <f>IF(N226="zákl. přenesená",J226,0)</f>
        <v>0</v>
      </c>
      <c r="BH226" s="224">
        <f>IF(N226="sníž. přenesená",J226,0)</f>
        <v>0</v>
      </c>
      <c r="BI226" s="224">
        <f>IF(N226="nulová",J226,0)</f>
        <v>0</v>
      </c>
      <c r="BJ226" s="17" t="s">
        <v>81</v>
      </c>
      <c r="BK226" s="224">
        <f>ROUND(I226*H226,2)</f>
        <v>0</v>
      </c>
      <c r="BL226" s="17" t="s">
        <v>144</v>
      </c>
      <c r="BM226" s="223" t="s">
        <v>437</v>
      </c>
    </row>
    <row r="227" spans="1:51" s="13" customFormat="1" ht="12">
      <c r="A227" s="13"/>
      <c r="B227" s="238"/>
      <c r="C227" s="239"/>
      <c r="D227" s="240" t="s">
        <v>246</v>
      </c>
      <c r="E227" s="241" t="s">
        <v>1</v>
      </c>
      <c r="F227" s="242" t="s">
        <v>438</v>
      </c>
      <c r="G227" s="239"/>
      <c r="H227" s="243">
        <v>655.09</v>
      </c>
      <c r="I227" s="244"/>
      <c r="J227" s="239"/>
      <c r="K227" s="239"/>
      <c r="L227" s="245"/>
      <c r="M227" s="246"/>
      <c r="N227" s="247"/>
      <c r="O227" s="247"/>
      <c r="P227" s="247"/>
      <c r="Q227" s="247"/>
      <c r="R227" s="247"/>
      <c r="S227" s="247"/>
      <c r="T227" s="24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9" t="s">
        <v>246</v>
      </c>
      <c r="AU227" s="249" t="s">
        <v>83</v>
      </c>
      <c r="AV227" s="13" t="s">
        <v>83</v>
      </c>
      <c r="AW227" s="13" t="s">
        <v>30</v>
      </c>
      <c r="AX227" s="13" t="s">
        <v>81</v>
      </c>
      <c r="AY227" s="249" t="s">
        <v>116</v>
      </c>
    </row>
    <row r="228" spans="1:65" s="2" customFormat="1" ht="24.15" customHeight="1">
      <c r="A228" s="38"/>
      <c r="B228" s="39"/>
      <c r="C228" s="250" t="s">
        <v>439</v>
      </c>
      <c r="D228" s="250" t="s">
        <v>329</v>
      </c>
      <c r="E228" s="251" t="s">
        <v>440</v>
      </c>
      <c r="F228" s="252" t="s">
        <v>441</v>
      </c>
      <c r="G228" s="253" t="s">
        <v>244</v>
      </c>
      <c r="H228" s="254">
        <v>1375.689</v>
      </c>
      <c r="I228" s="255"/>
      <c r="J228" s="256">
        <f>ROUND(I228*H228,2)</f>
        <v>0</v>
      </c>
      <c r="K228" s="257"/>
      <c r="L228" s="258"/>
      <c r="M228" s="259" t="s">
        <v>1</v>
      </c>
      <c r="N228" s="260" t="s">
        <v>38</v>
      </c>
      <c r="O228" s="91"/>
      <c r="P228" s="221">
        <f>O228*H228</f>
        <v>0</v>
      </c>
      <c r="Q228" s="221">
        <v>0.0045</v>
      </c>
      <c r="R228" s="221">
        <f>Q228*H228</f>
        <v>6.1906004999999995</v>
      </c>
      <c r="S228" s="221">
        <v>0</v>
      </c>
      <c r="T228" s="222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3" t="s">
        <v>172</v>
      </c>
      <c r="AT228" s="223" t="s">
        <v>329</v>
      </c>
      <c r="AU228" s="223" t="s">
        <v>83</v>
      </c>
      <c r="AY228" s="17" t="s">
        <v>116</v>
      </c>
      <c r="BE228" s="224">
        <f>IF(N228="základní",J228,0)</f>
        <v>0</v>
      </c>
      <c r="BF228" s="224">
        <f>IF(N228="snížená",J228,0)</f>
        <v>0</v>
      </c>
      <c r="BG228" s="224">
        <f>IF(N228="zákl. přenesená",J228,0)</f>
        <v>0</v>
      </c>
      <c r="BH228" s="224">
        <f>IF(N228="sníž. přenesená",J228,0)</f>
        <v>0</v>
      </c>
      <c r="BI228" s="224">
        <f>IF(N228="nulová",J228,0)</f>
        <v>0</v>
      </c>
      <c r="BJ228" s="17" t="s">
        <v>81</v>
      </c>
      <c r="BK228" s="224">
        <f>ROUND(I228*H228,2)</f>
        <v>0</v>
      </c>
      <c r="BL228" s="17" t="s">
        <v>144</v>
      </c>
      <c r="BM228" s="223" t="s">
        <v>442</v>
      </c>
    </row>
    <row r="229" spans="1:51" s="13" customFormat="1" ht="12">
      <c r="A229" s="13"/>
      <c r="B229" s="238"/>
      <c r="C229" s="239"/>
      <c r="D229" s="240" t="s">
        <v>246</v>
      </c>
      <c r="E229" s="239"/>
      <c r="F229" s="242" t="s">
        <v>443</v>
      </c>
      <c r="G229" s="239"/>
      <c r="H229" s="243">
        <v>1375.689</v>
      </c>
      <c r="I229" s="244"/>
      <c r="J229" s="239"/>
      <c r="K229" s="239"/>
      <c r="L229" s="245"/>
      <c r="M229" s="246"/>
      <c r="N229" s="247"/>
      <c r="O229" s="247"/>
      <c r="P229" s="247"/>
      <c r="Q229" s="247"/>
      <c r="R229" s="247"/>
      <c r="S229" s="247"/>
      <c r="T229" s="24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9" t="s">
        <v>246</v>
      </c>
      <c r="AU229" s="249" t="s">
        <v>83</v>
      </c>
      <c r="AV229" s="13" t="s">
        <v>83</v>
      </c>
      <c r="AW229" s="13" t="s">
        <v>4</v>
      </c>
      <c r="AX229" s="13" t="s">
        <v>81</v>
      </c>
      <c r="AY229" s="249" t="s">
        <v>116</v>
      </c>
    </row>
    <row r="230" spans="1:65" s="2" customFormat="1" ht="24.15" customHeight="1">
      <c r="A230" s="38"/>
      <c r="B230" s="39"/>
      <c r="C230" s="211" t="s">
        <v>201</v>
      </c>
      <c r="D230" s="211" t="s">
        <v>117</v>
      </c>
      <c r="E230" s="212" t="s">
        <v>444</v>
      </c>
      <c r="F230" s="213" t="s">
        <v>445</v>
      </c>
      <c r="G230" s="214" t="s">
        <v>244</v>
      </c>
      <c r="H230" s="215">
        <v>26.348</v>
      </c>
      <c r="I230" s="216"/>
      <c r="J230" s="217">
        <f>ROUND(I230*H230,2)</f>
        <v>0</v>
      </c>
      <c r="K230" s="218"/>
      <c r="L230" s="44"/>
      <c r="M230" s="219" t="s">
        <v>1</v>
      </c>
      <c r="N230" s="220" t="s">
        <v>38</v>
      </c>
      <c r="O230" s="91"/>
      <c r="P230" s="221">
        <f>O230*H230</f>
        <v>0</v>
      </c>
      <c r="Q230" s="221">
        <v>3E-05</v>
      </c>
      <c r="R230" s="221">
        <f>Q230*H230</f>
        <v>0.00079044</v>
      </c>
      <c r="S230" s="221">
        <v>0</v>
      </c>
      <c r="T230" s="222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3" t="s">
        <v>144</v>
      </c>
      <c r="AT230" s="223" t="s">
        <v>117</v>
      </c>
      <c r="AU230" s="223" t="s">
        <v>83</v>
      </c>
      <c r="AY230" s="17" t="s">
        <v>116</v>
      </c>
      <c r="BE230" s="224">
        <f>IF(N230="základní",J230,0)</f>
        <v>0</v>
      </c>
      <c r="BF230" s="224">
        <f>IF(N230="snížená",J230,0)</f>
        <v>0</v>
      </c>
      <c r="BG230" s="224">
        <f>IF(N230="zákl. přenesená",J230,0)</f>
        <v>0</v>
      </c>
      <c r="BH230" s="224">
        <f>IF(N230="sníž. přenesená",J230,0)</f>
        <v>0</v>
      </c>
      <c r="BI230" s="224">
        <f>IF(N230="nulová",J230,0)</f>
        <v>0</v>
      </c>
      <c r="BJ230" s="17" t="s">
        <v>81</v>
      </c>
      <c r="BK230" s="224">
        <f>ROUND(I230*H230,2)</f>
        <v>0</v>
      </c>
      <c r="BL230" s="17" t="s">
        <v>144</v>
      </c>
      <c r="BM230" s="223" t="s">
        <v>446</v>
      </c>
    </row>
    <row r="231" spans="1:51" s="13" customFormat="1" ht="12">
      <c r="A231" s="13"/>
      <c r="B231" s="238"/>
      <c r="C231" s="239"/>
      <c r="D231" s="240" t="s">
        <v>246</v>
      </c>
      <c r="E231" s="241" t="s">
        <v>1</v>
      </c>
      <c r="F231" s="242" t="s">
        <v>447</v>
      </c>
      <c r="G231" s="239"/>
      <c r="H231" s="243">
        <v>26.348</v>
      </c>
      <c r="I231" s="244"/>
      <c r="J231" s="239"/>
      <c r="K231" s="239"/>
      <c r="L231" s="245"/>
      <c r="M231" s="246"/>
      <c r="N231" s="247"/>
      <c r="O231" s="247"/>
      <c r="P231" s="247"/>
      <c r="Q231" s="247"/>
      <c r="R231" s="247"/>
      <c r="S231" s="247"/>
      <c r="T231" s="24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9" t="s">
        <v>246</v>
      </c>
      <c r="AU231" s="249" t="s">
        <v>83</v>
      </c>
      <c r="AV231" s="13" t="s">
        <v>83</v>
      </c>
      <c r="AW231" s="13" t="s">
        <v>30</v>
      </c>
      <c r="AX231" s="13" t="s">
        <v>81</v>
      </c>
      <c r="AY231" s="249" t="s">
        <v>116</v>
      </c>
    </row>
    <row r="232" spans="1:65" s="2" customFormat="1" ht="24.15" customHeight="1">
      <c r="A232" s="38"/>
      <c r="B232" s="39"/>
      <c r="C232" s="211" t="s">
        <v>448</v>
      </c>
      <c r="D232" s="211" t="s">
        <v>117</v>
      </c>
      <c r="E232" s="212" t="s">
        <v>449</v>
      </c>
      <c r="F232" s="213" t="s">
        <v>450</v>
      </c>
      <c r="G232" s="214" t="s">
        <v>244</v>
      </c>
      <c r="H232" s="215">
        <v>36.06</v>
      </c>
      <c r="I232" s="216"/>
      <c r="J232" s="217">
        <f>ROUND(I232*H232,2)</f>
        <v>0</v>
      </c>
      <c r="K232" s="218"/>
      <c r="L232" s="44"/>
      <c r="M232" s="219" t="s">
        <v>1</v>
      </c>
      <c r="N232" s="220" t="s">
        <v>38</v>
      </c>
      <c r="O232" s="91"/>
      <c r="P232" s="221">
        <f>O232*H232</f>
        <v>0</v>
      </c>
      <c r="Q232" s="221">
        <v>7E-05</v>
      </c>
      <c r="R232" s="221">
        <f>Q232*H232</f>
        <v>0.0025242</v>
      </c>
      <c r="S232" s="221">
        <v>0</v>
      </c>
      <c r="T232" s="222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3" t="s">
        <v>144</v>
      </c>
      <c r="AT232" s="223" t="s">
        <v>117</v>
      </c>
      <c r="AU232" s="223" t="s">
        <v>83</v>
      </c>
      <c r="AY232" s="17" t="s">
        <v>116</v>
      </c>
      <c r="BE232" s="224">
        <f>IF(N232="základní",J232,0)</f>
        <v>0</v>
      </c>
      <c r="BF232" s="224">
        <f>IF(N232="snížená",J232,0)</f>
        <v>0</v>
      </c>
      <c r="BG232" s="224">
        <f>IF(N232="zákl. přenesená",J232,0)</f>
        <v>0</v>
      </c>
      <c r="BH232" s="224">
        <f>IF(N232="sníž. přenesená",J232,0)</f>
        <v>0</v>
      </c>
      <c r="BI232" s="224">
        <f>IF(N232="nulová",J232,0)</f>
        <v>0</v>
      </c>
      <c r="BJ232" s="17" t="s">
        <v>81</v>
      </c>
      <c r="BK232" s="224">
        <f>ROUND(I232*H232,2)</f>
        <v>0</v>
      </c>
      <c r="BL232" s="17" t="s">
        <v>144</v>
      </c>
      <c r="BM232" s="223" t="s">
        <v>451</v>
      </c>
    </row>
    <row r="233" spans="1:65" s="2" customFormat="1" ht="24.15" customHeight="1">
      <c r="A233" s="38"/>
      <c r="B233" s="39"/>
      <c r="C233" s="211" t="s">
        <v>206</v>
      </c>
      <c r="D233" s="211" t="s">
        <v>117</v>
      </c>
      <c r="E233" s="212" t="s">
        <v>452</v>
      </c>
      <c r="F233" s="213" t="s">
        <v>453</v>
      </c>
      <c r="G233" s="214" t="s">
        <v>244</v>
      </c>
      <c r="H233" s="215">
        <v>655.09</v>
      </c>
      <c r="I233" s="216"/>
      <c r="J233" s="217">
        <f>ROUND(I233*H233,2)</f>
        <v>0</v>
      </c>
      <c r="K233" s="218"/>
      <c r="L233" s="44"/>
      <c r="M233" s="219" t="s">
        <v>1</v>
      </c>
      <c r="N233" s="220" t="s">
        <v>38</v>
      </c>
      <c r="O233" s="91"/>
      <c r="P233" s="221">
        <f>O233*H233</f>
        <v>0</v>
      </c>
      <c r="Q233" s="221">
        <v>0.0001</v>
      </c>
      <c r="R233" s="221">
        <f>Q233*H233</f>
        <v>0.06550900000000001</v>
      </c>
      <c r="S233" s="221">
        <v>0</v>
      </c>
      <c r="T233" s="222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3" t="s">
        <v>144</v>
      </c>
      <c r="AT233" s="223" t="s">
        <v>117</v>
      </c>
      <c r="AU233" s="223" t="s">
        <v>83</v>
      </c>
      <c r="AY233" s="17" t="s">
        <v>116</v>
      </c>
      <c r="BE233" s="224">
        <f>IF(N233="základní",J233,0)</f>
        <v>0</v>
      </c>
      <c r="BF233" s="224">
        <f>IF(N233="snížená",J233,0)</f>
        <v>0</v>
      </c>
      <c r="BG233" s="224">
        <f>IF(N233="zákl. přenesená",J233,0)</f>
        <v>0</v>
      </c>
      <c r="BH233" s="224">
        <f>IF(N233="sníž. přenesená",J233,0)</f>
        <v>0</v>
      </c>
      <c r="BI233" s="224">
        <f>IF(N233="nulová",J233,0)</f>
        <v>0</v>
      </c>
      <c r="BJ233" s="17" t="s">
        <v>81</v>
      </c>
      <c r="BK233" s="224">
        <f>ROUND(I233*H233,2)</f>
        <v>0</v>
      </c>
      <c r="BL233" s="17" t="s">
        <v>144</v>
      </c>
      <c r="BM233" s="223" t="s">
        <v>454</v>
      </c>
    </row>
    <row r="234" spans="1:65" s="2" customFormat="1" ht="33" customHeight="1">
      <c r="A234" s="38"/>
      <c r="B234" s="39"/>
      <c r="C234" s="211" t="s">
        <v>455</v>
      </c>
      <c r="D234" s="211" t="s">
        <v>117</v>
      </c>
      <c r="E234" s="212" t="s">
        <v>456</v>
      </c>
      <c r="F234" s="213" t="s">
        <v>457</v>
      </c>
      <c r="G234" s="214" t="s">
        <v>244</v>
      </c>
      <c r="H234" s="215">
        <v>12.075</v>
      </c>
      <c r="I234" s="216"/>
      <c r="J234" s="217">
        <f>ROUND(I234*H234,2)</f>
        <v>0</v>
      </c>
      <c r="K234" s="218"/>
      <c r="L234" s="44"/>
      <c r="M234" s="219" t="s">
        <v>1</v>
      </c>
      <c r="N234" s="220" t="s">
        <v>38</v>
      </c>
      <c r="O234" s="91"/>
      <c r="P234" s="221">
        <f>O234*H234</f>
        <v>0</v>
      </c>
      <c r="Q234" s="221">
        <v>0</v>
      </c>
      <c r="R234" s="221">
        <f>Q234*H234</f>
        <v>0</v>
      </c>
      <c r="S234" s="221">
        <v>0</v>
      </c>
      <c r="T234" s="222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3" t="s">
        <v>144</v>
      </c>
      <c r="AT234" s="223" t="s">
        <v>117</v>
      </c>
      <c r="AU234" s="223" t="s">
        <v>83</v>
      </c>
      <c r="AY234" s="17" t="s">
        <v>116</v>
      </c>
      <c r="BE234" s="224">
        <f>IF(N234="základní",J234,0)</f>
        <v>0</v>
      </c>
      <c r="BF234" s="224">
        <f>IF(N234="snížená",J234,0)</f>
        <v>0</v>
      </c>
      <c r="BG234" s="224">
        <f>IF(N234="zákl. přenesená",J234,0)</f>
        <v>0</v>
      </c>
      <c r="BH234" s="224">
        <f>IF(N234="sníž. přenesená",J234,0)</f>
        <v>0</v>
      </c>
      <c r="BI234" s="224">
        <f>IF(N234="nulová",J234,0)</f>
        <v>0</v>
      </c>
      <c r="BJ234" s="17" t="s">
        <v>81</v>
      </c>
      <c r="BK234" s="224">
        <f>ROUND(I234*H234,2)</f>
        <v>0</v>
      </c>
      <c r="BL234" s="17" t="s">
        <v>144</v>
      </c>
      <c r="BM234" s="223" t="s">
        <v>458</v>
      </c>
    </row>
    <row r="235" spans="1:51" s="14" customFormat="1" ht="12">
      <c r="A235" s="14"/>
      <c r="B235" s="261"/>
      <c r="C235" s="262"/>
      <c r="D235" s="240" t="s">
        <v>246</v>
      </c>
      <c r="E235" s="263" t="s">
        <v>1</v>
      </c>
      <c r="F235" s="264" t="s">
        <v>459</v>
      </c>
      <c r="G235" s="262"/>
      <c r="H235" s="263" t="s">
        <v>1</v>
      </c>
      <c r="I235" s="265"/>
      <c r="J235" s="262"/>
      <c r="K235" s="262"/>
      <c r="L235" s="266"/>
      <c r="M235" s="267"/>
      <c r="N235" s="268"/>
      <c r="O235" s="268"/>
      <c r="P235" s="268"/>
      <c r="Q235" s="268"/>
      <c r="R235" s="268"/>
      <c r="S235" s="268"/>
      <c r="T235" s="269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70" t="s">
        <v>246</v>
      </c>
      <c r="AU235" s="270" t="s">
        <v>83</v>
      </c>
      <c r="AV235" s="14" t="s">
        <v>81</v>
      </c>
      <c r="AW235" s="14" t="s">
        <v>30</v>
      </c>
      <c r="AX235" s="14" t="s">
        <v>73</v>
      </c>
      <c r="AY235" s="270" t="s">
        <v>116</v>
      </c>
    </row>
    <row r="236" spans="1:51" s="13" customFormat="1" ht="12">
      <c r="A236" s="13"/>
      <c r="B236" s="238"/>
      <c r="C236" s="239"/>
      <c r="D236" s="240" t="s">
        <v>246</v>
      </c>
      <c r="E236" s="241" t="s">
        <v>1</v>
      </c>
      <c r="F236" s="242" t="s">
        <v>460</v>
      </c>
      <c r="G236" s="239"/>
      <c r="H236" s="243">
        <v>12.075</v>
      </c>
      <c r="I236" s="244"/>
      <c r="J236" s="239"/>
      <c r="K236" s="239"/>
      <c r="L236" s="245"/>
      <c r="M236" s="246"/>
      <c r="N236" s="247"/>
      <c r="O236" s="247"/>
      <c r="P236" s="247"/>
      <c r="Q236" s="247"/>
      <c r="R236" s="247"/>
      <c r="S236" s="247"/>
      <c r="T236" s="24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9" t="s">
        <v>246</v>
      </c>
      <c r="AU236" s="249" t="s">
        <v>83</v>
      </c>
      <c r="AV236" s="13" t="s">
        <v>83</v>
      </c>
      <c r="AW236" s="13" t="s">
        <v>30</v>
      </c>
      <c r="AX236" s="13" t="s">
        <v>81</v>
      </c>
      <c r="AY236" s="249" t="s">
        <v>116</v>
      </c>
    </row>
    <row r="237" spans="1:65" s="2" customFormat="1" ht="24.15" customHeight="1">
      <c r="A237" s="38"/>
      <c r="B237" s="39"/>
      <c r="C237" s="250" t="s">
        <v>209</v>
      </c>
      <c r="D237" s="250" t="s">
        <v>329</v>
      </c>
      <c r="E237" s="251" t="s">
        <v>461</v>
      </c>
      <c r="F237" s="252" t="s">
        <v>462</v>
      </c>
      <c r="G237" s="253" t="s">
        <v>244</v>
      </c>
      <c r="H237" s="254">
        <v>13.886</v>
      </c>
      <c r="I237" s="255"/>
      <c r="J237" s="256">
        <f>ROUND(I237*H237,2)</f>
        <v>0</v>
      </c>
      <c r="K237" s="257"/>
      <c r="L237" s="258"/>
      <c r="M237" s="259" t="s">
        <v>1</v>
      </c>
      <c r="N237" s="260" t="s">
        <v>38</v>
      </c>
      <c r="O237" s="91"/>
      <c r="P237" s="221">
        <f>O237*H237</f>
        <v>0</v>
      </c>
      <c r="Q237" s="221">
        <v>0.00224</v>
      </c>
      <c r="R237" s="221">
        <f>Q237*H237</f>
        <v>0.031104639999999996</v>
      </c>
      <c r="S237" s="221">
        <v>0</v>
      </c>
      <c r="T237" s="222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3" t="s">
        <v>172</v>
      </c>
      <c r="AT237" s="223" t="s">
        <v>329</v>
      </c>
      <c r="AU237" s="223" t="s">
        <v>83</v>
      </c>
      <c r="AY237" s="17" t="s">
        <v>116</v>
      </c>
      <c r="BE237" s="224">
        <f>IF(N237="základní",J237,0)</f>
        <v>0</v>
      </c>
      <c r="BF237" s="224">
        <f>IF(N237="snížená",J237,0)</f>
        <v>0</v>
      </c>
      <c r="BG237" s="224">
        <f>IF(N237="zákl. přenesená",J237,0)</f>
        <v>0</v>
      </c>
      <c r="BH237" s="224">
        <f>IF(N237="sníž. přenesená",J237,0)</f>
        <v>0</v>
      </c>
      <c r="BI237" s="224">
        <f>IF(N237="nulová",J237,0)</f>
        <v>0</v>
      </c>
      <c r="BJ237" s="17" t="s">
        <v>81</v>
      </c>
      <c r="BK237" s="224">
        <f>ROUND(I237*H237,2)</f>
        <v>0</v>
      </c>
      <c r="BL237" s="17" t="s">
        <v>144</v>
      </c>
      <c r="BM237" s="223" t="s">
        <v>463</v>
      </c>
    </row>
    <row r="238" spans="1:51" s="13" customFormat="1" ht="12">
      <c r="A238" s="13"/>
      <c r="B238" s="238"/>
      <c r="C238" s="239"/>
      <c r="D238" s="240" t="s">
        <v>246</v>
      </c>
      <c r="E238" s="241" t="s">
        <v>1</v>
      </c>
      <c r="F238" s="242" t="s">
        <v>464</v>
      </c>
      <c r="G238" s="239"/>
      <c r="H238" s="243">
        <v>13.886</v>
      </c>
      <c r="I238" s="244"/>
      <c r="J238" s="239"/>
      <c r="K238" s="239"/>
      <c r="L238" s="245"/>
      <c r="M238" s="246"/>
      <c r="N238" s="247"/>
      <c r="O238" s="247"/>
      <c r="P238" s="247"/>
      <c r="Q238" s="247"/>
      <c r="R238" s="247"/>
      <c r="S238" s="247"/>
      <c r="T238" s="24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9" t="s">
        <v>246</v>
      </c>
      <c r="AU238" s="249" t="s">
        <v>83</v>
      </c>
      <c r="AV238" s="13" t="s">
        <v>83</v>
      </c>
      <c r="AW238" s="13" t="s">
        <v>30</v>
      </c>
      <c r="AX238" s="13" t="s">
        <v>81</v>
      </c>
      <c r="AY238" s="249" t="s">
        <v>116</v>
      </c>
    </row>
    <row r="239" spans="1:65" s="2" customFormat="1" ht="24.15" customHeight="1">
      <c r="A239" s="38"/>
      <c r="B239" s="39"/>
      <c r="C239" s="211" t="s">
        <v>465</v>
      </c>
      <c r="D239" s="211" t="s">
        <v>117</v>
      </c>
      <c r="E239" s="212" t="s">
        <v>466</v>
      </c>
      <c r="F239" s="213" t="s">
        <v>467</v>
      </c>
      <c r="G239" s="214" t="s">
        <v>362</v>
      </c>
      <c r="H239" s="282"/>
      <c r="I239" s="216"/>
      <c r="J239" s="217">
        <f>ROUND(I239*H239,2)</f>
        <v>0</v>
      </c>
      <c r="K239" s="218"/>
      <c r="L239" s="44"/>
      <c r="M239" s="219" t="s">
        <v>1</v>
      </c>
      <c r="N239" s="220" t="s">
        <v>38</v>
      </c>
      <c r="O239" s="91"/>
      <c r="P239" s="221">
        <f>O239*H239</f>
        <v>0</v>
      </c>
      <c r="Q239" s="221">
        <v>0</v>
      </c>
      <c r="R239" s="221">
        <f>Q239*H239</f>
        <v>0</v>
      </c>
      <c r="S239" s="221">
        <v>0</v>
      </c>
      <c r="T239" s="222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3" t="s">
        <v>144</v>
      </c>
      <c r="AT239" s="223" t="s">
        <v>117</v>
      </c>
      <c r="AU239" s="223" t="s">
        <v>83</v>
      </c>
      <c r="AY239" s="17" t="s">
        <v>116</v>
      </c>
      <c r="BE239" s="224">
        <f>IF(N239="základní",J239,0)</f>
        <v>0</v>
      </c>
      <c r="BF239" s="224">
        <f>IF(N239="snížená",J239,0)</f>
        <v>0</v>
      </c>
      <c r="BG239" s="224">
        <f>IF(N239="zákl. přenesená",J239,0)</f>
        <v>0</v>
      </c>
      <c r="BH239" s="224">
        <f>IF(N239="sníž. přenesená",J239,0)</f>
        <v>0</v>
      </c>
      <c r="BI239" s="224">
        <f>IF(N239="nulová",J239,0)</f>
        <v>0</v>
      </c>
      <c r="BJ239" s="17" t="s">
        <v>81</v>
      </c>
      <c r="BK239" s="224">
        <f>ROUND(I239*H239,2)</f>
        <v>0</v>
      </c>
      <c r="BL239" s="17" t="s">
        <v>144</v>
      </c>
      <c r="BM239" s="223" t="s">
        <v>468</v>
      </c>
    </row>
    <row r="240" spans="1:63" s="11" customFormat="1" ht="22.8" customHeight="1">
      <c r="A240" s="11"/>
      <c r="B240" s="197"/>
      <c r="C240" s="198"/>
      <c r="D240" s="199" t="s">
        <v>72</v>
      </c>
      <c r="E240" s="236" t="s">
        <v>469</v>
      </c>
      <c r="F240" s="236" t="s">
        <v>470</v>
      </c>
      <c r="G240" s="198"/>
      <c r="H240" s="198"/>
      <c r="I240" s="201"/>
      <c r="J240" s="237">
        <f>BK240</f>
        <v>0</v>
      </c>
      <c r="K240" s="198"/>
      <c r="L240" s="203"/>
      <c r="M240" s="204"/>
      <c r="N240" s="205"/>
      <c r="O240" s="205"/>
      <c r="P240" s="206">
        <f>SUM(P241:P242)</f>
        <v>0</v>
      </c>
      <c r="Q240" s="205"/>
      <c r="R240" s="206">
        <f>SUM(R241:R242)</f>
        <v>0.00332</v>
      </c>
      <c r="S240" s="205"/>
      <c r="T240" s="207">
        <f>SUM(T241:T242)</f>
        <v>0</v>
      </c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R240" s="208" t="s">
        <v>83</v>
      </c>
      <c r="AT240" s="209" t="s">
        <v>72</v>
      </c>
      <c r="AU240" s="209" t="s">
        <v>81</v>
      </c>
      <c r="AY240" s="208" t="s">
        <v>116</v>
      </c>
      <c r="BK240" s="210">
        <f>SUM(BK241:BK242)</f>
        <v>0</v>
      </c>
    </row>
    <row r="241" spans="1:65" s="2" customFormat="1" ht="16.5" customHeight="1">
      <c r="A241" s="38"/>
      <c r="B241" s="39"/>
      <c r="C241" s="211" t="s">
        <v>212</v>
      </c>
      <c r="D241" s="211" t="s">
        <v>117</v>
      </c>
      <c r="E241" s="212" t="s">
        <v>471</v>
      </c>
      <c r="F241" s="213" t="s">
        <v>472</v>
      </c>
      <c r="G241" s="214" t="s">
        <v>279</v>
      </c>
      <c r="H241" s="215">
        <v>1</v>
      </c>
      <c r="I241" s="216"/>
      <c r="J241" s="217">
        <f>ROUND(I241*H241,2)</f>
        <v>0</v>
      </c>
      <c r="K241" s="218"/>
      <c r="L241" s="44"/>
      <c r="M241" s="219" t="s">
        <v>1</v>
      </c>
      <c r="N241" s="220" t="s">
        <v>38</v>
      </c>
      <c r="O241" s="91"/>
      <c r="P241" s="221">
        <f>O241*H241</f>
        <v>0</v>
      </c>
      <c r="Q241" s="221">
        <v>0.00129</v>
      </c>
      <c r="R241" s="221">
        <f>Q241*H241</f>
        <v>0.00129</v>
      </c>
      <c r="S241" s="221">
        <v>0</v>
      </c>
      <c r="T241" s="222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3" t="s">
        <v>144</v>
      </c>
      <c r="AT241" s="223" t="s">
        <v>117</v>
      </c>
      <c r="AU241" s="223" t="s">
        <v>83</v>
      </c>
      <c r="AY241" s="17" t="s">
        <v>116</v>
      </c>
      <c r="BE241" s="224">
        <f>IF(N241="základní",J241,0)</f>
        <v>0</v>
      </c>
      <c r="BF241" s="224">
        <f>IF(N241="snížená",J241,0)</f>
        <v>0</v>
      </c>
      <c r="BG241" s="224">
        <f>IF(N241="zákl. přenesená",J241,0)</f>
        <v>0</v>
      </c>
      <c r="BH241" s="224">
        <f>IF(N241="sníž. přenesená",J241,0)</f>
        <v>0</v>
      </c>
      <c r="BI241" s="224">
        <f>IF(N241="nulová",J241,0)</f>
        <v>0</v>
      </c>
      <c r="BJ241" s="17" t="s">
        <v>81</v>
      </c>
      <c r="BK241" s="224">
        <f>ROUND(I241*H241,2)</f>
        <v>0</v>
      </c>
      <c r="BL241" s="17" t="s">
        <v>144</v>
      </c>
      <c r="BM241" s="223" t="s">
        <v>473</v>
      </c>
    </row>
    <row r="242" spans="1:65" s="2" customFormat="1" ht="16.5" customHeight="1">
      <c r="A242" s="38"/>
      <c r="B242" s="39"/>
      <c r="C242" s="211" t="s">
        <v>474</v>
      </c>
      <c r="D242" s="211" t="s">
        <v>117</v>
      </c>
      <c r="E242" s="212" t="s">
        <v>475</v>
      </c>
      <c r="F242" s="213" t="s">
        <v>476</v>
      </c>
      <c r="G242" s="214" t="s">
        <v>279</v>
      </c>
      <c r="H242" s="215">
        <v>1</v>
      </c>
      <c r="I242" s="216"/>
      <c r="J242" s="217">
        <f>ROUND(I242*H242,2)</f>
        <v>0</v>
      </c>
      <c r="K242" s="218"/>
      <c r="L242" s="44"/>
      <c r="M242" s="219" t="s">
        <v>1</v>
      </c>
      <c r="N242" s="220" t="s">
        <v>38</v>
      </c>
      <c r="O242" s="91"/>
      <c r="P242" s="221">
        <f>O242*H242</f>
        <v>0</v>
      </c>
      <c r="Q242" s="221">
        <v>0.00203</v>
      </c>
      <c r="R242" s="221">
        <f>Q242*H242</f>
        <v>0.00203</v>
      </c>
      <c r="S242" s="221">
        <v>0</v>
      </c>
      <c r="T242" s="222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3" t="s">
        <v>144</v>
      </c>
      <c r="AT242" s="223" t="s">
        <v>117</v>
      </c>
      <c r="AU242" s="223" t="s">
        <v>83</v>
      </c>
      <c r="AY242" s="17" t="s">
        <v>116</v>
      </c>
      <c r="BE242" s="224">
        <f>IF(N242="základní",J242,0)</f>
        <v>0</v>
      </c>
      <c r="BF242" s="224">
        <f>IF(N242="snížená",J242,0)</f>
        <v>0</v>
      </c>
      <c r="BG242" s="224">
        <f>IF(N242="zákl. přenesená",J242,0)</f>
        <v>0</v>
      </c>
      <c r="BH242" s="224">
        <f>IF(N242="sníž. přenesená",J242,0)</f>
        <v>0</v>
      </c>
      <c r="BI242" s="224">
        <f>IF(N242="nulová",J242,0)</f>
        <v>0</v>
      </c>
      <c r="BJ242" s="17" t="s">
        <v>81</v>
      </c>
      <c r="BK242" s="224">
        <f>ROUND(I242*H242,2)</f>
        <v>0</v>
      </c>
      <c r="BL242" s="17" t="s">
        <v>144</v>
      </c>
      <c r="BM242" s="223" t="s">
        <v>477</v>
      </c>
    </row>
    <row r="243" spans="1:63" s="11" customFormat="1" ht="22.8" customHeight="1">
      <c r="A243" s="11"/>
      <c r="B243" s="197"/>
      <c r="C243" s="198"/>
      <c r="D243" s="199" t="s">
        <v>72</v>
      </c>
      <c r="E243" s="236" t="s">
        <v>478</v>
      </c>
      <c r="F243" s="236" t="s">
        <v>479</v>
      </c>
      <c r="G243" s="198"/>
      <c r="H243" s="198"/>
      <c r="I243" s="201"/>
      <c r="J243" s="237">
        <f>BK243</f>
        <v>0</v>
      </c>
      <c r="K243" s="198"/>
      <c r="L243" s="203"/>
      <c r="M243" s="204"/>
      <c r="N243" s="205"/>
      <c r="O243" s="205"/>
      <c r="P243" s="206">
        <f>SUM(P244:P247)</f>
        <v>0</v>
      </c>
      <c r="Q243" s="205"/>
      <c r="R243" s="206">
        <f>SUM(R244:R247)</f>
        <v>0</v>
      </c>
      <c r="S243" s="205"/>
      <c r="T243" s="207">
        <f>SUM(T244:T247)</f>
        <v>1.296</v>
      </c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R243" s="208" t="s">
        <v>83</v>
      </c>
      <c r="AT243" s="209" t="s">
        <v>72</v>
      </c>
      <c r="AU243" s="209" t="s">
        <v>81</v>
      </c>
      <c r="AY243" s="208" t="s">
        <v>116</v>
      </c>
      <c r="BK243" s="210">
        <f>SUM(BK244:BK247)</f>
        <v>0</v>
      </c>
    </row>
    <row r="244" spans="1:65" s="2" customFormat="1" ht="37.8" customHeight="1">
      <c r="A244" s="38"/>
      <c r="B244" s="39"/>
      <c r="C244" s="211" t="s">
        <v>215</v>
      </c>
      <c r="D244" s="211" t="s">
        <v>117</v>
      </c>
      <c r="E244" s="212" t="s">
        <v>480</v>
      </c>
      <c r="F244" s="213" t="s">
        <v>481</v>
      </c>
      <c r="G244" s="214" t="s">
        <v>482</v>
      </c>
      <c r="H244" s="215">
        <v>1</v>
      </c>
      <c r="I244" s="216"/>
      <c r="J244" s="217">
        <f>ROUND(I244*H244,2)</f>
        <v>0</v>
      </c>
      <c r="K244" s="218"/>
      <c r="L244" s="44"/>
      <c r="M244" s="219" t="s">
        <v>1</v>
      </c>
      <c r="N244" s="220" t="s">
        <v>38</v>
      </c>
      <c r="O244" s="91"/>
      <c r="P244" s="221">
        <f>O244*H244</f>
        <v>0</v>
      </c>
      <c r="Q244" s="221">
        <v>0</v>
      </c>
      <c r="R244" s="221">
        <f>Q244*H244</f>
        <v>0</v>
      </c>
      <c r="S244" s="221">
        <v>0</v>
      </c>
      <c r="T244" s="222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3" t="s">
        <v>144</v>
      </c>
      <c r="AT244" s="223" t="s">
        <v>117</v>
      </c>
      <c r="AU244" s="223" t="s">
        <v>83</v>
      </c>
      <c r="AY244" s="17" t="s">
        <v>116</v>
      </c>
      <c r="BE244" s="224">
        <f>IF(N244="základní",J244,0)</f>
        <v>0</v>
      </c>
      <c r="BF244" s="224">
        <f>IF(N244="snížená",J244,0)</f>
        <v>0</v>
      </c>
      <c r="BG244" s="224">
        <f>IF(N244="zákl. přenesená",J244,0)</f>
        <v>0</v>
      </c>
      <c r="BH244" s="224">
        <f>IF(N244="sníž. přenesená",J244,0)</f>
        <v>0</v>
      </c>
      <c r="BI244" s="224">
        <f>IF(N244="nulová",J244,0)</f>
        <v>0</v>
      </c>
      <c r="BJ244" s="17" t="s">
        <v>81</v>
      </c>
      <c r="BK244" s="224">
        <f>ROUND(I244*H244,2)</f>
        <v>0</v>
      </c>
      <c r="BL244" s="17" t="s">
        <v>144</v>
      </c>
      <c r="BM244" s="223" t="s">
        <v>483</v>
      </c>
    </row>
    <row r="245" spans="1:65" s="2" customFormat="1" ht="37.8" customHeight="1">
      <c r="A245" s="38"/>
      <c r="B245" s="39"/>
      <c r="C245" s="211" t="s">
        <v>484</v>
      </c>
      <c r="D245" s="211" t="s">
        <v>117</v>
      </c>
      <c r="E245" s="212" t="s">
        <v>485</v>
      </c>
      <c r="F245" s="213" t="s">
        <v>486</v>
      </c>
      <c r="G245" s="214" t="s">
        <v>279</v>
      </c>
      <c r="H245" s="215">
        <v>3</v>
      </c>
      <c r="I245" s="216"/>
      <c r="J245" s="217">
        <f>ROUND(I245*H245,2)</f>
        <v>0</v>
      </c>
      <c r="K245" s="218"/>
      <c r="L245" s="44"/>
      <c r="M245" s="219" t="s">
        <v>1</v>
      </c>
      <c r="N245" s="220" t="s">
        <v>38</v>
      </c>
      <c r="O245" s="91"/>
      <c r="P245" s="221">
        <f>O245*H245</f>
        <v>0</v>
      </c>
      <c r="Q245" s="221">
        <v>0</v>
      </c>
      <c r="R245" s="221">
        <f>Q245*H245</f>
        <v>0</v>
      </c>
      <c r="S245" s="221">
        <v>0</v>
      </c>
      <c r="T245" s="222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3" t="s">
        <v>144</v>
      </c>
      <c r="AT245" s="223" t="s">
        <v>117</v>
      </c>
      <c r="AU245" s="223" t="s">
        <v>83</v>
      </c>
      <c r="AY245" s="17" t="s">
        <v>116</v>
      </c>
      <c r="BE245" s="224">
        <f>IF(N245="základní",J245,0)</f>
        <v>0</v>
      </c>
      <c r="BF245" s="224">
        <f>IF(N245="snížená",J245,0)</f>
        <v>0</v>
      </c>
      <c r="BG245" s="224">
        <f>IF(N245="zákl. přenesená",J245,0)</f>
        <v>0</v>
      </c>
      <c r="BH245" s="224">
        <f>IF(N245="sníž. přenesená",J245,0)</f>
        <v>0</v>
      </c>
      <c r="BI245" s="224">
        <f>IF(N245="nulová",J245,0)</f>
        <v>0</v>
      </c>
      <c r="BJ245" s="17" t="s">
        <v>81</v>
      </c>
      <c r="BK245" s="224">
        <f>ROUND(I245*H245,2)</f>
        <v>0</v>
      </c>
      <c r="BL245" s="17" t="s">
        <v>144</v>
      </c>
      <c r="BM245" s="223" t="s">
        <v>487</v>
      </c>
    </row>
    <row r="246" spans="1:65" s="2" customFormat="1" ht="37.8" customHeight="1">
      <c r="A246" s="38"/>
      <c r="B246" s="39"/>
      <c r="C246" s="211" t="s">
        <v>488</v>
      </c>
      <c r="D246" s="211" t="s">
        <v>117</v>
      </c>
      <c r="E246" s="212" t="s">
        <v>489</v>
      </c>
      <c r="F246" s="213" t="s">
        <v>490</v>
      </c>
      <c r="G246" s="214" t="s">
        <v>279</v>
      </c>
      <c r="H246" s="215">
        <v>3</v>
      </c>
      <c r="I246" s="216"/>
      <c r="J246" s="217">
        <f>ROUND(I246*H246,2)</f>
        <v>0</v>
      </c>
      <c r="K246" s="218"/>
      <c r="L246" s="44"/>
      <c r="M246" s="219" t="s">
        <v>1</v>
      </c>
      <c r="N246" s="220" t="s">
        <v>38</v>
      </c>
      <c r="O246" s="91"/>
      <c r="P246" s="221">
        <f>O246*H246</f>
        <v>0</v>
      </c>
      <c r="Q246" s="221">
        <v>0</v>
      </c>
      <c r="R246" s="221">
        <f>Q246*H246</f>
        <v>0</v>
      </c>
      <c r="S246" s="221">
        <v>0.432</v>
      </c>
      <c r="T246" s="222">
        <f>S246*H246</f>
        <v>1.296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3" t="s">
        <v>144</v>
      </c>
      <c r="AT246" s="223" t="s">
        <v>117</v>
      </c>
      <c r="AU246" s="223" t="s">
        <v>83</v>
      </c>
      <c r="AY246" s="17" t="s">
        <v>116</v>
      </c>
      <c r="BE246" s="224">
        <f>IF(N246="základní",J246,0)</f>
        <v>0</v>
      </c>
      <c r="BF246" s="224">
        <f>IF(N246="snížená",J246,0)</f>
        <v>0</v>
      </c>
      <c r="BG246" s="224">
        <f>IF(N246="zákl. přenesená",J246,0)</f>
        <v>0</v>
      </c>
      <c r="BH246" s="224">
        <f>IF(N246="sníž. přenesená",J246,0)</f>
        <v>0</v>
      </c>
      <c r="BI246" s="224">
        <f>IF(N246="nulová",J246,0)</f>
        <v>0</v>
      </c>
      <c r="BJ246" s="17" t="s">
        <v>81</v>
      </c>
      <c r="BK246" s="224">
        <f>ROUND(I246*H246,2)</f>
        <v>0</v>
      </c>
      <c r="BL246" s="17" t="s">
        <v>144</v>
      </c>
      <c r="BM246" s="223" t="s">
        <v>491</v>
      </c>
    </row>
    <row r="247" spans="1:65" s="2" customFormat="1" ht="24.15" customHeight="1">
      <c r="A247" s="38"/>
      <c r="B247" s="39"/>
      <c r="C247" s="211" t="s">
        <v>492</v>
      </c>
      <c r="D247" s="211" t="s">
        <v>117</v>
      </c>
      <c r="E247" s="212" t="s">
        <v>493</v>
      </c>
      <c r="F247" s="213" t="s">
        <v>494</v>
      </c>
      <c r="G247" s="214" t="s">
        <v>362</v>
      </c>
      <c r="H247" s="282"/>
      <c r="I247" s="216"/>
      <c r="J247" s="217">
        <f>ROUND(I247*H247,2)</f>
        <v>0</v>
      </c>
      <c r="K247" s="218"/>
      <c r="L247" s="44"/>
      <c r="M247" s="219" t="s">
        <v>1</v>
      </c>
      <c r="N247" s="220" t="s">
        <v>38</v>
      </c>
      <c r="O247" s="91"/>
      <c r="P247" s="221">
        <f>O247*H247</f>
        <v>0</v>
      </c>
      <c r="Q247" s="221">
        <v>0</v>
      </c>
      <c r="R247" s="221">
        <f>Q247*H247</f>
        <v>0</v>
      </c>
      <c r="S247" s="221">
        <v>0</v>
      </c>
      <c r="T247" s="222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3" t="s">
        <v>144</v>
      </c>
      <c r="AT247" s="223" t="s">
        <v>117</v>
      </c>
      <c r="AU247" s="223" t="s">
        <v>83</v>
      </c>
      <c r="AY247" s="17" t="s">
        <v>116</v>
      </c>
      <c r="BE247" s="224">
        <f>IF(N247="základní",J247,0)</f>
        <v>0</v>
      </c>
      <c r="BF247" s="224">
        <f>IF(N247="snížená",J247,0)</f>
        <v>0</v>
      </c>
      <c r="BG247" s="224">
        <f>IF(N247="zákl. přenesená",J247,0)</f>
        <v>0</v>
      </c>
      <c r="BH247" s="224">
        <f>IF(N247="sníž. přenesená",J247,0)</f>
        <v>0</v>
      </c>
      <c r="BI247" s="224">
        <f>IF(N247="nulová",J247,0)</f>
        <v>0</v>
      </c>
      <c r="BJ247" s="17" t="s">
        <v>81</v>
      </c>
      <c r="BK247" s="224">
        <f>ROUND(I247*H247,2)</f>
        <v>0</v>
      </c>
      <c r="BL247" s="17" t="s">
        <v>144</v>
      </c>
      <c r="BM247" s="223" t="s">
        <v>495</v>
      </c>
    </row>
    <row r="248" spans="1:63" s="11" customFormat="1" ht="22.8" customHeight="1">
      <c r="A248" s="11"/>
      <c r="B248" s="197"/>
      <c r="C248" s="198"/>
      <c r="D248" s="199" t="s">
        <v>72</v>
      </c>
      <c r="E248" s="236" t="s">
        <v>496</v>
      </c>
      <c r="F248" s="236" t="s">
        <v>497</v>
      </c>
      <c r="G248" s="198"/>
      <c r="H248" s="198"/>
      <c r="I248" s="201"/>
      <c r="J248" s="237">
        <f>BK248</f>
        <v>0</v>
      </c>
      <c r="K248" s="198"/>
      <c r="L248" s="203"/>
      <c r="M248" s="204"/>
      <c r="N248" s="205"/>
      <c r="O248" s="205"/>
      <c r="P248" s="206">
        <f>SUM(P249:P252)</f>
        <v>0</v>
      </c>
      <c r="Q248" s="205"/>
      <c r="R248" s="206">
        <f>SUM(R249:R252)</f>
        <v>1.67254</v>
      </c>
      <c r="S248" s="205"/>
      <c r="T248" s="207">
        <f>SUM(T249:T252)</f>
        <v>0</v>
      </c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R248" s="208" t="s">
        <v>83</v>
      </c>
      <c r="AT248" s="209" t="s">
        <v>72</v>
      </c>
      <c r="AU248" s="209" t="s">
        <v>81</v>
      </c>
      <c r="AY248" s="208" t="s">
        <v>116</v>
      </c>
      <c r="BK248" s="210">
        <f>SUM(BK249:BK252)</f>
        <v>0</v>
      </c>
    </row>
    <row r="249" spans="1:65" s="2" customFormat="1" ht="24.15" customHeight="1">
      <c r="A249" s="38"/>
      <c r="B249" s="39"/>
      <c r="C249" s="211" t="s">
        <v>498</v>
      </c>
      <c r="D249" s="211" t="s">
        <v>117</v>
      </c>
      <c r="E249" s="212" t="s">
        <v>499</v>
      </c>
      <c r="F249" s="213" t="s">
        <v>500</v>
      </c>
      <c r="G249" s="214" t="s">
        <v>244</v>
      </c>
      <c r="H249" s="215">
        <v>120.5</v>
      </c>
      <c r="I249" s="216"/>
      <c r="J249" s="217">
        <f>ROUND(I249*H249,2)</f>
        <v>0</v>
      </c>
      <c r="K249" s="218"/>
      <c r="L249" s="44"/>
      <c r="M249" s="219" t="s">
        <v>1</v>
      </c>
      <c r="N249" s="220" t="s">
        <v>38</v>
      </c>
      <c r="O249" s="91"/>
      <c r="P249" s="221">
        <f>O249*H249</f>
        <v>0</v>
      </c>
      <c r="Q249" s="221">
        <v>0.01388</v>
      </c>
      <c r="R249" s="221">
        <f>Q249*H249</f>
        <v>1.67254</v>
      </c>
      <c r="S249" s="221">
        <v>0</v>
      </c>
      <c r="T249" s="222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3" t="s">
        <v>144</v>
      </c>
      <c r="AT249" s="223" t="s">
        <v>117</v>
      </c>
      <c r="AU249" s="223" t="s">
        <v>83</v>
      </c>
      <c r="AY249" s="17" t="s">
        <v>116</v>
      </c>
      <c r="BE249" s="224">
        <f>IF(N249="základní",J249,0)</f>
        <v>0</v>
      </c>
      <c r="BF249" s="224">
        <f>IF(N249="snížená",J249,0)</f>
        <v>0</v>
      </c>
      <c r="BG249" s="224">
        <f>IF(N249="zákl. přenesená",J249,0)</f>
        <v>0</v>
      </c>
      <c r="BH249" s="224">
        <f>IF(N249="sníž. přenesená",J249,0)</f>
        <v>0</v>
      </c>
      <c r="BI249" s="224">
        <f>IF(N249="nulová",J249,0)</f>
        <v>0</v>
      </c>
      <c r="BJ249" s="17" t="s">
        <v>81</v>
      </c>
      <c r="BK249" s="224">
        <f>ROUND(I249*H249,2)</f>
        <v>0</v>
      </c>
      <c r="BL249" s="17" t="s">
        <v>144</v>
      </c>
      <c r="BM249" s="223" t="s">
        <v>501</v>
      </c>
    </row>
    <row r="250" spans="1:51" s="14" customFormat="1" ht="12">
      <c r="A250" s="14"/>
      <c r="B250" s="261"/>
      <c r="C250" s="262"/>
      <c r="D250" s="240" t="s">
        <v>246</v>
      </c>
      <c r="E250" s="263" t="s">
        <v>1</v>
      </c>
      <c r="F250" s="264" t="s">
        <v>502</v>
      </c>
      <c r="G250" s="262"/>
      <c r="H250" s="263" t="s">
        <v>1</v>
      </c>
      <c r="I250" s="265"/>
      <c r="J250" s="262"/>
      <c r="K250" s="262"/>
      <c r="L250" s="266"/>
      <c r="M250" s="267"/>
      <c r="N250" s="268"/>
      <c r="O250" s="268"/>
      <c r="P250" s="268"/>
      <c r="Q250" s="268"/>
      <c r="R250" s="268"/>
      <c r="S250" s="268"/>
      <c r="T250" s="269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70" t="s">
        <v>246</v>
      </c>
      <c r="AU250" s="270" t="s">
        <v>83</v>
      </c>
      <c r="AV250" s="14" t="s">
        <v>81</v>
      </c>
      <c r="AW250" s="14" t="s">
        <v>30</v>
      </c>
      <c r="AX250" s="14" t="s">
        <v>73</v>
      </c>
      <c r="AY250" s="270" t="s">
        <v>116</v>
      </c>
    </row>
    <row r="251" spans="1:51" s="13" customFormat="1" ht="12">
      <c r="A251" s="13"/>
      <c r="B251" s="238"/>
      <c r="C251" s="239"/>
      <c r="D251" s="240" t="s">
        <v>246</v>
      </c>
      <c r="E251" s="241" t="s">
        <v>1</v>
      </c>
      <c r="F251" s="242" t="s">
        <v>503</v>
      </c>
      <c r="G251" s="239"/>
      <c r="H251" s="243">
        <v>120.5</v>
      </c>
      <c r="I251" s="244"/>
      <c r="J251" s="239"/>
      <c r="K251" s="239"/>
      <c r="L251" s="245"/>
      <c r="M251" s="246"/>
      <c r="N251" s="247"/>
      <c r="O251" s="247"/>
      <c r="P251" s="247"/>
      <c r="Q251" s="247"/>
      <c r="R251" s="247"/>
      <c r="S251" s="247"/>
      <c r="T251" s="248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9" t="s">
        <v>246</v>
      </c>
      <c r="AU251" s="249" t="s">
        <v>83</v>
      </c>
      <c r="AV251" s="13" t="s">
        <v>83</v>
      </c>
      <c r="AW251" s="13" t="s">
        <v>30</v>
      </c>
      <c r="AX251" s="13" t="s">
        <v>81</v>
      </c>
      <c r="AY251" s="249" t="s">
        <v>116</v>
      </c>
    </row>
    <row r="252" spans="1:65" s="2" customFormat="1" ht="24.15" customHeight="1">
      <c r="A252" s="38"/>
      <c r="B252" s="39"/>
      <c r="C252" s="211" t="s">
        <v>504</v>
      </c>
      <c r="D252" s="211" t="s">
        <v>117</v>
      </c>
      <c r="E252" s="212" t="s">
        <v>505</v>
      </c>
      <c r="F252" s="213" t="s">
        <v>506</v>
      </c>
      <c r="G252" s="214" t="s">
        <v>362</v>
      </c>
      <c r="H252" s="282"/>
      <c r="I252" s="216"/>
      <c r="J252" s="217">
        <f>ROUND(I252*H252,2)</f>
        <v>0</v>
      </c>
      <c r="K252" s="218"/>
      <c r="L252" s="44"/>
      <c r="M252" s="219" t="s">
        <v>1</v>
      </c>
      <c r="N252" s="220" t="s">
        <v>38</v>
      </c>
      <c r="O252" s="91"/>
      <c r="P252" s="221">
        <f>O252*H252</f>
        <v>0</v>
      </c>
      <c r="Q252" s="221">
        <v>0</v>
      </c>
      <c r="R252" s="221">
        <f>Q252*H252</f>
        <v>0</v>
      </c>
      <c r="S252" s="221">
        <v>0</v>
      </c>
      <c r="T252" s="222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3" t="s">
        <v>144</v>
      </c>
      <c r="AT252" s="223" t="s">
        <v>117</v>
      </c>
      <c r="AU252" s="223" t="s">
        <v>83</v>
      </c>
      <c r="AY252" s="17" t="s">
        <v>116</v>
      </c>
      <c r="BE252" s="224">
        <f>IF(N252="základní",J252,0)</f>
        <v>0</v>
      </c>
      <c r="BF252" s="224">
        <f>IF(N252="snížená",J252,0)</f>
        <v>0</v>
      </c>
      <c r="BG252" s="224">
        <f>IF(N252="zákl. přenesená",J252,0)</f>
        <v>0</v>
      </c>
      <c r="BH252" s="224">
        <f>IF(N252="sníž. přenesená",J252,0)</f>
        <v>0</v>
      </c>
      <c r="BI252" s="224">
        <f>IF(N252="nulová",J252,0)</f>
        <v>0</v>
      </c>
      <c r="BJ252" s="17" t="s">
        <v>81</v>
      </c>
      <c r="BK252" s="224">
        <f>ROUND(I252*H252,2)</f>
        <v>0</v>
      </c>
      <c r="BL252" s="17" t="s">
        <v>144</v>
      </c>
      <c r="BM252" s="223" t="s">
        <v>507</v>
      </c>
    </row>
    <row r="253" spans="1:63" s="11" customFormat="1" ht="22.8" customHeight="1">
      <c r="A253" s="11"/>
      <c r="B253" s="197"/>
      <c r="C253" s="198"/>
      <c r="D253" s="199" t="s">
        <v>72</v>
      </c>
      <c r="E253" s="236" t="s">
        <v>508</v>
      </c>
      <c r="F253" s="236" t="s">
        <v>509</v>
      </c>
      <c r="G253" s="198"/>
      <c r="H253" s="198"/>
      <c r="I253" s="201"/>
      <c r="J253" s="237">
        <f>BK253</f>
        <v>0</v>
      </c>
      <c r="K253" s="198"/>
      <c r="L253" s="203"/>
      <c r="M253" s="204"/>
      <c r="N253" s="205"/>
      <c r="O253" s="205"/>
      <c r="P253" s="206">
        <f>SUM(P254:P284)</f>
        <v>0</v>
      </c>
      <c r="Q253" s="205"/>
      <c r="R253" s="206">
        <f>SUM(R254:R284)</f>
        <v>1.0914000000000001</v>
      </c>
      <c r="S253" s="205"/>
      <c r="T253" s="207">
        <f>SUM(T254:T284)</f>
        <v>0.5810456</v>
      </c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R253" s="208" t="s">
        <v>83</v>
      </c>
      <c r="AT253" s="209" t="s">
        <v>72</v>
      </c>
      <c r="AU253" s="209" t="s">
        <v>81</v>
      </c>
      <c r="AY253" s="208" t="s">
        <v>116</v>
      </c>
      <c r="BK253" s="210">
        <f>SUM(BK254:BK284)</f>
        <v>0</v>
      </c>
    </row>
    <row r="254" spans="1:65" s="2" customFormat="1" ht="24.15" customHeight="1">
      <c r="A254" s="38"/>
      <c r="B254" s="39"/>
      <c r="C254" s="211" t="s">
        <v>510</v>
      </c>
      <c r="D254" s="211" t="s">
        <v>117</v>
      </c>
      <c r="E254" s="212" t="s">
        <v>511</v>
      </c>
      <c r="F254" s="213" t="s">
        <v>512</v>
      </c>
      <c r="G254" s="214" t="s">
        <v>189</v>
      </c>
      <c r="H254" s="215">
        <v>121.4</v>
      </c>
      <c r="I254" s="216"/>
      <c r="J254" s="217">
        <f>ROUND(I254*H254,2)</f>
        <v>0</v>
      </c>
      <c r="K254" s="218"/>
      <c r="L254" s="44"/>
      <c r="M254" s="219" t="s">
        <v>1</v>
      </c>
      <c r="N254" s="220" t="s">
        <v>38</v>
      </c>
      <c r="O254" s="91"/>
      <c r="P254" s="221">
        <f>O254*H254</f>
        <v>0</v>
      </c>
      <c r="Q254" s="221">
        <v>0</v>
      </c>
      <c r="R254" s="221">
        <f>Q254*H254</f>
        <v>0</v>
      </c>
      <c r="S254" s="221">
        <v>0.00177</v>
      </c>
      <c r="T254" s="222">
        <f>S254*H254</f>
        <v>0.214878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3" t="s">
        <v>144</v>
      </c>
      <c r="AT254" s="223" t="s">
        <v>117</v>
      </c>
      <c r="AU254" s="223" t="s">
        <v>83</v>
      </c>
      <c r="AY254" s="17" t="s">
        <v>116</v>
      </c>
      <c r="BE254" s="224">
        <f>IF(N254="základní",J254,0)</f>
        <v>0</v>
      </c>
      <c r="BF254" s="224">
        <f>IF(N254="snížená",J254,0)</f>
        <v>0</v>
      </c>
      <c r="BG254" s="224">
        <f>IF(N254="zákl. přenesená",J254,0)</f>
        <v>0</v>
      </c>
      <c r="BH254" s="224">
        <f>IF(N254="sníž. přenesená",J254,0)</f>
        <v>0</v>
      </c>
      <c r="BI254" s="224">
        <f>IF(N254="nulová",J254,0)</f>
        <v>0</v>
      </c>
      <c r="BJ254" s="17" t="s">
        <v>81</v>
      </c>
      <c r="BK254" s="224">
        <f>ROUND(I254*H254,2)</f>
        <v>0</v>
      </c>
      <c r="BL254" s="17" t="s">
        <v>144</v>
      </c>
      <c r="BM254" s="223" t="s">
        <v>513</v>
      </c>
    </row>
    <row r="255" spans="1:51" s="13" customFormat="1" ht="12">
      <c r="A255" s="13"/>
      <c r="B255" s="238"/>
      <c r="C255" s="239"/>
      <c r="D255" s="240" t="s">
        <v>246</v>
      </c>
      <c r="E255" s="241" t="s">
        <v>1</v>
      </c>
      <c r="F255" s="242" t="s">
        <v>514</v>
      </c>
      <c r="G255" s="239"/>
      <c r="H255" s="243">
        <v>121.4</v>
      </c>
      <c r="I255" s="244"/>
      <c r="J255" s="239"/>
      <c r="K255" s="239"/>
      <c r="L255" s="245"/>
      <c r="M255" s="246"/>
      <c r="N255" s="247"/>
      <c r="O255" s="247"/>
      <c r="P255" s="247"/>
      <c r="Q255" s="247"/>
      <c r="R255" s="247"/>
      <c r="S255" s="247"/>
      <c r="T255" s="24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9" t="s">
        <v>246</v>
      </c>
      <c r="AU255" s="249" t="s">
        <v>83</v>
      </c>
      <c r="AV255" s="13" t="s">
        <v>83</v>
      </c>
      <c r="AW255" s="13" t="s">
        <v>30</v>
      </c>
      <c r="AX255" s="13" t="s">
        <v>81</v>
      </c>
      <c r="AY255" s="249" t="s">
        <v>116</v>
      </c>
    </row>
    <row r="256" spans="1:65" s="2" customFormat="1" ht="24.15" customHeight="1">
      <c r="A256" s="38"/>
      <c r="B256" s="39"/>
      <c r="C256" s="211" t="s">
        <v>515</v>
      </c>
      <c r="D256" s="211" t="s">
        <v>117</v>
      </c>
      <c r="E256" s="212" t="s">
        <v>516</v>
      </c>
      <c r="F256" s="213" t="s">
        <v>517</v>
      </c>
      <c r="G256" s="214" t="s">
        <v>189</v>
      </c>
      <c r="H256" s="215">
        <v>23.36</v>
      </c>
      <c r="I256" s="216"/>
      <c r="J256" s="217">
        <f>ROUND(I256*H256,2)</f>
        <v>0</v>
      </c>
      <c r="K256" s="218"/>
      <c r="L256" s="44"/>
      <c r="M256" s="219" t="s">
        <v>1</v>
      </c>
      <c r="N256" s="220" t="s">
        <v>38</v>
      </c>
      <c r="O256" s="91"/>
      <c r="P256" s="221">
        <f>O256*H256</f>
        <v>0</v>
      </c>
      <c r="Q256" s="221">
        <v>0</v>
      </c>
      <c r="R256" s="221">
        <f>Q256*H256</f>
        <v>0</v>
      </c>
      <c r="S256" s="221">
        <v>0.00191</v>
      </c>
      <c r="T256" s="222">
        <f>S256*H256</f>
        <v>0.0446176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3" t="s">
        <v>144</v>
      </c>
      <c r="AT256" s="223" t="s">
        <v>117</v>
      </c>
      <c r="AU256" s="223" t="s">
        <v>83</v>
      </c>
      <c r="AY256" s="17" t="s">
        <v>116</v>
      </c>
      <c r="BE256" s="224">
        <f>IF(N256="základní",J256,0)</f>
        <v>0</v>
      </c>
      <c r="BF256" s="224">
        <f>IF(N256="snížená",J256,0)</f>
        <v>0</v>
      </c>
      <c r="BG256" s="224">
        <f>IF(N256="zákl. přenesená",J256,0)</f>
        <v>0</v>
      </c>
      <c r="BH256" s="224">
        <f>IF(N256="sníž. přenesená",J256,0)</f>
        <v>0</v>
      </c>
      <c r="BI256" s="224">
        <f>IF(N256="nulová",J256,0)</f>
        <v>0</v>
      </c>
      <c r="BJ256" s="17" t="s">
        <v>81</v>
      </c>
      <c r="BK256" s="224">
        <f>ROUND(I256*H256,2)</f>
        <v>0</v>
      </c>
      <c r="BL256" s="17" t="s">
        <v>144</v>
      </c>
      <c r="BM256" s="223" t="s">
        <v>518</v>
      </c>
    </row>
    <row r="257" spans="1:51" s="13" customFormat="1" ht="12">
      <c r="A257" s="13"/>
      <c r="B257" s="238"/>
      <c r="C257" s="239"/>
      <c r="D257" s="240" t="s">
        <v>246</v>
      </c>
      <c r="E257" s="241" t="s">
        <v>1</v>
      </c>
      <c r="F257" s="242" t="s">
        <v>519</v>
      </c>
      <c r="G257" s="239"/>
      <c r="H257" s="243">
        <v>23.36</v>
      </c>
      <c r="I257" s="244"/>
      <c r="J257" s="239"/>
      <c r="K257" s="239"/>
      <c r="L257" s="245"/>
      <c r="M257" s="246"/>
      <c r="N257" s="247"/>
      <c r="O257" s="247"/>
      <c r="P257" s="247"/>
      <c r="Q257" s="247"/>
      <c r="R257" s="247"/>
      <c r="S257" s="247"/>
      <c r="T257" s="24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9" t="s">
        <v>246</v>
      </c>
      <c r="AU257" s="249" t="s">
        <v>83</v>
      </c>
      <c r="AV257" s="13" t="s">
        <v>83</v>
      </c>
      <c r="AW257" s="13" t="s">
        <v>30</v>
      </c>
      <c r="AX257" s="13" t="s">
        <v>81</v>
      </c>
      <c r="AY257" s="249" t="s">
        <v>116</v>
      </c>
    </row>
    <row r="258" spans="1:65" s="2" customFormat="1" ht="16.5" customHeight="1">
      <c r="A258" s="38"/>
      <c r="B258" s="39"/>
      <c r="C258" s="211" t="s">
        <v>520</v>
      </c>
      <c r="D258" s="211" t="s">
        <v>117</v>
      </c>
      <c r="E258" s="212" t="s">
        <v>521</v>
      </c>
      <c r="F258" s="213" t="s">
        <v>522</v>
      </c>
      <c r="G258" s="214" t="s">
        <v>189</v>
      </c>
      <c r="H258" s="215">
        <v>121.4</v>
      </c>
      <c r="I258" s="216"/>
      <c r="J258" s="217">
        <f>ROUND(I258*H258,2)</f>
        <v>0</v>
      </c>
      <c r="K258" s="218"/>
      <c r="L258" s="44"/>
      <c r="M258" s="219" t="s">
        <v>1</v>
      </c>
      <c r="N258" s="220" t="s">
        <v>38</v>
      </c>
      <c r="O258" s="91"/>
      <c r="P258" s="221">
        <f>O258*H258</f>
        <v>0</v>
      </c>
      <c r="Q258" s="221">
        <v>0</v>
      </c>
      <c r="R258" s="221">
        <f>Q258*H258</f>
        <v>0</v>
      </c>
      <c r="S258" s="221">
        <v>0.0026</v>
      </c>
      <c r="T258" s="222">
        <f>S258*H258</f>
        <v>0.31564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3" t="s">
        <v>144</v>
      </c>
      <c r="AT258" s="223" t="s">
        <v>117</v>
      </c>
      <c r="AU258" s="223" t="s">
        <v>83</v>
      </c>
      <c r="AY258" s="17" t="s">
        <v>116</v>
      </c>
      <c r="BE258" s="224">
        <f>IF(N258="základní",J258,0)</f>
        <v>0</v>
      </c>
      <c r="BF258" s="224">
        <f>IF(N258="snížená",J258,0)</f>
        <v>0</v>
      </c>
      <c r="BG258" s="224">
        <f>IF(N258="zákl. přenesená",J258,0)</f>
        <v>0</v>
      </c>
      <c r="BH258" s="224">
        <f>IF(N258="sníž. přenesená",J258,0)</f>
        <v>0</v>
      </c>
      <c r="BI258" s="224">
        <f>IF(N258="nulová",J258,0)</f>
        <v>0</v>
      </c>
      <c r="BJ258" s="17" t="s">
        <v>81</v>
      </c>
      <c r="BK258" s="224">
        <f>ROUND(I258*H258,2)</f>
        <v>0</v>
      </c>
      <c r="BL258" s="17" t="s">
        <v>144</v>
      </c>
      <c r="BM258" s="223" t="s">
        <v>523</v>
      </c>
    </row>
    <row r="259" spans="1:51" s="13" customFormat="1" ht="12">
      <c r="A259" s="13"/>
      <c r="B259" s="238"/>
      <c r="C259" s="239"/>
      <c r="D259" s="240" t="s">
        <v>246</v>
      </c>
      <c r="E259" s="241" t="s">
        <v>1</v>
      </c>
      <c r="F259" s="242" t="s">
        <v>514</v>
      </c>
      <c r="G259" s="239"/>
      <c r="H259" s="243">
        <v>121.4</v>
      </c>
      <c r="I259" s="244"/>
      <c r="J259" s="239"/>
      <c r="K259" s="239"/>
      <c r="L259" s="245"/>
      <c r="M259" s="246"/>
      <c r="N259" s="247"/>
      <c r="O259" s="247"/>
      <c r="P259" s="247"/>
      <c r="Q259" s="247"/>
      <c r="R259" s="247"/>
      <c r="S259" s="247"/>
      <c r="T259" s="24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9" t="s">
        <v>246</v>
      </c>
      <c r="AU259" s="249" t="s">
        <v>83</v>
      </c>
      <c r="AV259" s="13" t="s">
        <v>83</v>
      </c>
      <c r="AW259" s="13" t="s">
        <v>30</v>
      </c>
      <c r="AX259" s="13" t="s">
        <v>81</v>
      </c>
      <c r="AY259" s="249" t="s">
        <v>116</v>
      </c>
    </row>
    <row r="260" spans="1:65" s="2" customFormat="1" ht="16.5" customHeight="1">
      <c r="A260" s="38"/>
      <c r="B260" s="39"/>
      <c r="C260" s="211" t="s">
        <v>524</v>
      </c>
      <c r="D260" s="211" t="s">
        <v>117</v>
      </c>
      <c r="E260" s="212" t="s">
        <v>525</v>
      </c>
      <c r="F260" s="213" t="s">
        <v>526</v>
      </c>
      <c r="G260" s="214" t="s">
        <v>189</v>
      </c>
      <c r="H260" s="215">
        <v>1.5</v>
      </c>
      <c r="I260" s="216"/>
      <c r="J260" s="217">
        <f>ROUND(I260*H260,2)</f>
        <v>0</v>
      </c>
      <c r="K260" s="218"/>
      <c r="L260" s="44"/>
      <c r="M260" s="219" t="s">
        <v>1</v>
      </c>
      <c r="N260" s="220" t="s">
        <v>38</v>
      </c>
      <c r="O260" s="91"/>
      <c r="P260" s="221">
        <f>O260*H260</f>
        <v>0</v>
      </c>
      <c r="Q260" s="221">
        <v>0</v>
      </c>
      <c r="R260" s="221">
        <f>Q260*H260</f>
        <v>0</v>
      </c>
      <c r="S260" s="221">
        <v>0.00394</v>
      </c>
      <c r="T260" s="222">
        <f>S260*H260</f>
        <v>0.00591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3" t="s">
        <v>144</v>
      </c>
      <c r="AT260" s="223" t="s">
        <v>117</v>
      </c>
      <c r="AU260" s="223" t="s">
        <v>83</v>
      </c>
      <c r="AY260" s="17" t="s">
        <v>116</v>
      </c>
      <c r="BE260" s="224">
        <f>IF(N260="základní",J260,0)</f>
        <v>0</v>
      </c>
      <c r="BF260" s="224">
        <f>IF(N260="snížená",J260,0)</f>
        <v>0</v>
      </c>
      <c r="BG260" s="224">
        <f>IF(N260="zákl. přenesená",J260,0)</f>
        <v>0</v>
      </c>
      <c r="BH260" s="224">
        <f>IF(N260="sníž. přenesená",J260,0)</f>
        <v>0</v>
      </c>
      <c r="BI260" s="224">
        <f>IF(N260="nulová",J260,0)</f>
        <v>0</v>
      </c>
      <c r="BJ260" s="17" t="s">
        <v>81</v>
      </c>
      <c r="BK260" s="224">
        <f>ROUND(I260*H260,2)</f>
        <v>0</v>
      </c>
      <c r="BL260" s="17" t="s">
        <v>144</v>
      </c>
      <c r="BM260" s="223" t="s">
        <v>527</v>
      </c>
    </row>
    <row r="261" spans="1:51" s="13" customFormat="1" ht="12">
      <c r="A261" s="13"/>
      <c r="B261" s="238"/>
      <c r="C261" s="239"/>
      <c r="D261" s="240" t="s">
        <v>246</v>
      </c>
      <c r="E261" s="241" t="s">
        <v>1</v>
      </c>
      <c r="F261" s="242" t="s">
        <v>528</v>
      </c>
      <c r="G261" s="239"/>
      <c r="H261" s="243">
        <v>1.5</v>
      </c>
      <c r="I261" s="244"/>
      <c r="J261" s="239"/>
      <c r="K261" s="239"/>
      <c r="L261" s="245"/>
      <c r="M261" s="246"/>
      <c r="N261" s="247"/>
      <c r="O261" s="247"/>
      <c r="P261" s="247"/>
      <c r="Q261" s="247"/>
      <c r="R261" s="247"/>
      <c r="S261" s="247"/>
      <c r="T261" s="24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9" t="s">
        <v>246</v>
      </c>
      <c r="AU261" s="249" t="s">
        <v>83</v>
      </c>
      <c r="AV261" s="13" t="s">
        <v>83</v>
      </c>
      <c r="AW261" s="13" t="s">
        <v>30</v>
      </c>
      <c r="AX261" s="13" t="s">
        <v>81</v>
      </c>
      <c r="AY261" s="249" t="s">
        <v>116</v>
      </c>
    </row>
    <row r="262" spans="1:65" s="2" customFormat="1" ht="21.75" customHeight="1">
      <c r="A262" s="38"/>
      <c r="B262" s="39"/>
      <c r="C262" s="211" t="s">
        <v>529</v>
      </c>
      <c r="D262" s="211" t="s">
        <v>117</v>
      </c>
      <c r="E262" s="212" t="s">
        <v>530</v>
      </c>
      <c r="F262" s="213" t="s">
        <v>531</v>
      </c>
      <c r="G262" s="214" t="s">
        <v>189</v>
      </c>
      <c r="H262" s="215">
        <v>141.5</v>
      </c>
      <c r="I262" s="216"/>
      <c r="J262" s="217">
        <f>ROUND(I262*H262,2)</f>
        <v>0</v>
      </c>
      <c r="K262" s="218"/>
      <c r="L262" s="44"/>
      <c r="M262" s="219" t="s">
        <v>1</v>
      </c>
      <c r="N262" s="220" t="s">
        <v>38</v>
      </c>
      <c r="O262" s="91"/>
      <c r="P262" s="221">
        <f>O262*H262</f>
        <v>0</v>
      </c>
      <c r="Q262" s="221">
        <v>0.00182</v>
      </c>
      <c r="R262" s="221">
        <f>Q262*H262</f>
        <v>0.25753</v>
      </c>
      <c r="S262" s="221">
        <v>0</v>
      </c>
      <c r="T262" s="222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3" t="s">
        <v>144</v>
      </c>
      <c r="AT262" s="223" t="s">
        <v>117</v>
      </c>
      <c r="AU262" s="223" t="s">
        <v>83</v>
      </c>
      <c r="AY262" s="17" t="s">
        <v>116</v>
      </c>
      <c r="BE262" s="224">
        <f>IF(N262="základní",J262,0)</f>
        <v>0</v>
      </c>
      <c r="BF262" s="224">
        <f>IF(N262="snížená",J262,0)</f>
        <v>0</v>
      </c>
      <c r="BG262" s="224">
        <f>IF(N262="zákl. přenesená",J262,0)</f>
        <v>0</v>
      </c>
      <c r="BH262" s="224">
        <f>IF(N262="sníž. přenesená",J262,0)</f>
        <v>0</v>
      </c>
      <c r="BI262" s="224">
        <f>IF(N262="nulová",J262,0)</f>
        <v>0</v>
      </c>
      <c r="BJ262" s="17" t="s">
        <v>81</v>
      </c>
      <c r="BK262" s="224">
        <f>ROUND(I262*H262,2)</f>
        <v>0</v>
      </c>
      <c r="BL262" s="17" t="s">
        <v>144</v>
      </c>
      <c r="BM262" s="223" t="s">
        <v>532</v>
      </c>
    </row>
    <row r="263" spans="1:51" s="14" customFormat="1" ht="12">
      <c r="A263" s="14"/>
      <c r="B263" s="261"/>
      <c r="C263" s="262"/>
      <c r="D263" s="240" t="s">
        <v>246</v>
      </c>
      <c r="E263" s="263" t="s">
        <v>1</v>
      </c>
      <c r="F263" s="264" t="s">
        <v>533</v>
      </c>
      <c r="G263" s="262"/>
      <c r="H263" s="263" t="s">
        <v>1</v>
      </c>
      <c r="I263" s="265"/>
      <c r="J263" s="262"/>
      <c r="K263" s="262"/>
      <c r="L263" s="266"/>
      <c r="M263" s="267"/>
      <c r="N263" s="268"/>
      <c r="O263" s="268"/>
      <c r="P263" s="268"/>
      <c r="Q263" s="268"/>
      <c r="R263" s="268"/>
      <c r="S263" s="268"/>
      <c r="T263" s="269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70" t="s">
        <v>246</v>
      </c>
      <c r="AU263" s="270" t="s">
        <v>83</v>
      </c>
      <c r="AV263" s="14" t="s">
        <v>81</v>
      </c>
      <c r="AW263" s="14" t="s">
        <v>30</v>
      </c>
      <c r="AX263" s="14" t="s">
        <v>73</v>
      </c>
      <c r="AY263" s="270" t="s">
        <v>116</v>
      </c>
    </row>
    <row r="264" spans="1:51" s="13" customFormat="1" ht="12">
      <c r="A264" s="13"/>
      <c r="B264" s="238"/>
      <c r="C264" s="239"/>
      <c r="D264" s="240" t="s">
        <v>246</v>
      </c>
      <c r="E264" s="241" t="s">
        <v>1</v>
      </c>
      <c r="F264" s="242" t="s">
        <v>534</v>
      </c>
      <c r="G264" s="239"/>
      <c r="H264" s="243">
        <v>120.5</v>
      </c>
      <c r="I264" s="244"/>
      <c r="J264" s="239"/>
      <c r="K264" s="239"/>
      <c r="L264" s="245"/>
      <c r="M264" s="246"/>
      <c r="N264" s="247"/>
      <c r="O264" s="247"/>
      <c r="P264" s="247"/>
      <c r="Q264" s="247"/>
      <c r="R264" s="247"/>
      <c r="S264" s="247"/>
      <c r="T264" s="248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9" t="s">
        <v>246</v>
      </c>
      <c r="AU264" s="249" t="s">
        <v>83</v>
      </c>
      <c r="AV264" s="13" t="s">
        <v>83</v>
      </c>
      <c r="AW264" s="13" t="s">
        <v>30</v>
      </c>
      <c r="AX264" s="13" t="s">
        <v>73</v>
      </c>
      <c r="AY264" s="249" t="s">
        <v>116</v>
      </c>
    </row>
    <row r="265" spans="1:51" s="14" customFormat="1" ht="12">
      <c r="A265" s="14"/>
      <c r="B265" s="261"/>
      <c r="C265" s="262"/>
      <c r="D265" s="240" t="s">
        <v>246</v>
      </c>
      <c r="E265" s="263" t="s">
        <v>1</v>
      </c>
      <c r="F265" s="264" t="s">
        <v>535</v>
      </c>
      <c r="G265" s="262"/>
      <c r="H265" s="263" t="s">
        <v>1</v>
      </c>
      <c r="I265" s="265"/>
      <c r="J265" s="262"/>
      <c r="K265" s="262"/>
      <c r="L265" s="266"/>
      <c r="M265" s="267"/>
      <c r="N265" s="268"/>
      <c r="O265" s="268"/>
      <c r="P265" s="268"/>
      <c r="Q265" s="268"/>
      <c r="R265" s="268"/>
      <c r="S265" s="268"/>
      <c r="T265" s="269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70" t="s">
        <v>246</v>
      </c>
      <c r="AU265" s="270" t="s">
        <v>83</v>
      </c>
      <c r="AV265" s="14" t="s">
        <v>81</v>
      </c>
      <c r="AW265" s="14" t="s">
        <v>30</v>
      </c>
      <c r="AX265" s="14" t="s">
        <v>73</v>
      </c>
      <c r="AY265" s="270" t="s">
        <v>116</v>
      </c>
    </row>
    <row r="266" spans="1:51" s="13" customFormat="1" ht="12">
      <c r="A266" s="13"/>
      <c r="B266" s="238"/>
      <c r="C266" s="239"/>
      <c r="D266" s="240" t="s">
        <v>246</v>
      </c>
      <c r="E266" s="241" t="s">
        <v>1</v>
      </c>
      <c r="F266" s="242" t="s">
        <v>7</v>
      </c>
      <c r="G266" s="239"/>
      <c r="H266" s="243">
        <v>21</v>
      </c>
      <c r="I266" s="244"/>
      <c r="J266" s="239"/>
      <c r="K266" s="239"/>
      <c r="L266" s="245"/>
      <c r="M266" s="246"/>
      <c r="N266" s="247"/>
      <c r="O266" s="247"/>
      <c r="P266" s="247"/>
      <c r="Q266" s="247"/>
      <c r="R266" s="247"/>
      <c r="S266" s="247"/>
      <c r="T266" s="24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9" t="s">
        <v>246</v>
      </c>
      <c r="AU266" s="249" t="s">
        <v>83</v>
      </c>
      <c r="AV266" s="13" t="s">
        <v>83</v>
      </c>
      <c r="AW266" s="13" t="s">
        <v>30</v>
      </c>
      <c r="AX266" s="13" t="s">
        <v>73</v>
      </c>
      <c r="AY266" s="249" t="s">
        <v>116</v>
      </c>
    </row>
    <row r="267" spans="1:51" s="15" customFormat="1" ht="12">
      <c r="A267" s="15"/>
      <c r="B267" s="271"/>
      <c r="C267" s="272"/>
      <c r="D267" s="240" t="s">
        <v>246</v>
      </c>
      <c r="E267" s="273" t="s">
        <v>1</v>
      </c>
      <c r="F267" s="274" t="s">
        <v>346</v>
      </c>
      <c r="G267" s="272"/>
      <c r="H267" s="275">
        <v>141.5</v>
      </c>
      <c r="I267" s="276"/>
      <c r="J267" s="272"/>
      <c r="K267" s="272"/>
      <c r="L267" s="277"/>
      <c r="M267" s="278"/>
      <c r="N267" s="279"/>
      <c r="O267" s="279"/>
      <c r="P267" s="279"/>
      <c r="Q267" s="279"/>
      <c r="R267" s="279"/>
      <c r="S267" s="279"/>
      <c r="T267" s="280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81" t="s">
        <v>246</v>
      </c>
      <c r="AU267" s="281" t="s">
        <v>83</v>
      </c>
      <c r="AV267" s="15" t="s">
        <v>121</v>
      </c>
      <c r="AW267" s="15" t="s">
        <v>30</v>
      </c>
      <c r="AX267" s="15" t="s">
        <v>81</v>
      </c>
      <c r="AY267" s="281" t="s">
        <v>116</v>
      </c>
    </row>
    <row r="268" spans="1:65" s="2" customFormat="1" ht="24.15" customHeight="1">
      <c r="A268" s="38"/>
      <c r="B268" s="39"/>
      <c r="C268" s="211" t="s">
        <v>536</v>
      </c>
      <c r="D268" s="211" t="s">
        <v>117</v>
      </c>
      <c r="E268" s="212" t="s">
        <v>537</v>
      </c>
      <c r="F268" s="213" t="s">
        <v>538</v>
      </c>
      <c r="G268" s="214" t="s">
        <v>189</v>
      </c>
      <c r="H268" s="215">
        <v>21</v>
      </c>
      <c r="I268" s="216"/>
      <c r="J268" s="217">
        <f>ROUND(I268*H268,2)</f>
        <v>0</v>
      </c>
      <c r="K268" s="218"/>
      <c r="L268" s="44"/>
      <c r="M268" s="219" t="s">
        <v>1</v>
      </c>
      <c r="N268" s="220" t="s">
        <v>38</v>
      </c>
      <c r="O268" s="91"/>
      <c r="P268" s="221">
        <f>O268*H268</f>
        <v>0</v>
      </c>
      <c r="Q268" s="221">
        <v>0.0044</v>
      </c>
      <c r="R268" s="221">
        <f>Q268*H268</f>
        <v>0.09240000000000001</v>
      </c>
      <c r="S268" s="221">
        <v>0</v>
      </c>
      <c r="T268" s="222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3" t="s">
        <v>144</v>
      </c>
      <c r="AT268" s="223" t="s">
        <v>117</v>
      </c>
      <c r="AU268" s="223" t="s">
        <v>83</v>
      </c>
      <c r="AY268" s="17" t="s">
        <v>116</v>
      </c>
      <c r="BE268" s="224">
        <f>IF(N268="základní",J268,0)</f>
        <v>0</v>
      </c>
      <c r="BF268" s="224">
        <f>IF(N268="snížená",J268,0)</f>
        <v>0</v>
      </c>
      <c r="BG268" s="224">
        <f>IF(N268="zákl. přenesená",J268,0)</f>
        <v>0</v>
      </c>
      <c r="BH268" s="224">
        <f>IF(N268="sníž. přenesená",J268,0)</f>
        <v>0</v>
      </c>
      <c r="BI268" s="224">
        <f>IF(N268="nulová",J268,0)</f>
        <v>0</v>
      </c>
      <c r="BJ268" s="17" t="s">
        <v>81</v>
      </c>
      <c r="BK268" s="224">
        <f>ROUND(I268*H268,2)</f>
        <v>0</v>
      </c>
      <c r="BL268" s="17" t="s">
        <v>144</v>
      </c>
      <c r="BM268" s="223" t="s">
        <v>539</v>
      </c>
    </row>
    <row r="269" spans="1:51" s="14" customFormat="1" ht="12">
      <c r="A269" s="14"/>
      <c r="B269" s="261"/>
      <c r="C269" s="262"/>
      <c r="D269" s="240" t="s">
        <v>246</v>
      </c>
      <c r="E269" s="263" t="s">
        <v>1</v>
      </c>
      <c r="F269" s="264" t="s">
        <v>540</v>
      </c>
      <c r="G269" s="262"/>
      <c r="H269" s="263" t="s">
        <v>1</v>
      </c>
      <c r="I269" s="265"/>
      <c r="J269" s="262"/>
      <c r="K269" s="262"/>
      <c r="L269" s="266"/>
      <c r="M269" s="267"/>
      <c r="N269" s="268"/>
      <c r="O269" s="268"/>
      <c r="P269" s="268"/>
      <c r="Q269" s="268"/>
      <c r="R269" s="268"/>
      <c r="S269" s="268"/>
      <c r="T269" s="269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70" t="s">
        <v>246</v>
      </c>
      <c r="AU269" s="270" t="s">
        <v>83</v>
      </c>
      <c r="AV269" s="14" t="s">
        <v>81</v>
      </c>
      <c r="AW269" s="14" t="s">
        <v>30</v>
      </c>
      <c r="AX269" s="14" t="s">
        <v>73</v>
      </c>
      <c r="AY269" s="270" t="s">
        <v>116</v>
      </c>
    </row>
    <row r="270" spans="1:51" s="13" customFormat="1" ht="12">
      <c r="A270" s="13"/>
      <c r="B270" s="238"/>
      <c r="C270" s="239"/>
      <c r="D270" s="240" t="s">
        <v>246</v>
      </c>
      <c r="E270" s="241" t="s">
        <v>1</v>
      </c>
      <c r="F270" s="242" t="s">
        <v>7</v>
      </c>
      <c r="G270" s="239"/>
      <c r="H270" s="243">
        <v>21</v>
      </c>
      <c r="I270" s="244"/>
      <c r="J270" s="239"/>
      <c r="K270" s="239"/>
      <c r="L270" s="245"/>
      <c r="M270" s="246"/>
      <c r="N270" s="247"/>
      <c r="O270" s="247"/>
      <c r="P270" s="247"/>
      <c r="Q270" s="247"/>
      <c r="R270" s="247"/>
      <c r="S270" s="247"/>
      <c r="T270" s="248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9" t="s">
        <v>246</v>
      </c>
      <c r="AU270" s="249" t="s">
        <v>83</v>
      </c>
      <c r="AV270" s="13" t="s">
        <v>83</v>
      </c>
      <c r="AW270" s="13" t="s">
        <v>30</v>
      </c>
      <c r="AX270" s="13" t="s">
        <v>81</v>
      </c>
      <c r="AY270" s="249" t="s">
        <v>116</v>
      </c>
    </row>
    <row r="271" spans="1:65" s="2" customFormat="1" ht="24.15" customHeight="1">
      <c r="A271" s="38"/>
      <c r="B271" s="39"/>
      <c r="C271" s="211" t="s">
        <v>541</v>
      </c>
      <c r="D271" s="211" t="s">
        <v>117</v>
      </c>
      <c r="E271" s="212" t="s">
        <v>542</v>
      </c>
      <c r="F271" s="213" t="s">
        <v>543</v>
      </c>
      <c r="G271" s="214" t="s">
        <v>189</v>
      </c>
      <c r="H271" s="215">
        <v>21</v>
      </c>
      <c r="I271" s="216"/>
      <c r="J271" s="217">
        <f>ROUND(I271*H271,2)</f>
        <v>0</v>
      </c>
      <c r="K271" s="218"/>
      <c r="L271" s="44"/>
      <c r="M271" s="219" t="s">
        <v>1</v>
      </c>
      <c r="N271" s="220" t="s">
        <v>38</v>
      </c>
      <c r="O271" s="91"/>
      <c r="P271" s="221">
        <f>O271*H271</f>
        <v>0</v>
      </c>
      <c r="Q271" s="221">
        <v>0.00185</v>
      </c>
      <c r="R271" s="221">
        <f>Q271*H271</f>
        <v>0.03885</v>
      </c>
      <c r="S271" s="221">
        <v>0</v>
      </c>
      <c r="T271" s="222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3" t="s">
        <v>144</v>
      </c>
      <c r="AT271" s="223" t="s">
        <v>117</v>
      </c>
      <c r="AU271" s="223" t="s">
        <v>83</v>
      </c>
      <c r="AY271" s="17" t="s">
        <v>116</v>
      </c>
      <c r="BE271" s="224">
        <f>IF(N271="základní",J271,0)</f>
        <v>0</v>
      </c>
      <c r="BF271" s="224">
        <f>IF(N271="snížená",J271,0)</f>
        <v>0</v>
      </c>
      <c r="BG271" s="224">
        <f>IF(N271="zákl. přenesená",J271,0)</f>
        <v>0</v>
      </c>
      <c r="BH271" s="224">
        <f>IF(N271="sníž. přenesená",J271,0)</f>
        <v>0</v>
      </c>
      <c r="BI271" s="224">
        <f>IF(N271="nulová",J271,0)</f>
        <v>0</v>
      </c>
      <c r="BJ271" s="17" t="s">
        <v>81</v>
      </c>
      <c r="BK271" s="224">
        <f>ROUND(I271*H271,2)</f>
        <v>0</v>
      </c>
      <c r="BL271" s="17" t="s">
        <v>144</v>
      </c>
      <c r="BM271" s="223" t="s">
        <v>544</v>
      </c>
    </row>
    <row r="272" spans="1:51" s="14" customFormat="1" ht="12">
      <c r="A272" s="14"/>
      <c r="B272" s="261"/>
      <c r="C272" s="262"/>
      <c r="D272" s="240" t="s">
        <v>246</v>
      </c>
      <c r="E272" s="263" t="s">
        <v>1</v>
      </c>
      <c r="F272" s="264" t="s">
        <v>545</v>
      </c>
      <c r="G272" s="262"/>
      <c r="H272" s="263" t="s">
        <v>1</v>
      </c>
      <c r="I272" s="265"/>
      <c r="J272" s="262"/>
      <c r="K272" s="262"/>
      <c r="L272" s="266"/>
      <c r="M272" s="267"/>
      <c r="N272" s="268"/>
      <c r="O272" s="268"/>
      <c r="P272" s="268"/>
      <c r="Q272" s="268"/>
      <c r="R272" s="268"/>
      <c r="S272" s="268"/>
      <c r="T272" s="269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70" t="s">
        <v>246</v>
      </c>
      <c r="AU272" s="270" t="s">
        <v>83</v>
      </c>
      <c r="AV272" s="14" t="s">
        <v>81</v>
      </c>
      <c r="AW272" s="14" t="s">
        <v>30</v>
      </c>
      <c r="AX272" s="14" t="s">
        <v>73</v>
      </c>
      <c r="AY272" s="270" t="s">
        <v>116</v>
      </c>
    </row>
    <row r="273" spans="1:51" s="13" customFormat="1" ht="12">
      <c r="A273" s="13"/>
      <c r="B273" s="238"/>
      <c r="C273" s="239"/>
      <c r="D273" s="240" t="s">
        <v>246</v>
      </c>
      <c r="E273" s="241" t="s">
        <v>1</v>
      </c>
      <c r="F273" s="242" t="s">
        <v>7</v>
      </c>
      <c r="G273" s="239"/>
      <c r="H273" s="243">
        <v>21</v>
      </c>
      <c r="I273" s="244"/>
      <c r="J273" s="239"/>
      <c r="K273" s="239"/>
      <c r="L273" s="245"/>
      <c r="M273" s="246"/>
      <c r="N273" s="247"/>
      <c r="O273" s="247"/>
      <c r="P273" s="247"/>
      <c r="Q273" s="247"/>
      <c r="R273" s="247"/>
      <c r="S273" s="247"/>
      <c r="T273" s="24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9" t="s">
        <v>246</v>
      </c>
      <c r="AU273" s="249" t="s">
        <v>83</v>
      </c>
      <c r="AV273" s="13" t="s">
        <v>83</v>
      </c>
      <c r="AW273" s="13" t="s">
        <v>30</v>
      </c>
      <c r="AX273" s="13" t="s">
        <v>81</v>
      </c>
      <c r="AY273" s="249" t="s">
        <v>116</v>
      </c>
    </row>
    <row r="274" spans="1:65" s="2" customFormat="1" ht="24.15" customHeight="1">
      <c r="A274" s="38"/>
      <c r="B274" s="39"/>
      <c r="C274" s="211" t="s">
        <v>546</v>
      </c>
      <c r="D274" s="211" t="s">
        <v>117</v>
      </c>
      <c r="E274" s="212" t="s">
        <v>547</v>
      </c>
      <c r="F274" s="213" t="s">
        <v>548</v>
      </c>
      <c r="G274" s="214" t="s">
        <v>189</v>
      </c>
      <c r="H274" s="215">
        <v>120.5</v>
      </c>
      <c r="I274" s="216"/>
      <c r="J274" s="217">
        <f>ROUND(I274*H274,2)</f>
        <v>0</v>
      </c>
      <c r="K274" s="218"/>
      <c r="L274" s="44"/>
      <c r="M274" s="219" t="s">
        <v>1</v>
      </c>
      <c r="N274" s="220" t="s">
        <v>38</v>
      </c>
      <c r="O274" s="91"/>
      <c r="P274" s="221">
        <f>O274*H274</f>
        <v>0</v>
      </c>
      <c r="Q274" s="221">
        <v>0.00228</v>
      </c>
      <c r="R274" s="221">
        <f>Q274*H274</f>
        <v>0.27474</v>
      </c>
      <c r="S274" s="221">
        <v>0</v>
      </c>
      <c r="T274" s="222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3" t="s">
        <v>144</v>
      </c>
      <c r="AT274" s="223" t="s">
        <v>117</v>
      </c>
      <c r="AU274" s="223" t="s">
        <v>83</v>
      </c>
      <c r="AY274" s="17" t="s">
        <v>116</v>
      </c>
      <c r="BE274" s="224">
        <f>IF(N274="základní",J274,0)</f>
        <v>0</v>
      </c>
      <c r="BF274" s="224">
        <f>IF(N274="snížená",J274,0)</f>
        <v>0</v>
      </c>
      <c r="BG274" s="224">
        <f>IF(N274="zákl. přenesená",J274,0)</f>
        <v>0</v>
      </c>
      <c r="BH274" s="224">
        <f>IF(N274="sníž. přenesená",J274,0)</f>
        <v>0</v>
      </c>
      <c r="BI274" s="224">
        <f>IF(N274="nulová",J274,0)</f>
        <v>0</v>
      </c>
      <c r="BJ274" s="17" t="s">
        <v>81</v>
      </c>
      <c r="BK274" s="224">
        <f>ROUND(I274*H274,2)</f>
        <v>0</v>
      </c>
      <c r="BL274" s="17" t="s">
        <v>144</v>
      </c>
      <c r="BM274" s="223" t="s">
        <v>549</v>
      </c>
    </row>
    <row r="275" spans="1:65" s="2" customFormat="1" ht="24.15" customHeight="1">
      <c r="A275" s="38"/>
      <c r="B275" s="39"/>
      <c r="C275" s="211" t="s">
        <v>550</v>
      </c>
      <c r="D275" s="211" t="s">
        <v>117</v>
      </c>
      <c r="E275" s="212" t="s">
        <v>551</v>
      </c>
      <c r="F275" s="213" t="s">
        <v>552</v>
      </c>
      <c r="G275" s="214" t="s">
        <v>189</v>
      </c>
      <c r="H275" s="215">
        <v>21</v>
      </c>
      <c r="I275" s="216"/>
      <c r="J275" s="217">
        <f>ROUND(I275*H275,2)</f>
        <v>0</v>
      </c>
      <c r="K275" s="218"/>
      <c r="L275" s="44"/>
      <c r="M275" s="219" t="s">
        <v>1</v>
      </c>
      <c r="N275" s="220" t="s">
        <v>38</v>
      </c>
      <c r="O275" s="91"/>
      <c r="P275" s="221">
        <f>O275*H275</f>
        <v>0</v>
      </c>
      <c r="Q275" s="221">
        <v>0.00358</v>
      </c>
      <c r="R275" s="221">
        <f>Q275*H275</f>
        <v>0.07518</v>
      </c>
      <c r="S275" s="221">
        <v>0</v>
      </c>
      <c r="T275" s="222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3" t="s">
        <v>144</v>
      </c>
      <c r="AT275" s="223" t="s">
        <v>117</v>
      </c>
      <c r="AU275" s="223" t="s">
        <v>83</v>
      </c>
      <c r="AY275" s="17" t="s">
        <v>116</v>
      </c>
      <c r="BE275" s="224">
        <f>IF(N275="základní",J275,0)</f>
        <v>0</v>
      </c>
      <c r="BF275" s="224">
        <f>IF(N275="snížená",J275,0)</f>
        <v>0</v>
      </c>
      <c r="BG275" s="224">
        <f>IF(N275="zákl. přenesená",J275,0)</f>
        <v>0</v>
      </c>
      <c r="BH275" s="224">
        <f>IF(N275="sníž. přenesená",J275,0)</f>
        <v>0</v>
      </c>
      <c r="BI275" s="224">
        <f>IF(N275="nulová",J275,0)</f>
        <v>0</v>
      </c>
      <c r="BJ275" s="17" t="s">
        <v>81</v>
      </c>
      <c r="BK275" s="224">
        <f>ROUND(I275*H275,2)</f>
        <v>0</v>
      </c>
      <c r="BL275" s="17" t="s">
        <v>144</v>
      </c>
      <c r="BM275" s="223" t="s">
        <v>553</v>
      </c>
    </row>
    <row r="276" spans="1:51" s="14" customFormat="1" ht="12">
      <c r="A276" s="14"/>
      <c r="B276" s="261"/>
      <c r="C276" s="262"/>
      <c r="D276" s="240" t="s">
        <v>246</v>
      </c>
      <c r="E276" s="263" t="s">
        <v>1</v>
      </c>
      <c r="F276" s="264" t="s">
        <v>554</v>
      </c>
      <c r="G276" s="262"/>
      <c r="H276" s="263" t="s">
        <v>1</v>
      </c>
      <c r="I276" s="265"/>
      <c r="J276" s="262"/>
      <c r="K276" s="262"/>
      <c r="L276" s="266"/>
      <c r="M276" s="267"/>
      <c r="N276" s="268"/>
      <c r="O276" s="268"/>
      <c r="P276" s="268"/>
      <c r="Q276" s="268"/>
      <c r="R276" s="268"/>
      <c r="S276" s="268"/>
      <c r="T276" s="269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70" t="s">
        <v>246</v>
      </c>
      <c r="AU276" s="270" t="s">
        <v>83</v>
      </c>
      <c r="AV276" s="14" t="s">
        <v>81</v>
      </c>
      <c r="AW276" s="14" t="s">
        <v>30</v>
      </c>
      <c r="AX276" s="14" t="s">
        <v>73</v>
      </c>
      <c r="AY276" s="270" t="s">
        <v>116</v>
      </c>
    </row>
    <row r="277" spans="1:51" s="13" customFormat="1" ht="12">
      <c r="A277" s="13"/>
      <c r="B277" s="238"/>
      <c r="C277" s="239"/>
      <c r="D277" s="240" t="s">
        <v>246</v>
      </c>
      <c r="E277" s="241" t="s">
        <v>1</v>
      </c>
      <c r="F277" s="242" t="s">
        <v>7</v>
      </c>
      <c r="G277" s="239"/>
      <c r="H277" s="243">
        <v>21</v>
      </c>
      <c r="I277" s="244"/>
      <c r="J277" s="239"/>
      <c r="K277" s="239"/>
      <c r="L277" s="245"/>
      <c r="M277" s="246"/>
      <c r="N277" s="247"/>
      <c r="O277" s="247"/>
      <c r="P277" s="247"/>
      <c r="Q277" s="247"/>
      <c r="R277" s="247"/>
      <c r="S277" s="247"/>
      <c r="T277" s="248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9" t="s">
        <v>246</v>
      </c>
      <c r="AU277" s="249" t="s">
        <v>83</v>
      </c>
      <c r="AV277" s="13" t="s">
        <v>83</v>
      </c>
      <c r="AW277" s="13" t="s">
        <v>30</v>
      </c>
      <c r="AX277" s="13" t="s">
        <v>81</v>
      </c>
      <c r="AY277" s="249" t="s">
        <v>116</v>
      </c>
    </row>
    <row r="278" spans="1:65" s="2" customFormat="1" ht="33" customHeight="1">
      <c r="A278" s="38"/>
      <c r="B278" s="39"/>
      <c r="C278" s="211" t="s">
        <v>555</v>
      </c>
      <c r="D278" s="211" t="s">
        <v>117</v>
      </c>
      <c r="E278" s="212" t="s">
        <v>556</v>
      </c>
      <c r="F278" s="213" t="s">
        <v>557</v>
      </c>
      <c r="G278" s="214" t="s">
        <v>189</v>
      </c>
      <c r="H278" s="215">
        <v>21</v>
      </c>
      <c r="I278" s="216"/>
      <c r="J278" s="217">
        <f>ROUND(I278*H278,2)</f>
        <v>0</v>
      </c>
      <c r="K278" s="218"/>
      <c r="L278" s="44"/>
      <c r="M278" s="219" t="s">
        <v>1</v>
      </c>
      <c r="N278" s="220" t="s">
        <v>38</v>
      </c>
      <c r="O278" s="91"/>
      <c r="P278" s="221">
        <f>O278*H278</f>
        <v>0</v>
      </c>
      <c r="Q278" s="221">
        <v>0.00653</v>
      </c>
      <c r="R278" s="221">
        <f>Q278*H278</f>
        <v>0.13713</v>
      </c>
      <c r="S278" s="221">
        <v>0</v>
      </c>
      <c r="T278" s="222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3" t="s">
        <v>144</v>
      </c>
      <c r="AT278" s="223" t="s">
        <v>117</v>
      </c>
      <c r="AU278" s="223" t="s">
        <v>83</v>
      </c>
      <c r="AY278" s="17" t="s">
        <v>116</v>
      </c>
      <c r="BE278" s="224">
        <f>IF(N278="základní",J278,0)</f>
        <v>0</v>
      </c>
      <c r="BF278" s="224">
        <f>IF(N278="snížená",J278,0)</f>
        <v>0</v>
      </c>
      <c r="BG278" s="224">
        <f>IF(N278="zákl. přenesená",J278,0)</f>
        <v>0</v>
      </c>
      <c r="BH278" s="224">
        <f>IF(N278="sníž. přenesená",J278,0)</f>
        <v>0</v>
      </c>
      <c r="BI278" s="224">
        <f>IF(N278="nulová",J278,0)</f>
        <v>0</v>
      </c>
      <c r="BJ278" s="17" t="s">
        <v>81</v>
      </c>
      <c r="BK278" s="224">
        <f>ROUND(I278*H278,2)</f>
        <v>0</v>
      </c>
      <c r="BL278" s="17" t="s">
        <v>144</v>
      </c>
      <c r="BM278" s="223" t="s">
        <v>558</v>
      </c>
    </row>
    <row r="279" spans="1:65" s="2" customFormat="1" ht="24.15" customHeight="1">
      <c r="A279" s="38"/>
      <c r="B279" s="39"/>
      <c r="C279" s="211" t="s">
        <v>559</v>
      </c>
      <c r="D279" s="211" t="s">
        <v>117</v>
      </c>
      <c r="E279" s="212" t="s">
        <v>560</v>
      </c>
      <c r="F279" s="213" t="s">
        <v>561</v>
      </c>
      <c r="G279" s="214" t="s">
        <v>189</v>
      </c>
      <c r="H279" s="215">
        <v>120.5</v>
      </c>
      <c r="I279" s="216"/>
      <c r="J279" s="217">
        <f>ROUND(I279*H279,2)</f>
        <v>0</v>
      </c>
      <c r="K279" s="218"/>
      <c r="L279" s="44"/>
      <c r="M279" s="219" t="s">
        <v>1</v>
      </c>
      <c r="N279" s="220" t="s">
        <v>38</v>
      </c>
      <c r="O279" s="91"/>
      <c r="P279" s="221">
        <f>O279*H279</f>
        <v>0</v>
      </c>
      <c r="Q279" s="221">
        <v>0.00169</v>
      </c>
      <c r="R279" s="221">
        <f>Q279*H279</f>
        <v>0.20364500000000002</v>
      </c>
      <c r="S279" s="221">
        <v>0</v>
      </c>
      <c r="T279" s="222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3" t="s">
        <v>144</v>
      </c>
      <c r="AT279" s="223" t="s">
        <v>117</v>
      </c>
      <c r="AU279" s="223" t="s">
        <v>83</v>
      </c>
      <c r="AY279" s="17" t="s">
        <v>116</v>
      </c>
      <c r="BE279" s="224">
        <f>IF(N279="základní",J279,0)</f>
        <v>0</v>
      </c>
      <c r="BF279" s="224">
        <f>IF(N279="snížená",J279,0)</f>
        <v>0</v>
      </c>
      <c r="BG279" s="224">
        <f>IF(N279="zákl. přenesená",J279,0)</f>
        <v>0</v>
      </c>
      <c r="BH279" s="224">
        <f>IF(N279="sníž. přenesená",J279,0)</f>
        <v>0</v>
      </c>
      <c r="BI279" s="224">
        <f>IF(N279="nulová",J279,0)</f>
        <v>0</v>
      </c>
      <c r="BJ279" s="17" t="s">
        <v>81</v>
      </c>
      <c r="BK279" s="224">
        <f>ROUND(I279*H279,2)</f>
        <v>0</v>
      </c>
      <c r="BL279" s="17" t="s">
        <v>144</v>
      </c>
      <c r="BM279" s="223" t="s">
        <v>562</v>
      </c>
    </row>
    <row r="280" spans="1:65" s="2" customFormat="1" ht="24.15" customHeight="1">
      <c r="A280" s="38"/>
      <c r="B280" s="39"/>
      <c r="C280" s="211" t="s">
        <v>563</v>
      </c>
      <c r="D280" s="211" t="s">
        <v>117</v>
      </c>
      <c r="E280" s="212" t="s">
        <v>564</v>
      </c>
      <c r="F280" s="213" t="s">
        <v>565</v>
      </c>
      <c r="G280" s="214" t="s">
        <v>279</v>
      </c>
      <c r="H280" s="215">
        <v>6</v>
      </c>
      <c r="I280" s="216"/>
      <c r="J280" s="217">
        <f>ROUND(I280*H280,2)</f>
        <v>0</v>
      </c>
      <c r="K280" s="218"/>
      <c r="L280" s="44"/>
      <c r="M280" s="219" t="s">
        <v>1</v>
      </c>
      <c r="N280" s="220" t="s">
        <v>38</v>
      </c>
      <c r="O280" s="91"/>
      <c r="P280" s="221">
        <f>O280*H280</f>
        <v>0</v>
      </c>
      <c r="Q280" s="221">
        <v>0.00036</v>
      </c>
      <c r="R280" s="221">
        <f>Q280*H280</f>
        <v>0.00216</v>
      </c>
      <c r="S280" s="221">
        <v>0</v>
      </c>
      <c r="T280" s="222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3" t="s">
        <v>144</v>
      </c>
      <c r="AT280" s="223" t="s">
        <v>117</v>
      </c>
      <c r="AU280" s="223" t="s">
        <v>83</v>
      </c>
      <c r="AY280" s="17" t="s">
        <v>116</v>
      </c>
      <c r="BE280" s="224">
        <f>IF(N280="základní",J280,0)</f>
        <v>0</v>
      </c>
      <c r="BF280" s="224">
        <f>IF(N280="snížená",J280,0)</f>
        <v>0</v>
      </c>
      <c r="BG280" s="224">
        <f>IF(N280="zákl. přenesená",J280,0)</f>
        <v>0</v>
      </c>
      <c r="BH280" s="224">
        <f>IF(N280="sníž. přenesená",J280,0)</f>
        <v>0</v>
      </c>
      <c r="BI280" s="224">
        <f>IF(N280="nulová",J280,0)</f>
        <v>0</v>
      </c>
      <c r="BJ280" s="17" t="s">
        <v>81</v>
      </c>
      <c r="BK280" s="224">
        <f>ROUND(I280*H280,2)</f>
        <v>0</v>
      </c>
      <c r="BL280" s="17" t="s">
        <v>144</v>
      </c>
      <c r="BM280" s="223" t="s">
        <v>566</v>
      </c>
    </row>
    <row r="281" spans="1:65" s="2" customFormat="1" ht="24.15" customHeight="1">
      <c r="A281" s="38"/>
      <c r="B281" s="39"/>
      <c r="C281" s="211" t="s">
        <v>567</v>
      </c>
      <c r="D281" s="211" t="s">
        <v>117</v>
      </c>
      <c r="E281" s="212" t="s">
        <v>568</v>
      </c>
      <c r="F281" s="213" t="s">
        <v>569</v>
      </c>
      <c r="G281" s="214" t="s">
        <v>189</v>
      </c>
      <c r="H281" s="215">
        <v>4.5</v>
      </c>
      <c r="I281" s="216"/>
      <c r="J281" s="217">
        <f>ROUND(I281*H281,2)</f>
        <v>0</v>
      </c>
      <c r="K281" s="218"/>
      <c r="L281" s="44"/>
      <c r="M281" s="219" t="s">
        <v>1</v>
      </c>
      <c r="N281" s="220" t="s">
        <v>38</v>
      </c>
      <c r="O281" s="91"/>
      <c r="P281" s="221">
        <f>O281*H281</f>
        <v>0</v>
      </c>
      <c r="Q281" s="221">
        <v>0.00217</v>
      </c>
      <c r="R281" s="221">
        <f>Q281*H281</f>
        <v>0.009765</v>
      </c>
      <c r="S281" s="221">
        <v>0</v>
      </c>
      <c r="T281" s="222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3" t="s">
        <v>144</v>
      </c>
      <c r="AT281" s="223" t="s">
        <v>117</v>
      </c>
      <c r="AU281" s="223" t="s">
        <v>83</v>
      </c>
      <c r="AY281" s="17" t="s">
        <v>116</v>
      </c>
      <c r="BE281" s="224">
        <f>IF(N281="základní",J281,0)</f>
        <v>0</v>
      </c>
      <c r="BF281" s="224">
        <f>IF(N281="snížená",J281,0)</f>
        <v>0</v>
      </c>
      <c r="BG281" s="224">
        <f>IF(N281="zákl. přenesená",J281,0)</f>
        <v>0</v>
      </c>
      <c r="BH281" s="224">
        <f>IF(N281="sníž. přenesená",J281,0)</f>
        <v>0</v>
      </c>
      <c r="BI281" s="224">
        <f>IF(N281="nulová",J281,0)</f>
        <v>0</v>
      </c>
      <c r="BJ281" s="17" t="s">
        <v>81</v>
      </c>
      <c r="BK281" s="224">
        <f>ROUND(I281*H281,2)</f>
        <v>0</v>
      </c>
      <c r="BL281" s="17" t="s">
        <v>144</v>
      </c>
      <c r="BM281" s="223" t="s">
        <v>570</v>
      </c>
    </row>
    <row r="282" spans="1:65" s="2" customFormat="1" ht="16.5" customHeight="1">
      <c r="A282" s="38"/>
      <c r="B282" s="39"/>
      <c r="C282" s="211" t="s">
        <v>571</v>
      </c>
      <c r="D282" s="211" t="s">
        <v>117</v>
      </c>
      <c r="E282" s="212" t="s">
        <v>572</v>
      </c>
      <c r="F282" s="213" t="s">
        <v>573</v>
      </c>
      <c r="G282" s="214" t="s">
        <v>120</v>
      </c>
      <c r="H282" s="215">
        <v>58</v>
      </c>
      <c r="I282" s="216"/>
      <c r="J282" s="217">
        <f>ROUND(I282*H282,2)</f>
        <v>0</v>
      </c>
      <c r="K282" s="218"/>
      <c r="L282" s="44"/>
      <c r="M282" s="219" t="s">
        <v>1</v>
      </c>
      <c r="N282" s="220" t="s">
        <v>38</v>
      </c>
      <c r="O282" s="91"/>
      <c r="P282" s="221">
        <f>O282*H282</f>
        <v>0</v>
      </c>
      <c r="Q282" s="221">
        <v>0</v>
      </c>
      <c r="R282" s="221">
        <f>Q282*H282</f>
        <v>0</v>
      </c>
      <c r="S282" s="221">
        <v>0</v>
      </c>
      <c r="T282" s="222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3" t="s">
        <v>144</v>
      </c>
      <c r="AT282" s="223" t="s">
        <v>117</v>
      </c>
      <c r="AU282" s="223" t="s">
        <v>83</v>
      </c>
      <c r="AY282" s="17" t="s">
        <v>116</v>
      </c>
      <c r="BE282" s="224">
        <f>IF(N282="základní",J282,0)</f>
        <v>0</v>
      </c>
      <c r="BF282" s="224">
        <f>IF(N282="snížená",J282,0)</f>
        <v>0</v>
      </c>
      <c r="BG282" s="224">
        <f>IF(N282="zákl. přenesená",J282,0)</f>
        <v>0</v>
      </c>
      <c r="BH282" s="224">
        <f>IF(N282="sníž. přenesená",J282,0)</f>
        <v>0</v>
      </c>
      <c r="BI282" s="224">
        <f>IF(N282="nulová",J282,0)</f>
        <v>0</v>
      </c>
      <c r="BJ282" s="17" t="s">
        <v>81</v>
      </c>
      <c r="BK282" s="224">
        <f>ROUND(I282*H282,2)</f>
        <v>0</v>
      </c>
      <c r="BL282" s="17" t="s">
        <v>144</v>
      </c>
      <c r="BM282" s="223" t="s">
        <v>574</v>
      </c>
    </row>
    <row r="283" spans="1:65" s="2" customFormat="1" ht="16.5" customHeight="1">
      <c r="A283" s="38"/>
      <c r="B283" s="39"/>
      <c r="C283" s="211" t="s">
        <v>575</v>
      </c>
      <c r="D283" s="211" t="s">
        <v>117</v>
      </c>
      <c r="E283" s="212" t="s">
        <v>576</v>
      </c>
      <c r="F283" s="213" t="s">
        <v>577</v>
      </c>
      <c r="G283" s="214" t="s">
        <v>120</v>
      </c>
      <c r="H283" s="215">
        <v>4</v>
      </c>
      <c r="I283" s="216"/>
      <c r="J283" s="217">
        <f>ROUND(I283*H283,2)</f>
        <v>0</v>
      </c>
      <c r="K283" s="218"/>
      <c r="L283" s="44"/>
      <c r="M283" s="219" t="s">
        <v>1</v>
      </c>
      <c r="N283" s="220" t="s">
        <v>38</v>
      </c>
      <c r="O283" s="91"/>
      <c r="P283" s="221">
        <f>O283*H283</f>
        <v>0</v>
      </c>
      <c r="Q283" s="221">
        <v>0</v>
      </c>
      <c r="R283" s="221">
        <f>Q283*H283</f>
        <v>0</v>
      </c>
      <c r="S283" s="221">
        <v>0</v>
      </c>
      <c r="T283" s="222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3" t="s">
        <v>144</v>
      </c>
      <c r="AT283" s="223" t="s">
        <v>117</v>
      </c>
      <c r="AU283" s="223" t="s">
        <v>83</v>
      </c>
      <c r="AY283" s="17" t="s">
        <v>116</v>
      </c>
      <c r="BE283" s="224">
        <f>IF(N283="základní",J283,0)</f>
        <v>0</v>
      </c>
      <c r="BF283" s="224">
        <f>IF(N283="snížená",J283,0)</f>
        <v>0</v>
      </c>
      <c r="BG283" s="224">
        <f>IF(N283="zákl. přenesená",J283,0)</f>
        <v>0</v>
      </c>
      <c r="BH283" s="224">
        <f>IF(N283="sníž. přenesená",J283,0)</f>
        <v>0</v>
      </c>
      <c r="BI283" s="224">
        <f>IF(N283="nulová",J283,0)</f>
        <v>0</v>
      </c>
      <c r="BJ283" s="17" t="s">
        <v>81</v>
      </c>
      <c r="BK283" s="224">
        <f>ROUND(I283*H283,2)</f>
        <v>0</v>
      </c>
      <c r="BL283" s="17" t="s">
        <v>144</v>
      </c>
      <c r="BM283" s="223" t="s">
        <v>578</v>
      </c>
    </row>
    <row r="284" spans="1:65" s="2" customFormat="1" ht="24.15" customHeight="1">
      <c r="A284" s="38"/>
      <c r="B284" s="39"/>
      <c r="C284" s="211" t="s">
        <v>579</v>
      </c>
      <c r="D284" s="211" t="s">
        <v>117</v>
      </c>
      <c r="E284" s="212" t="s">
        <v>580</v>
      </c>
      <c r="F284" s="213" t="s">
        <v>581</v>
      </c>
      <c r="G284" s="214" t="s">
        <v>362</v>
      </c>
      <c r="H284" s="282"/>
      <c r="I284" s="216"/>
      <c r="J284" s="217">
        <f>ROUND(I284*H284,2)</f>
        <v>0</v>
      </c>
      <c r="K284" s="218"/>
      <c r="L284" s="44"/>
      <c r="M284" s="219" t="s">
        <v>1</v>
      </c>
      <c r="N284" s="220" t="s">
        <v>38</v>
      </c>
      <c r="O284" s="91"/>
      <c r="P284" s="221">
        <f>O284*H284</f>
        <v>0</v>
      </c>
      <c r="Q284" s="221">
        <v>0</v>
      </c>
      <c r="R284" s="221">
        <f>Q284*H284</f>
        <v>0</v>
      </c>
      <c r="S284" s="221">
        <v>0</v>
      </c>
      <c r="T284" s="222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3" t="s">
        <v>144</v>
      </c>
      <c r="AT284" s="223" t="s">
        <v>117</v>
      </c>
      <c r="AU284" s="223" t="s">
        <v>83</v>
      </c>
      <c r="AY284" s="17" t="s">
        <v>116</v>
      </c>
      <c r="BE284" s="224">
        <f>IF(N284="základní",J284,0)</f>
        <v>0</v>
      </c>
      <c r="BF284" s="224">
        <f>IF(N284="snížená",J284,0)</f>
        <v>0</v>
      </c>
      <c r="BG284" s="224">
        <f>IF(N284="zákl. přenesená",J284,0)</f>
        <v>0</v>
      </c>
      <c r="BH284" s="224">
        <f>IF(N284="sníž. přenesená",J284,0)</f>
        <v>0</v>
      </c>
      <c r="BI284" s="224">
        <f>IF(N284="nulová",J284,0)</f>
        <v>0</v>
      </c>
      <c r="BJ284" s="17" t="s">
        <v>81</v>
      </c>
      <c r="BK284" s="224">
        <f>ROUND(I284*H284,2)</f>
        <v>0</v>
      </c>
      <c r="BL284" s="17" t="s">
        <v>144</v>
      </c>
      <c r="BM284" s="223" t="s">
        <v>582</v>
      </c>
    </row>
    <row r="285" spans="1:63" s="11" customFormat="1" ht="22.8" customHeight="1">
      <c r="A285" s="11"/>
      <c r="B285" s="197"/>
      <c r="C285" s="198"/>
      <c r="D285" s="199" t="s">
        <v>72</v>
      </c>
      <c r="E285" s="236" t="s">
        <v>583</v>
      </c>
      <c r="F285" s="236" t="s">
        <v>584</v>
      </c>
      <c r="G285" s="198"/>
      <c r="H285" s="198"/>
      <c r="I285" s="201"/>
      <c r="J285" s="237">
        <f>BK285</f>
        <v>0</v>
      </c>
      <c r="K285" s="198"/>
      <c r="L285" s="203"/>
      <c r="M285" s="204"/>
      <c r="N285" s="205"/>
      <c r="O285" s="205"/>
      <c r="P285" s="206">
        <f>SUM(P286:P301)</f>
        <v>0</v>
      </c>
      <c r="Q285" s="205"/>
      <c r="R285" s="206">
        <f>SUM(R286:R301)</f>
        <v>0.331551</v>
      </c>
      <c r="S285" s="205"/>
      <c r="T285" s="207">
        <f>SUM(T286:T301)</f>
        <v>0.33299999999999996</v>
      </c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R285" s="208" t="s">
        <v>83</v>
      </c>
      <c r="AT285" s="209" t="s">
        <v>72</v>
      </c>
      <c r="AU285" s="209" t="s">
        <v>81</v>
      </c>
      <c r="AY285" s="208" t="s">
        <v>116</v>
      </c>
      <c r="BK285" s="210">
        <f>SUM(BK286:BK301)</f>
        <v>0</v>
      </c>
    </row>
    <row r="286" spans="1:65" s="2" customFormat="1" ht="16.5" customHeight="1">
      <c r="A286" s="38"/>
      <c r="B286" s="39"/>
      <c r="C286" s="211" t="s">
        <v>585</v>
      </c>
      <c r="D286" s="211" t="s">
        <v>117</v>
      </c>
      <c r="E286" s="212" t="s">
        <v>586</v>
      </c>
      <c r="F286" s="213" t="s">
        <v>587</v>
      </c>
      <c r="G286" s="214" t="s">
        <v>189</v>
      </c>
      <c r="H286" s="215">
        <v>155.8</v>
      </c>
      <c r="I286" s="216"/>
      <c r="J286" s="217">
        <f>ROUND(I286*H286,2)</f>
        <v>0</v>
      </c>
      <c r="K286" s="218"/>
      <c r="L286" s="44"/>
      <c r="M286" s="219" t="s">
        <v>1</v>
      </c>
      <c r="N286" s="220" t="s">
        <v>38</v>
      </c>
      <c r="O286" s="91"/>
      <c r="P286" s="221">
        <f>O286*H286</f>
        <v>0</v>
      </c>
      <c r="Q286" s="221">
        <v>6E-05</v>
      </c>
      <c r="R286" s="221">
        <f>Q286*H286</f>
        <v>0.009348</v>
      </c>
      <c r="S286" s="221">
        <v>0</v>
      </c>
      <c r="T286" s="222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3" t="s">
        <v>144</v>
      </c>
      <c r="AT286" s="223" t="s">
        <v>117</v>
      </c>
      <c r="AU286" s="223" t="s">
        <v>83</v>
      </c>
      <c r="AY286" s="17" t="s">
        <v>116</v>
      </c>
      <c r="BE286" s="224">
        <f>IF(N286="základní",J286,0)</f>
        <v>0</v>
      </c>
      <c r="BF286" s="224">
        <f>IF(N286="snížená",J286,0)</f>
        <v>0</v>
      </c>
      <c r="BG286" s="224">
        <f>IF(N286="zákl. přenesená",J286,0)</f>
        <v>0</v>
      </c>
      <c r="BH286" s="224">
        <f>IF(N286="sníž. přenesená",J286,0)</f>
        <v>0</v>
      </c>
      <c r="BI286" s="224">
        <f>IF(N286="nulová",J286,0)</f>
        <v>0</v>
      </c>
      <c r="BJ286" s="17" t="s">
        <v>81</v>
      </c>
      <c r="BK286" s="224">
        <f>ROUND(I286*H286,2)</f>
        <v>0</v>
      </c>
      <c r="BL286" s="17" t="s">
        <v>144</v>
      </c>
      <c r="BM286" s="223" t="s">
        <v>588</v>
      </c>
    </row>
    <row r="287" spans="1:51" s="13" customFormat="1" ht="12">
      <c r="A287" s="13"/>
      <c r="B287" s="238"/>
      <c r="C287" s="239"/>
      <c r="D287" s="240" t="s">
        <v>246</v>
      </c>
      <c r="E287" s="241" t="s">
        <v>1</v>
      </c>
      <c r="F287" s="242" t="s">
        <v>589</v>
      </c>
      <c r="G287" s="239"/>
      <c r="H287" s="243">
        <v>155.8</v>
      </c>
      <c r="I287" s="244"/>
      <c r="J287" s="239"/>
      <c r="K287" s="239"/>
      <c r="L287" s="245"/>
      <c r="M287" s="246"/>
      <c r="N287" s="247"/>
      <c r="O287" s="247"/>
      <c r="P287" s="247"/>
      <c r="Q287" s="247"/>
      <c r="R287" s="247"/>
      <c r="S287" s="247"/>
      <c r="T287" s="248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9" t="s">
        <v>246</v>
      </c>
      <c r="AU287" s="249" t="s">
        <v>83</v>
      </c>
      <c r="AV287" s="13" t="s">
        <v>83</v>
      </c>
      <c r="AW287" s="13" t="s">
        <v>30</v>
      </c>
      <c r="AX287" s="13" t="s">
        <v>81</v>
      </c>
      <c r="AY287" s="249" t="s">
        <v>116</v>
      </c>
    </row>
    <row r="288" spans="1:65" s="2" customFormat="1" ht="16.5" customHeight="1">
      <c r="A288" s="38"/>
      <c r="B288" s="39"/>
      <c r="C288" s="250" t="s">
        <v>590</v>
      </c>
      <c r="D288" s="250" t="s">
        <v>329</v>
      </c>
      <c r="E288" s="251" t="s">
        <v>591</v>
      </c>
      <c r="F288" s="252" t="s">
        <v>592</v>
      </c>
      <c r="G288" s="253" t="s">
        <v>189</v>
      </c>
      <c r="H288" s="254">
        <v>163.59</v>
      </c>
      <c r="I288" s="255"/>
      <c r="J288" s="256">
        <f>ROUND(I288*H288,2)</f>
        <v>0</v>
      </c>
      <c r="K288" s="257"/>
      <c r="L288" s="258"/>
      <c r="M288" s="259" t="s">
        <v>1</v>
      </c>
      <c r="N288" s="260" t="s">
        <v>38</v>
      </c>
      <c r="O288" s="91"/>
      <c r="P288" s="221">
        <f>O288*H288</f>
        <v>0</v>
      </c>
      <c r="Q288" s="221">
        <v>0.0017</v>
      </c>
      <c r="R288" s="221">
        <f>Q288*H288</f>
        <v>0.278103</v>
      </c>
      <c r="S288" s="221">
        <v>0</v>
      </c>
      <c r="T288" s="222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3" t="s">
        <v>172</v>
      </c>
      <c r="AT288" s="223" t="s">
        <v>329</v>
      </c>
      <c r="AU288" s="223" t="s">
        <v>83</v>
      </c>
      <c r="AY288" s="17" t="s">
        <v>116</v>
      </c>
      <c r="BE288" s="224">
        <f>IF(N288="základní",J288,0)</f>
        <v>0</v>
      </c>
      <c r="BF288" s="224">
        <f>IF(N288="snížená",J288,0)</f>
        <v>0</v>
      </c>
      <c r="BG288" s="224">
        <f>IF(N288="zákl. přenesená",J288,0)</f>
        <v>0</v>
      </c>
      <c r="BH288" s="224">
        <f>IF(N288="sníž. přenesená",J288,0)</f>
        <v>0</v>
      </c>
      <c r="BI288" s="224">
        <f>IF(N288="nulová",J288,0)</f>
        <v>0</v>
      </c>
      <c r="BJ288" s="17" t="s">
        <v>81</v>
      </c>
      <c r="BK288" s="224">
        <f>ROUND(I288*H288,2)</f>
        <v>0</v>
      </c>
      <c r="BL288" s="17" t="s">
        <v>144</v>
      </c>
      <c r="BM288" s="223" t="s">
        <v>593</v>
      </c>
    </row>
    <row r="289" spans="1:51" s="13" customFormat="1" ht="12">
      <c r="A289" s="13"/>
      <c r="B289" s="238"/>
      <c r="C289" s="239"/>
      <c r="D289" s="240" t="s">
        <v>246</v>
      </c>
      <c r="E289" s="239"/>
      <c r="F289" s="242" t="s">
        <v>594</v>
      </c>
      <c r="G289" s="239"/>
      <c r="H289" s="243">
        <v>163.59</v>
      </c>
      <c r="I289" s="244"/>
      <c r="J289" s="239"/>
      <c r="K289" s="239"/>
      <c r="L289" s="245"/>
      <c r="M289" s="246"/>
      <c r="N289" s="247"/>
      <c r="O289" s="247"/>
      <c r="P289" s="247"/>
      <c r="Q289" s="247"/>
      <c r="R289" s="247"/>
      <c r="S289" s="247"/>
      <c r="T289" s="248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9" t="s">
        <v>246</v>
      </c>
      <c r="AU289" s="249" t="s">
        <v>83</v>
      </c>
      <c r="AV289" s="13" t="s">
        <v>83</v>
      </c>
      <c r="AW289" s="13" t="s">
        <v>4</v>
      </c>
      <c r="AX289" s="13" t="s">
        <v>81</v>
      </c>
      <c r="AY289" s="249" t="s">
        <v>116</v>
      </c>
    </row>
    <row r="290" spans="1:65" s="2" customFormat="1" ht="24.15" customHeight="1">
      <c r="A290" s="38"/>
      <c r="B290" s="39"/>
      <c r="C290" s="211" t="s">
        <v>595</v>
      </c>
      <c r="D290" s="211" t="s">
        <v>117</v>
      </c>
      <c r="E290" s="212" t="s">
        <v>596</v>
      </c>
      <c r="F290" s="213" t="s">
        <v>597</v>
      </c>
      <c r="G290" s="214" t="s">
        <v>189</v>
      </c>
      <c r="H290" s="215">
        <v>12.6</v>
      </c>
      <c r="I290" s="216"/>
      <c r="J290" s="217">
        <f>ROUND(I290*H290,2)</f>
        <v>0</v>
      </c>
      <c r="K290" s="218"/>
      <c r="L290" s="44"/>
      <c r="M290" s="219" t="s">
        <v>1</v>
      </c>
      <c r="N290" s="220" t="s">
        <v>38</v>
      </c>
      <c r="O290" s="91"/>
      <c r="P290" s="221">
        <f>O290*H290</f>
        <v>0</v>
      </c>
      <c r="Q290" s="221">
        <v>0</v>
      </c>
      <c r="R290" s="221">
        <f>Q290*H290</f>
        <v>0</v>
      </c>
      <c r="S290" s="221">
        <v>0</v>
      </c>
      <c r="T290" s="222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3" t="s">
        <v>144</v>
      </c>
      <c r="AT290" s="223" t="s">
        <v>117</v>
      </c>
      <c r="AU290" s="223" t="s">
        <v>83</v>
      </c>
      <c r="AY290" s="17" t="s">
        <v>116</v>
      </c>
      <c r="BE290" s="224">
        <f>IF(N290="základní",J290,0)</f>
        <v>0</v>
      </c>
      <c r="BF290" s="224">
        <f>IF(N290="snížená",J290,0)</f>
        <v>0</v>
      </c>
      <c r="BG290" s="224">
        <f>IF(N290="zákl. přenesená",J290,0)</f>
        <v>0</v>
      </c>
      <c r="BH290" s="224">
        <f>IF(N290="sníž. přenesená",J290,0)</f>
        <v>0</v>
      </c>
      <c r="BI290" s="224">
        <f>IF(N290="nulová",J290,0)</f>
        <v>0</v>
      </c>
      <c r="BJ290" s="17" t="s">
        <v>81</v>
      </c>
      <c r="BK290" s="224">
        <f>ROUND(I290*H290,2)</f>
        <v>0</v>
      </c>
      <c r="BL290" s="17" t="s">
        <v>144</v>
      </c>
      <c r="BM290" s="223" t="s">
        <v>598</v>
      </c>
    </row>
    <row r="291" spans="1:51" s="14" customFormat="1" ht="12">
      <c r="A291" s="14"/>
      <c r="B291" s="261"/>
      <c r="C291" s="262"/>
      <c r="D291" s="240" t="s">
        <v>246</v>
      </c>
      <c r="E291" s="263" t="s">
        <v>1</v>
      </c>
      <c r="F291" s="264" t="s">
        <v>599</v>
      </c>
      <c r="G291" s="262"/>
      <c r="H291" s="263" t="s">
        <v>1</v>
      </c>
      <c r="I291" s="265"/>
      <c r="J291" s="262"/>
      <c r="K291" s="262"/>
      <c r="L291" s="266"/>
      <c r="M291" s="267"/>
      <c r="N291" s="268"/>
      <c r="O291" s="268"/>
      <c r="P291" s="268"/>
      <c r="Q291" s="268"/>
      <c r="R291" s="268"/>
      <c r="S291" s="268"/>
      <c r="T291" s="269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70" t="s">
        <v>246</v>
      </c>
      <c r="AU291" s="270" t="s">
        <v>83</v>
      </c>
      <c r="AV291" s="14" t="s">
        <v>81</v>
      </c>
      <c r="AW291" s="14" t="s">
        <v>30</v>
      </c>
      <c r="AX291" s="14" t="s">
        <v>73</v>
      </c>
      <c r="AY291" s="270" t="s">
        <v>116</v>
      </c>
    </row>
    <row r="292" spans="1:51" s="13" customFormat="1" ht="12">
      <c r="A292" s="13"/>
      <c r="B292" s="238"/>
      <c r="C292" s="239"/>
      <c r="D292" s="240" t="s">
        <v>246</v>
      </c>
      <c r="E292" s="241" t="s">
        <v>1</v>
      </c>
      <c r="F292" s="242" t="s">
        <v>600</v>
      </c>
      <c r="G292" s="239"/>
      <c r="H292" s="243">
        <v>6.3</v>
      </c>
      <c r="I292" s="244"/>
      <c r="J292" s="239"/>
      <c r="K292" s="239"/>
      <c r="L292" s="245"/>
      <c r="M292" s="246"/>
      <c r="N292" s="247"/>
      <c r="O292" s="247"/>
      <c r="P292" s="247"/>
      <c r="Q292" s="247"/>
      <c r="R292" s="247"/>
      <c r="S292" s="247"/>
      <c r="T292" s="248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9" t="s">
        <v>246</v>
      </c>
      <c r="AU292" s="249" t="s">
        <v>83</v>
      </c>
      <c r="AV292" s="13" t="s">
        <v>83</v>
      </c>
      <c r="AW292" s="13" t="s">
        <v>30</v>
      </c>
      <c r="AX292" s="13" t="s">
        <v>73</v>
      </c>
      <c r="AY292" s="249" t="s">
        <v>116</v>
      </c>
    </row>
    <row r="293" spans="1:51" s="14" customFormat="1" ht="12">
      <c r="A293" s="14"/>
      <c r="B293" s="261"/>
      <c r="C293" s="262"/>
      <c r="D293" s="240" t="s">
        <v>246</v>
      </c>
      <c r="E293" s="263" t="s">
        <v>1</v>
      </c>
      <c r="F293" s="264" t="s">
        <v>601</v>
      </c>
      <c r="G293" s="262"/>
      <c r="H293" s="263" t="s">
        <v>1</v>
      </c>
      <c r="I293" s="265"/>
      <c r="J293" s="262"/>
      <c r="K293" s="262"/>
      <c r="L293" s="266"/>
      <c r="M293" s="267"/>
      <c r="N293" s="268"/>
      <c r="O293" s="268"/>
      <c r="P293" s="268"/>
      <c r="Q293" s="268"/>
      <c r="R293" s="268"/>
      <c r="S293" s="268"/>
      <c r="T293" s="269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70" t="s">
        <v>246</v>
      </c>
      <c r="AU293" s="270" t="s">
        <v>83</v>
      </c>
      <c r="AV293" s="14" t="s">
        <v>81</v>
      </c>
      <c r="AW293" s="14" t="s">
        <v>30</v>
      </c>
      <c r="AX293" s="14" t="s">
        <v>73</v>
      </c>
      <c r="AY293" s="270" t="s">
        <v>116</v>
      </c>
    </row>
    <row r="294" spans="1:51" s="13" customFormat="1" ht="12">
      <c r="A294" s="13"/>
      <c r="B294" s="238"/>
      <c r="C294" s="239"/>
      <c r="D294" s="240" t="s">
        <v>246</v>
      </c>
      <c r="E294" s="241" t="s">
        <v>1</v>
      </c>
      <c r="F294" s="242" t="s">
        <v>600</v>
      </c>
      <c r="G294" s="239"/>
      <c r="H294" s="243">
        <v>6.3</v>
      </c>
      <c r="I294" s="244"/>
      <c r="J294" s="239"/>
      <c r="K294" s="239"/>
      <c r="L294" s="245"/>
      <c r="M294" s="246"/>
      <c r="N294" s="247"/>
      <c r="O294" s="247"/>
      <c r="P294" s="247"/>
      <c r="Q294" s="247"/>
      <c r="R294" s="247"/>
      <c r="S294" s="247"/>
      <c r="T294" s="248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9" t="s">
        <v>246</v>
      </c>
      <c r="AU294" s="249" t="s">
        <v>83</v>
      </c>
      <c r="AV294" s="13" t="s">
        <v>83</v>
      </c>
      <c r="AW294" s="13" t="s">
        <v>30</v>
      </c>
      <c r="AX294" s="13" t="s">
        <v>73</v>
      </c>
      <c r="AY294" s="249" t="s">
        <v>116</v>
      </c>
    </row>
    <row r="295" spans="1:51" s="15" customFormat="1" ht="12">
      <c r="A295" s="15"/>
      <c r="B295" s="271"/>
      <c r="C295" s="272"/>
      <c r="D295" s="240" t="s">
        <v>246</v>
      </c>
      <c r="E295" s="273" t="s">
        <v>1</v>
      </c>
      <c r="F295" s="274" t="s">
        <v>346</v>
      </c>
      <c r="G295" s="272"/>
      <c r="H295" s="275">
        <v>12.6</v>
      </c>
      <c r="I295" s="276"/>
      <c r="J295" s="272"/>
      <c r="K295" s="272"/>
      <c r="L295" s="277"/>
      <c r="M295" s="278"/>
      <c r="N295" s="279"/>
      <c r="O295" s="279"/>
      <c r="P295" s="279"/>
      <c r="Q295" s="279"/>
      <c r="R295" s="279"/>
      <c r="S295" s="279"/>
      <c r="T295" s="280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81" t="s">
        <v>246</v>
      </c>
      <c r="AU295" s="281" t="s">
        <v>83</v>
      </c>
      <c r="AV295" s="15" t="s">
        <v>121</v>
      </c>
      <c r="AW295" s="15" t="s">
        <v>30</v>
      </c>
      <c r="AX295" s="15" t="s">
        <v>81</v>
      </c>
      <c r="AY295" s="281" t="s">
        <v>116</v>
      </c>
    </row>
    <row r="296" spans="1:65" s="2" customFormat="1" ht="21.75" customHeight="1">
      <c r="A296" s="38"/>
      <c r="B296" s="39"/>
      <c r="C296" s="250" t="s">
        <v>602</v>
      </c>
      <c r="D296" s="250" t="s">
        <v>329</v>
      </c>
      <c r="E296" s="251" t="s">
        <v>603</v>
      </c>
      <c r="F296" s="252" t="s">
        <v>604</v>
      </c>
      <c r="G296" s="253" t="s">
        <v>189</v>
      </c>
      <c r="H296" s="254">
        <v>12.6</v>
      </c>
      <c r="I296" s="255"/>
      <c r="J296" s="256">
        <f>ROUND(I296*H296,2)</f>
        <v>0</v>
      </c>
      <c r="K296" s="257"/>
      <c r="L296" s="258"/>
      <c r="M296" s="259" t="s">
        <v>1</v>
      </c>
      <c r="N296" s="260" t="s">
        <v>38</v>
      </c>
      <c r="O296" s="91"/>
      <c r="P296" s="221">
        <f>O296*H296</f>
        <v>0</v>
      </c>
      <c r="Q296" s="221">
        <v>0.0035</v>
      </c>
      <c r="R296" s="221">
        <f>Q296*H296</f>
        <v>0.0441</v>
      </c>
      <c r="S296" s="221">
        <v>0</v>
      </c>
      <c r="T296" s="222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3" t="s">
        <v>172</v>
      </c>
      <c r="AT296" s="223" t="s">
        <v>329</v>
      </c>
      <c r="AU296" s="223" t="s">
        <v>83</v>
      </c>
      <c r="AY296" s="17" t="s">
        <v>116</v>
      </c>
      <c r="BE296" s="224">
        <f>IF(N296="základní",J296,0)</f>
        <v>0</v>
      </c>
      <c r="BF296" s="224">
        <f>IF(N296="snížená",J296,0)</f>
        <v>0</v>
      </c>
      <c r="BG296" s="224">
        <f>IF(N296="zákl. přenesená",J296,0)</f>
        <v>0</v>
      </c>
      <c r="BH296" s="224">
        <f>IF(N296="sníž. přenesená",J296,0)</f>
        <v>0</v>
      </c>
      <c r="BI296" s="224">
        <f>IF(N296="nulová",J296,0)</f>
        <v>0</v>
      </c>
      <c r="BJ296" s="17" t="s">
        <v>81</v>
      </c>
      <c r="BK296" s="224">
        <f>ROUND(I296*H296,2)</f>
        <v>0</v>
      </c>
      <c r="BL296" s="17" t="s">
        <v>144</v>
      </c>
      <c r="BM296" s="223" t="s">
        <v>605</v>
      </c>
    </row>
    <row r="297" spans="1:65" s="2" customFormat="1" ht="24.15" customHeight="1">
      <c r="A297" s="38"/>
      <c r="B297" s="39"/>
      <c r="C297" s="211" t="s">
        <v>606</v>
      </c>
      <c r="D297" s="211" t="s">
        <v>117</v>
      </c>
      <c r="E297" s="212" t="s">
        <v>607</v>
      </c>
      <c r="F297" s="213" t="s">
        <v>608</v>
      </c>
      <c r="G297" s="214" t="s">
        <v>189</v>
      </c>
      <c r="H297" s="215">
        <v>11.1</v>
      </c>
      <c r="I297" s="216"/>
      <c r="J297" s="217">
        <f>ROUND(I297*H297,2)</f>
        <v>0</v>
      </c>
      <c r="K297" s="218"/>
      <c r="L297" s="44"/>
      <c r="M297" s="219" t="s">
        <v>1</v>
      </c>
      <c r="N297" s="220" t="s">
        <v>38</v>
      </c>
      <c r="O297" s="91"/>
      <c r="P297" s="221">
        <f>O297*H297</f>
        <v>0</v>
      </c>
      <c r="Q297" s="221">
        <v>0</v>
      </c>
      <c r="R297" s="221">
        <f>Q297*H297</f>
        <v>0</v>
      </c>
      <c r="S297" s="221">
        <v>0.03</v>
      </c>
      <c r="T297" s="222">
        <f>S297*H297</f>
        <v>0.33299999999999996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3" t="s">
        <v>144</v>
      </c>
      <c r="AT297" s="223" t="s">
        <v>117</v>
      </c>
      <c r="AU297" s="223" t="s">
        <v>83</v>
      </c>
      <c r="AY297" s="17" t="s">
        <v>116</v>
      </c>
      <c r="BE297" s="224">
        <f>IF(N297="základní",J297,0)</f>
        <v>0</v>
      </c>
      <c r="BF297" s="224">
        <f>IF(N297="snížená",J297,0)</f>
        <v>0</v>
      </c>
      <c r="BG297" s="224">
        <f>IF(N297="zákl. přenesená",J297,0)</f>
        <v>0</v>
      </c>
      <c r="BH297" s="224">
        <f>IF(N297="sníž. přenesená",J297,0)</f>
        <v>0</v>
      </c>
      <c r="BI297" s="224">
        <f>IF(N297="nulová",J297,0)</f>
        <v>0</v>
      </c>
      <c r="BJ297" s="17" t="s">
        <v>81</v>
      </c>
      <c r="BK297" s="224">
        <f>ROUND(I297*H297,2)</f>
        <v>0</v>
      </c>
      <c r="BL297" s="17" t="s">
        <v>144</v>
      </c>
      <c r="BM297" s="223" t="s">
        <v>609</v>
      </c>
    </row>
    <row r="298" spans="1:51" s="13" customFormat="1" ht="12">
      <c r="A298" s="13"/>
      <c r="B298" s="238"/>
      <c r="C298" s="239"/>
      <c r="D298" s="240" t="s">
        <v>246</v>
      </c>
      <c r="E298" s="241" t="s">
        <v>1</v>
      </c>
      <c r="F298" s="242" t="s">
        <v>610</v>
      </c>
      <c r="G298" s="239"/>
      <c r="H298" s="243">
        <v>11.1</v>
      </c>
      <c r="I298" s="244"/>
      <c r="J298" s="239"/>
      <c r="K298" s="239"/>
      <c r="L298" s="245"/>
      <c r="M298" s="246"/>
      <c r="N298" s="247"/>
      <c r="O298" s="247"/>
      <c r="P298" s="247"/>
      <c r="Q298" s="247"/>
      <c r="R298" s="247"/>
      <c r="S298" s="247"/>
      <c r="T298" s="248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9" t="s">
        <v>246</v>
      </c>
      <c r="AU298" s="249" t="s">
        <v>83</v>
      </c>
      <c r="AV298" s="13" t="s">
        <v>83</v>
      </c>
      <c r="AW298" s="13" t="s">
        <v>30</v>
      </c>
      <c r="AX298" s="13" t="s">
        <v>81</v>
      </c>
      <c r="AY298" s="249" t="s">
        <v>116</v>
      </c>
    </row>
    <row r="299" spans="1:65" s="2" customFormat="1" ht="24.15" customHeight="1">
      <c r="A299" s="38"/>
      <c r="B299" s="39"/>
      <c r="C299" s="211" t="s">
        <v>611</v>
      </c>
      <c r="D299" s="211" t="s">
        <v>117</v>
      </c>
      <c r="E299" s="212" t="s">
        <v>612</v>
      </c>
      <c r="F299" s="213" t="s">
        <v>613</v>
      </c>
      <c r="G299" s="214" t="s">
        <v>189</v>
      </c>
      <c r="H299" s="215">
        <v>7.8</v>
      </c>
      <c r="I299" s="216"/>
      <c r="J299" s="217">
        <f>ROUND(I299*H299,2)</f>
        <v>0</v>
      </c>
      <c r="K299" s="218"/>
      <c r="L299" s="44"/>
      <c r="M299" s="219" t="s">
        <v>1</v>
      </c>
      <c r="N299" s="220" t="s">
        <v>38</v>
      </c>
      <c r="O299" s="91"/>
      <c r="P299" s="221">
        <f>O299*H299</f>
        <v>0</v>
      </c>
      <c r="Q299" s="221">
        <v>0</v>
      </c>
      <c r="R299" s="221">
        <f>Q299*H299</f>
        <v>0</v>
      </c>
      <c r="S299" s="221">
        <v>0</v>
      </c>
      <c r="T299" s="222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3" t="s">
        <v>144</v>
      </c>
      <c r="AT299" s="223" t="s">
        <v>117</v>
      </c>
      <c r="AU299" s="223" t="s">
        <v>83</v>
      </c>
      <c r="AY299" s="17" t="s">
        <v>116</v>
      </c>
      <c r="BE299" s="224">
        <f>IF(N299="základní",J299,0)</f>
        <v>0</v>
      </c>
      <c r="BF299" s="224">
        <f>IF(N299="snížená",J299,0)</f>
        <v>0</v>
      </c>
      <c r="BG299" s="224">
        <f>IF(N299="zákl. přenesená",J299,0)</f>
        <v>0</v>
      </c>
      <c r="BH299" s="224">
        <f>IF(N299="sníž. přenesená",J299,0)</f>
        <v>0</v>
      </c>
      <c r="BI299" s="224">
        <f>IF(N299="nulová",J299,0)</f>
        <v>0</v>
      </c>
      <c r="BJ299" s="17" t="s">
        <v>81</v>
      </c>
      <c r="BK299" s="224">
        <f>ROUND(I299*H299,2)</f>
        <v>0</v>
      </c>
      <c r="BL299" s="17" t="s">
        <v>144</v>
      </c>
      <c r="BM299" s="223" t="s">
        <v>614</v>
      </c>
    </row>
    <row r="300" spans="1:51" s="13" customFormat="1" ht="12">
      <c r="A300" s="13"/>
      <c r="B300" s="238"/>
      <c r="C300" s="239"/>
      <c r="D300" s="240" t="s">
        <v>246</v>
      </c>
      <c r="E300" s="241" t="s">
        <v>1</v>
      </c>
      <c r="F300" s="242" t="s">
        <v>615</v>
      </c>
      <c r="G300" s="239"/>
      <c r="H300" s="243">
        <v>7.8</v>
      </c>
      <c r="I300" s="244"/>
      <c r="J300" s="239"/>
      <c r="K300" s="239"/>
      <c r="L300" s="245"/>
      <c r="M300" s="246"/>
      <c r="N300" s="247"/>
      <c r="O300" s="247"/>
      <c r="P300" s="247"/>
      <c r="Q300" s="247"/>
      <c r="R300" s="247"/>
      <c r="S300" s="247"/>
      <c r="T300" s="248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9" t="s">
        <v>246</v>
      </c>
      <c r="AU300" s="249" t="s">
        <v>83</v>
      </c>
      <c r="AV300" s="13" t="s">
        <v>83</v>
      </c>
      <c r="AW300" s="13" t="s">
        <v>30</v>
      </c>
      <c r="AX300" s="13" t="s">
        <v>81</v>
      </c>
      <c r="AY300" s="249" t="s">
        <v>116</v>
      </c>
    </row>
    <row r="301" spans="1:65" s="2" customFormat="1" ht="24.15" customHeight="1">
      <c r="A301" s="38"/>
      <c r="B301" s="39"/>
      <c r="C301" s="211" t="s">
        <v>616</v>
      </c>
      <c r="D301" s="211" t="s">
        <v>117</v>
      </c>
      <c r="E301" s="212" t="s">
        <v>617</v>
      </c>
      <c r="F301" s="213" t="s">
        <v>618</v>
      </c>
      <c r="G301" s="214" t="s">
        <v>362</v>
      </c>
      <c r="H301" s="282"/>
      <c r="I301" s="216"/>
      <c r="J301" s="217">
        <f>ROUND(I301*H301,2)</f>
        <v>0</v>
      </c>
      <c r="K301" s="218"/>
      <c r="L301" s="44"/>
      <c r="M301" s="219" t="s">
        <v>1</v>
      </c>
      <c r="N301" s="220" t="s">
        <v>38</v>
      </c>
      <c r="O301" s="91"/>
      <c r="P301" s="221">
        <f>O301*H301</f>
        <v>0</v>
      </c>
      <c r="Q301" s="221">
        <v>0</v>
      </c>
      <c r="R301" s="221">
        <f>Q301*H301</f>
        <v>0</v>
      </c>
      <c r="S301" s="221">
        <v>0</v>
      </c>
      <c r="T301" s="222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3" t="s">
        <v>144</v>
      </c>
      <c r="AT301" s="223" t="s">
        <v>117</v>
      </c>
      <c r="AU301" s="223" t="s">
        <v>83</v>
      </c>
      <c r="AY301" s="17" t="s">
        <v>116</v>
      </c>
      <c r="BE301" s="224">
        <f>IF(N301="základní",J301,0)</f>
        <v>0</v>
      </c>
      <c r="BF301" s="224">
        <f>IF(N301="snížená",J301,0)</f>
        <v>0</v>
      </c>
      <c r="BG301" s="224">
        <f>IF(N301="zákl. přenesená",J301,0)</f>
        <v>0</v>
      </c>
      <c r="BH301" s="224">
        <f>IF(N301="sníž. přenesená",J301,0)</f>
        <v>0</v>
      </c>
      <c r="BI301" s="224">
        <f>IF(N301="nulová",J301,0)</f>
        <v>0</v>
      </c>
      <c r="BJ301" s="17" t="s">
        <v>81</v>
      </c>
      <c r="BK301" s="224">
        <f>ROUND(I301*H301,2)</f>
        <v>0</v>
      </c>
      <c r="BL301" s="17" t="s">
        <v>144</v>
      </c>
      <c r="BM301" s="223" t="s">
        <v>619</v>
      </c>
    </row>
    <row r="302" spans="1:63" s="11" customFormat="1" ht="25.9" customHeight="1">
      <c r="A302" s="11"/>
      <c r="B302" s="197"/>
      <c r="C302" s="198"/>
      <c r="D302" s="199" t="s">
        <v>72</v>
      </c>
      <c r="E302" s="200" t="s">
        <v>620</v>
      </c>
      <c r="F302" s="200" t="s">
        <v>621</v>
      </c>
      <c r="G302" s="198"/>
      <c r="H302" s="198"/>
      <c r="I302" s="201"/>
      <c r="J302" s="202">
        <f>BK302</f>
        <v>0</v>
      </c>
      <c r="K302" s="198"/>
      <c r="L302" s="203"/>
      <c r="M302" s="204"/>
      <c r="N302" s="205"/>
      <c r="O302" s="205"/>
      <c r="P302" s="206">
        <f>P303+P305</f>
        <v>0</v>
      </c>
      <c r="Q302" s="205"/>
      <c r="R302" s="206">
        <f>R303+R305</f>
        <v>0</v>
      </c>
      <c r="S302" s="205"/>
      <c r="T302" s="207">
        <f>T303+T305</f>
        <v>0</v>
      </c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R302" s="208" t="s">
        <v>131</v>
      </c>
      <c r="AT302" s="209" t="s">
        <v>72</v>
      </c>
      <c r="AU302" s="209" t="s">
        <v>73</v>
      </c>
      <c r="AY302" s="208" t="s">
        <v>116</v>
      </c>
      <c r="BK302" s="210">
        <f>BK303+BK305</f>
        <v>0</v>
      </c>
    </row>
    <row r="303" spans="1:63" s="11" customFormat="1" ht="22.8" customHeight="1">
      <c r="A303" s="11"/>
      <c r="B303" s="197"/>
      <c r="C303" s="198"/>
      <c r="D303" s="199" t="s">
        <v>72</v>
      </c>
      <c r="E303" s="236" t="s">
        <v>622</v>
      </c>
      <c r="F303" s="236" t="s">
        <v>623</v>
      </c>
      <c r="G303" s="198"/>
      <c r="H303" s="198"/>
      <c r="I303" s="201"/>
      <c r="J303" s="237">
        <f>BK303</f>
        <v>0</v>
      </c>
      <c r="K303" s="198"/>
      <c r="L303" s="203"/>
      <c r="M303" s="204"/>
      <c r="N303" s="205"/>
      <c r="O303" s="205"/>
      <c r="P303" s="206">
        <f>P304</f>
        <v>0</v>
      </c>
      <c r="Q303" s="205"/>
      <c r="R303" s="206">
        <f>R304</f>
        <v>0</v>
      </c>
      <c r="S303" s="205"/>
      <c r="T303" s="207">
        <f>T304</f>
        <v>0</v>
      </c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R303" s="208" t="s">
        <v>131</v>
      </c>
      <c r="AT303" s="209" t="s">
        <v>72</v>
      </c>
      <c r="AU303" s="209" t="s">
        <v>81</v>
      </c>
      <c r="AY303" s="208" t="s">
        <v>116</v>
      </c>
      <c r="BK303" s="210">
        <f>BK304</f>
        <v>0</v>
      </c>
    </row>
    <row r="304" spans="1:65" s="2" customFormat="1" ht="16.5" customHeight="1">
      <c r="A304" s="38"/>
      <c r="B304" s="39"/>
      <c r="C304" s="211" t="s">
        <v>624</v>
      </c>
      <c r="D304" s="211" t="s">
        <v>117</v>
      </c>
      <c r="E304" s="212" t="s">
        <v>625</v>
      </c>
      <c r="F304" s="213" t="s">
        <v>623</v>
      </c>
      <c r="G304" s="214" t="s">
        <v>482</v>
      </c>
      <c r="H304" s="215">
        <v>1</v>
      </c>
      <c r="I304" s="216"/>
      <c r="J304" s="217">
        <f>ROUND(I304*H304,2)</f>
        <v>0</v>
      </c>
      <c r="K304" s="218"/>
      <c r="L304" s="44"/>
      <c r="M304" s="219" t="s">
        <v>1</v>
      </c>
      <c r="N304" s="220" t="s">
        <v>38</v>
      </c>
      <c r="O304" s="91"/>
      <c r="P304" s="221">
        <f>O304*H304</f>
        <v>0</v>
      </c>
      <c r="Q304" s="221">
        <v>0</v>
      </c>
      <c r="R304" s="221">
        <f>Q304*H304</f>
        <v>0</v>
      </c>
      <c r="S304" s="221">
        <v>0</v>
      </c>
      <c r="T304" s="222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23" t="s">
        <v>626</v>
      </c>
      <c r="AT304" s="223" t="s">
        <v>117</v>
      </c>
      <c r="AU304" s="223" t="s">
        <v>83</v>
      </c>
      <c r="AY304" s="17" t="s">
        <v>116</v>
      </c>
      <c r="BE304" s="224">
        <f>IF(N304="základní",J304,0)</f>
        <v>0</v>
      </c>
      <c r="BF304" s="224">
        <f>IF(N304="snížená",J304,0)</f>
        <v>0</v>
      </c>
      <c r="BG304" s="224">
        <f>IF(N304="zákl. přenesená",J304,0)</f>
        <v>0</v>
      </c>
      <c r="BH304" s="224">
        <f>IF(N304="sníž. přenesená",J304,0)</f>
        <v>0</v>
      </c>
      <c r="BI304" s="224">
        <f>IF(N304="nulová",J304,0)</f>
        <v>0</v>
      </c>
      <c r="BJ304" s="17" t="s">
        <v>81</v>
      </c>
      <c r="BK304" s="224">
        <f>ROUND(I304*H304,2)</f>
        <v>0</v>
      </c>
      <c r="BL304" s="17" t="s">
        <v>626</v>
      </c>
      <c r="BM304" s="223" t="s">
        <v>627</v>
      </c>
    </row>
    <row r="305" spans="1:63" s="11" customFormat="1" ht="22.8" customHeight="1">
      <c r="A305" s="11"/>
      <c r="B305" s="197"/>
      <c r="C305" s="198"/>
      <c r="D305" s="199" t="s">
        <v>72</v>
      </c>
      <c r="E305" s="236" t="s">
        <v>628</v>
      </c>
      <c r="F305" s="236" t="s">
        <v>629</v>
      </c>
      <c r="G305" s="198"/>
      <c r="H305" s="198"/>
      <c r="I305" s="201"/>
      <c r="J305" s="237">
        <f>BK305</f>
        <v>0</v>
      </c>
      <c r="K305" s="198"/>
      <c r="L305" s="203"/>
      <c r="M305" s="204"/>
      <c r="N305" s="205"/>
      <c r="O305" s="205"/>
      <c r="P305" s="206">
        <f>P306</f>
        <v>0</v>
      </c>
      <c r="Q305" s="205"/>
      <c r="R305" s="206">
        <f>R306</f>
        <v>0</v>
      </c>
      <c r="S305" s="205"/>
      <c r="T305" s="207">
        <f>T306</f>
        <v>0</v>
      </c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R305" s="208" t="s">
        <v>131</v>
      </c>
      <c r="AT305" s="209" t="s">
        <v>72</v>
      </c>
      <c r="AU305" s="209" t="s">
        <v>81</v>
      </c>
      <c r="AY305" s="208" t="s">
        <v>116</v>
      </c>
      <c r="BK305" s="210">
        <f>BK306</f>
        <v>0</v>
      </c>
    </row>
    <row r="306" spans="1:65" s="2" customFormat="1" ht="21.75" customHeight="1">
      <c r="A306" s="38"/>
      <c r="B306" s="39"/>
      <c r="C306" s="211" t="s">
        <v>630</v>
      </c>
      <c r="D306" s="211" t="s">
        <v>117</v>
      </c>
      <c r="E306" s="212" t="s">
        <v>631</v>
      </c>
      <c r="F306" s="213" t="s">
        <v>632</v>
      </c>
      <c r="G306" s="214" t="s">
        <v>482</v>
      </c>
      <c r="H306" s="215">
        <v>1</v>
      </c>
      <c r="I306" s="216"/>
      <c r="J306" s="217">
        <f>ROUND(I306*H306,2)</f>
        <v>0</v>
      </c>
      <c r="K306" s="218"/>
      <c r="L306" s="44"/>
      <c r="M306" s="225" t="s">
        <v>1</v>
      </c>
      <c r="N306" s="226" t="s">
        <v>38</v>
      </c>
      <c r="O306" s="227"/>
      <c r="P306" s="228">
        <f>O306*H306</f>
        <v>0</v>
      </c>
      <c r="Q306" s="228">
        <v>0</v>
      </c>
      <c r="R306" s="228">
        <f>Q306*H306</f>
        <v>0</v>
      </c>
      <c r="S306" s="228">
        <v>0</v>
      </c>
      <c r="T306" s="229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3" t="s">
        <v>626</v>
      </c>
      <c r="AT306" s="223" t="s">
        <v>117</v>
      </c>
      <c r="AU306" s="223" t="s">
        <v>83</v>
      </c>
      <c r="AY306" s="17" t="s">
        <v>116</v>
      </c>
      <c r="BE306" s="224">
        <f>IF(N306="základní",J306,0)</f>
        <v>0</v>
      </c>
      <c r="BF306" s="224">
        <f>IF(N306="snížená",J306,0)</f>
        <v>0</v>
      </c>
      <c r="BG306" s="224">
        <f>IF(N306="zákl. přenesená",J306,0)</f>
        <v>0</v>
      </c>
      <c r="BH306" s="224">
        <f>IF(N306="sníž. přenesená",J306,0)</f>
        <v>0</v>
      </c>
      <c r="BI306" s="224">
        <f>IF(N306="nulová",J306,0)</f>
        <v>0</v>
      </c>
      <c r="BJ306" s="17" t="s">
        <v>81</v>
      </c>
      <c r="BK306" s="224">
        <f>ROUND(I306*H306,2)</f>
        <v>0</v>
      </c>
      <c r="BL306" s="17" t="s">
        <v>626</v>
      </c>
      <c r="BM306" s="223" t="s">
        <v>633</v>
      </c>
    </row>
    <row r="307" spans="1:31" s="2" customFormat="1" ht="6.95" customHeight="1">
      <c r="A307" s="38"/>
      <c r="B307" s="66"/>
      <c r="C307" s="67"/>
      <c r="D307" s="67"/>
      <c r="E307" s="67"/>
      <c r="F307" s="67"/>
      <c r="G307" s="67"/>
      <c r="H307" s="67"/>
      <c r="I307" s="67"/>
      <c r="J307" s="67"/>
      <c r="K307" s="67"/>
      <c r="L307" s="44"/>
      <c r="M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</row>
  </sheetData>
  <sheetProtection password="CC35" sheet="1" objects="1" scenarios="1" formatColumns="0" formatRows="0" autoFilter="0"/>
  <autoFilter ref="C134:K306"/>
  <mergeCells count="9">
    <mergeCell ref="E7:H7"/>
    <mergeCell ref="E9:H9"/>
    <mergeCell ref="E18:H18"/>
    <mergeCell ref="E27:H27"/>
    <mergeCell ref="E85:H85"/>
    <mergeCell ref="E87:H87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PC-MICHAL\hrdy_binijihlava.cz</dc:creator>
  <cp:keywords/>
  <dc:description/>
  <cp:lastModifiedBy>PC-MICHAL\hrdy_binijihlava.cz</cp:lastModifiedBy>
  <dcterms:created xsi:type="dcterms:W3CDTF">2023-10-02T06:24:18Z</dcterms:created>
  <dcterms:modified xsi:type="dcterms:W3CDTF">2023-10-02T06:24:24Z</dcterms:modified>
  <cp:category/>
  <cp:version/>
  <cp:contentType/>
  <cp:contentStatus/>
</cp:coreProperties>
</file>