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9320" yWindow="-900" windowWidth="19440" windowHeight="15000"/>
  </bookViews>
  <sheets>
    <sheet name="Rekapitulace stavby" sheetId="1" r:id="rId1"/>
    <sheet name="SO 01 - Revitalizace doln..." sheetId="2" r:id="rId2"/>
    <sheet name="SO 02 - Revitalizace horn..." sheetId="3" r:id="rId3"/>
    <sheet name="SO 03 - Revitalizace břeh..." sheetId="4" r:id="rId4"/>
    <sheet name="SO 04 - Limnigraf" sheetId="5" r:id="rId5"/>
    <sheet name="SO 05 - Sjezd do koryta" sheetId="6" r:id="rId6"/>
    <sheet name="SO 06 - Kácení" sheetId="7" r:id="rId7"/>
    <sheet name="VON - Vedlejší a ostatní ..." sheetId="8" r:id="rId8"/>
  </sheets>
  <definedNames>
    <definedName name="_xlnm._FilterDatabase" localSheetId="1" hidden="1">'SO 01 - Revitalizace doln...'!$C$122:$K$353</definedName>
    <definedName name="_xlnm._FilterDatabase" localSheetId="2" hidden="1">'SO 02 - Revitalizace horn...'!$C$122:$K$349</definedName>
    <definedName name="_xlnm._FilterDatabase" localSheetId="3" hidden="1">'SO 03 - Revitalizace břeh...'!$C$122:$K$295</definedName>
    <definedName name="_xlnm._FilterDatabase" localSheetId="4" hidden="1">'SO 04 - Limnigraf'!$C$124:$K$315</definedName>
    <definedName name="_xlnm._FilterDatabase" localSheetId="5" hidden="1">'SO 05 - Sjezd do koryta'!$C$120:$K$230</definedName>
    <definedName name="_xlnm._FilterDatabase" localSheetId="6" hidden="1">'SO 06 - Kácení'!$C$117:$K$177</definedName>
    <definedName name="_xlnm._FilterDatabase" localSheetId="7" hidden="1">'VON - Vedlejší a ostatní ...'!$C$119:$K$155</definedName>
    <definedName name="_xlnm.Print_Titles" localSheetId="0">'Rekapitulace stavby'!$92:$92</definedName>
    <definedName name="_xlnm.Print_Titles" localSheetId="1">'SO 01 - Revitalizace doln...'!$122:$122</definedName>
    <definedName name="_xlnm.Print_Titles" localSheetId="2">'SO 02 - Revitalizace horn...'!$122:$122</definedName>
    <definedName name="_xlnm.Print_Titles" localSheetId="3">'SO 03 - Revitalizace břeh...'!$122:$122</definedName>
    <definedName name="_xlnm.Print_Titles" localSheetId="4">'SO 04 - Limnigraf'!$124:$124</definedName>
    <definedName name="_xlnm.Print_Titles" localSheetId="5">'SO 05 - Sjezd do koryta'!$120:$120</definedName>
    <definedName name="_xlnm.Print_Titles" localSheetId="6">'SO 06 - Kácení'!$117:$117</definedName>
    <definedName name="_xlnm.Print_Titles" localSheetId="7">'VON - Vedlejší a ostatní ...'!$119:$119</definedName>
    <definedName name="_xlnm.Print_Area" localSheetId="0">'Rekapitulace stavby'!$D$4:$AO$76,'Rekapitulace stavby'!$C$82:$AQ$102</definedName>
    <definedName name="_xlnm.Print_Area" localSheetId="1">'SO 01 - Revitalizace doln...'!$C$4:$J$76,'SO 01 - Revitalizace doln...'!$C$82:$J$104,'SO 01 - Revitalizace doln...'!$C$110:$K$353</definedName>
    <definedName name="_xlnm.Print_Area" localSheetId="2">'SO 02 - Revitalizace horn...'!$C$4:$J$76,'SO 02 - Revitalizace horn...'!$C$82:$J$104,'SO 02 - Revitalizace horn...'!$C$110:$K$349</definedName>
    <definedName name="_xlnm.Print_Area" localSheetId="3">'SO 03 - Revitalizace břeh...'!$C$4:$J$76,'SO 03 - Revitalizace břeh...'!$C$82:$J$104,'SO 03 - Revitalizace břeh...'!$C$110:$K$295</definedName>
    <definedName name="_xlnm.Print_Area" localSheetId="4">'SO 04 - Limnigraf'!$C$4:$J$76,'SO 04 - Limnigraf'!$C$82:$J$106,'SO 04 - Limnigraf'!$C$112:$K$315</definedName>
    <definedName name="_xlnm.Print_Area" localSheetId="5">'SO 05 - Sjezd do koryta'!$C$4:$J$76,'SO 05 - Sjezd do koryta'!$C$82:$J$102,'SO 05 - Sjezd do koryta'!$C$108:$K$230</definedName>
    <definedName name="_xlnm.Print_Area" localSheetId="6">'SO 06 - Kácení'!$C$4:$J$76,'SO 06 - Kácení'!$C$82:$J$99,'SO 06 - Kácení'!$C$105:$K$177</definedName>
    <definedName name="_xlnm.Print_Area" localSheetId="7">'VON - Vedlejší a ostatní ...'!$C$4:$J$76,'VON - Vedlejší a ostatní ...'!$C$82:$J$101,'VON - Vedlejší a ostatní ...'!$C$107:$K$155</definedName>
  </definedNames>
  <calcPr calcId="145621"/>
</workbook>
</file>

<file path=xl/calcChain.xml><?xml version="1.0" encoding="utf-8"?>
<calcChain xmlns="http://schemas.openxmlformats.org/spreadsheetml/2006/main">
  <c r="J174" i="6" l="1"/>
  <c r="J37" i="8" l="1"/>
  <c r="J36" i="8"/>
  <c r="J35" i="8"/>
  <c r="BI154" i="8"/>
  <c r="BH154" i="8"/>
  <c r="BG154" i="8"/>
  <c r="BF154" i="8"/>
  <c r="T154" i="8"/>
  <c r="T153" i="8"/>
  <c r="R154" i="8"/>
  <c r="R153" i="8" s="1"/>
  <c r="P154" i="8"/>
  <c r="P153" i="8"/>
  <c r="BI150" i="8"/>
  <c r="BH150" i="8"/>
  <c r="BG150" i="8"/>
  <c r="BF150" i="8"/>
  <c r="T150" i="8"/>
  <c r="R150" i="8"/>
  <c r="P150" i="8"/>
  <c r="BI148" i="8"/>
  <c r="BH148" i="8"/>
  <c r="BG148" i="8"/>
  <c r="BF148" i="8"/>
  <c r="T148" i="8"/>
  <c r="R148" i="8"/>
  <c r="P148" i="8"/>
  <c r="BI146" i="8"/>
  <c r="BH146" i="8"/>
  <c r="BG146" i="8"/>
  <c r="BF146" i="8"/>
  <c r="T146" i="8"/>
  <c r="R146" i="8"/>
  <c r="P146" i="8"/>
  <c r="BI143" i="8"/>
  <c r="BH143" i="8"/>
  <c r="BG143" i="8"/>
  <c r="BF143" i="8"/>
  <c r="T143" i="8"/>
  <c r="R143" i="8"/>
  <c r="P143" i="8"/>
  <c r="BI141" i="8"/>
  <c r="BH141" i="8"/>
  <c r="BG141" i="8"/>
  <c r="BF141" i="8"/>
  <c r="T141" i="8"/>
  <c r="R141" i="8"/>
  <c r="P141"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7" i="8"/>
  <c r="BH127" i="8"/>
  <c r="BG127" i="8"/>
  <c r="BF127" i="8"/>
  <c r="T127" i="8"/>
  <c r="R127" i="8"/>
  <c r="P127" i="8"/>
  <c r="BI125" i="8"/>
  <c r="BH125" i="8"/>
  <c r="BG125" i="8"/>
  <c r="BF125" i="8"/>
  <c r="T125" i="8"/>
  <c r="R125" i="8"/>
  <c r="P125" i="8"/>
  <c r="BI123" i="8"/>
  <c r="BH123" i="8"/>
  <c r="BG123" i="8"/>
  <c r="BF123" i="8"/>
  <c r="T123" i="8"/>
  <c r="R123" i="8"/>
  <c r="P123" i="8"/>
  <c r="J116" i="8"/>
  <c r="F116" i="8"/>
  <c r="F114" i="8"/>
  <c r="E112" i="8"/>
  <c r="J91" i="8"/>
  <c r="F91" i="8"/>
  <c r="F89" i="8"/>
  <c r="E87" i="8"/>
  <c r="J24" i="8"/>
  <c r="E24" i="8"/>
  <c r="J92" i="8" s="1"/>
  <c r="J23" i="8"/>
  <c r="F92" i="8"/>
  <c r="J12" i="8"/>
  <c r="J89" i="8" s="1"/>
  <c r="E7" i="8"/>
  <c r="E110" i="8"/>
  <c r="J37" i="7"/>
  <c r="J36" i="7"/>
  <c r="J35" i="7"/>
  <c r="BI174" i="7"/>
  <c r="BH174" i="7"/>
  <c r="BG174" i="7"/>
  <c r="BF174" i="7"/>
  <c r="T174" i="7"/>
  <c r="R174" i="7"/>
  <c r="P174" i="7"/>
  <c r="BI170" i="7"/>
  <c r="BH170" i="7"/>
  <c r="BG170" i="7"/>
  <c r="BF170" i="7"/>
  <c r="T170" i="7"/>
  <c r="R170" i="7"/>
  <c r="P170" i="7"/>
  <c r="BI166" i="7"/>
  <c r="BH166" i="7"/>
  <c r="BG166" i="7"/>
  <c r="BF166" i="7"/>
  <c r="T166" i="7"/>
  <c r="R166" i="7"/>
  <c r="P166" i="7"/>
  <c r="BI161" i="7"/>
  <c r="BH161" i="7"/>
  <c r="BG161" i="7"/>
  <c r="BF161" i="7"/>
  <c r="T161" i="7"/>
  <c r="R161" i="7"/>
  <c r="P161" i="7"/>
  <c r="BI156" i="7"/>
  <c r="BH156" i="7"/>
  <c r="BG156" i="7"/>
  <c r="BF156" i="7"/>
  <c r="T156" i="7"/>
  <c r="R156" i="7"/>
  <c r="P156" i="7"/>
  <c r="BI151" i="7"/>
  <c r="BH151" i="7"/>
  <c r="BG151" i="7"/>
  <c r="BF151" i="7"/>
  <c r="T151" i="7"/>
  <c r="R151" i="7"/>
  <c r="P151" i="7"/>
  <c r="BI146" i="7"/>
  <c r="BH146" i="7"/>
  <c r="BG146" i="7"/>
  <c r="BF146" i="7"/>
  <c r="T146" i="7"/>
  <c r="R146" i="7"/>
  <c r="P146" i="7"/>
  <c r="BI139" i="7"/>
  <c r="BH139" i="7"/>
  <c r="BG139" i="7"/>
  <c r="BF139" i="7"/>
  <c r="T139" i="7"/>
  <c r="R139" i="7"/>
  <c r="P139" i="7"/>
  <c r="BI134" i="7"/>
  <c r="BH134" i="7"/>
  <c r="BG134" i="7"/>
  <c r="BF134" i="7"/>
  <c r="T134" i="7"/>
  <c r="R134" i="7"/>
  <c r="P134" i="7"/>
  <c r="BI128" i="7"/>
  <c r="BH128" i="7"/>
  <c r="BG128" i="7"/>
  <c r="BF128" i="7"/>
  <c r="T128" i="7"/>
  <c r="R128" i="7"/>
  <c r="P128" i="7"/>
  <c r="BI121" i="7"/>
  <c r="BH121" i="7"/>
  <c r="BG121" i="7"/>
  <c r="BF121" i="7"/>
  <c r="T121" i="7"/>
  <c r="R121" i="7"/>
  <c r="P121" i="7"/>
  <c r="J114" i="7"/>
  <c r="F114" i="7"/>
  <c r="F112" i="7"/>
  <c r="E110" i="7"/>
  <c r="J91" i="7"/>
  <c r="F91" i="7"/>
  <c r="F89" i="7"/>
  <c r="E87" i="7"/>
  <c r="J24" i="7"/>
  <c r="E24" i="7"/>
  <c r="J92" i="7" s="1"/>
  <c r="J23" i="7"/>
  <c r="F115" i="7"/>
  <c r="J12" i="7"/>
  <c r="J112" i="7" s="1"/>
  <c r="E7" i="7"/>
  <c r="E108" i="7"/>
  <c r="J37" i="6"/>
  <c r="J36" i="6"/>
  <c r="J35" i="6"/>
  <c r="BI226" i="6"/>
  <c r="BH226" i="6"/>
  <c r="BG226" i="6"/>
  <c r="BF226" i="6"/>
  <c r="T226" i="6"/>
  <c r="T225" i="6" s="1"/>
  <c r="R226" i="6"/>
  <c r="R225" i="6" s="1"/>
  <c r="P226" i="6"/>
  <c r="P225" i="6" s="1"/>
  <c r="BI220" i="6"/>
  <c r="BH220" i="6"/>
  <c r="BG220" i="6"/>
  <c r="BF220" i="6"/>
  <c r="T220" i="6"/>
  <c r="R220" i="6"/>
  <c r="P220" i="6"/>
  <c r="BI215" i="6"/>
  <c r="BH215" i="6"/>
  <c r="BG215" i="6"/>
  <c r="BF215" i="6"/>
  <c r="T215" i="6"/>
  <c r="R215" i="6"/>
  <c r="P215" i="6"/>
  <c r="BI207" i="6"/>
  <c r="BH207" i="6"/>
  <c r="BG207" i="6"/>
  <c r="BF207" i="6"/>
  <c r="T207" i="6"/>
  <c r="R207" i="6"/>
  <c r="P207" i="6"/>
  <c r="BI198" i="6"/>
  <c r="BH198" i="6"/>
  <c r="BG198" i="6"/>
  <c r="BF198" i="6"/>
  <c r="T198" i="6"/>
  <c r="R198" i="6"/>
  <c r="P198" i="6"/>
  <c r="BI189" i="6"/>
  <c r="BH189" i="6"/>
  <c r="BG189" i="6"/>
  <c r="BF189" i="6"/>
  <c r="T189" i="6"/>
  <c r="R189" i="6"/>
  <c r="P189" i="6"/>
  <c r="BI181" i="6"/>
  <c r="BH181" i="6"/>
  <c r="BG181" i="6"/>
  <c r="BF181" i="6"/>
  <c r="T181" i="6"/>
  <c r="R181" i="6"/>
  <c r="P181" i="6"/>
  <c r="BI174" i="6"/>
  <c r="BH174" i="6"/>
  <c r="BG174" i="6"/>
  <c r="BF174" i="6"/>
  <c r="T174" i="6"/>
  <c r="R174" i="6"/>
  <c r="P174" i="6"/>
  <c r="BI167" i="6"/>
  <c r="BH167" i="6"/>
  <c r="BG167" i="6"/>
  <c r="BF167" i="6"/>
  <c r="T167" i="6"/>
  <c r="R167" i="6"/>
  <c r="P167" i="6"/>
  <c r="BI158" i="6"/>
  <c r="BH158" i="6"/>
  <c r="BG158" i="6"/>
  <c r="BF158" i="6"/>
  <c r="T158" i="6"/>
  <c r="R158" i="6"/>
  <c r="P158" i="6"/>
  <c r="BI148" i="6"/>
  <c r="BH148" i="6"/>
  <c r="BG148" i="6"/>
  <c r="BF148" i="6"/>
  <c r="T148" i="6"/>
  <c r="R148" i="6"/>
  <c r="P148" i="6"/>
  <c r="BI138" i="6"/>
  <c r="BH138" i="6"/>
  <c r="BG138" i="6"/>
  <c r="BF138" i="6"/>
  <c r="T138" i="6"/>
  <c r="R138" i="6"/>
  <c r="P138" i="6"/>
  <c r="BI131" i="6"/>
  <c r="BH131" i="6"/>
  <c r="BG131" i="6"/>
  <c r="BF131" i="6"/>
  <c r="T131" i="6"/>
  <c r="R131" i="6"/>
  <c r="P131" i="6"/>
  <c r="BI124" i="6"/>
  <c r="BH124" i="6"/>
  <c r="BG124" i="6"/>
  <c r="BF124" i="6"/>
  <c r="T124" i="6"/>
  <c r="R124" i="6"/>
  <c r="P124" i="6"/>
  <c r="J117" i="6"/>
  <c r="F117" i="6"/>
  <c r="F115" i="6"/>
  <c r="E113" i="6"/>
  <c r="J91" i="6"/>
  <c r="F91" i="6"/>
  <c r="F89" i="6"/>
  <c r="E87" i="6"/>
  <c r="J24" i="6"/>
  <c r="E24" i="6"/>
  <c r="J118" i="6" s="1"/>
  <c r="J23" i="6"/>
  <c r="F118" i="6"/>
  <c r="J12" i="6"/>
  <c r="J89" i="6" s="1"/>
  <c r="E7" i="6"/>
  <c r="E111" i="6" s="1"/>
  <c r="J37" i="5"/>
  <c r="J36" i="5"/>
  <c r="J35" i="5"/>
  <c r="BI313" i="5"/>
  <c r="BH313" i="5"/>
  <c r="BG313" i="5"/>
  <c r="BF313" i="5"/>
  <c r="T313" i="5"/>
  <c r="T312" i="5" s="1"/>
  <c r="R313" i="5"/>
  <c r="R312" i="5" s="1"/>
  <c r="P313" i="5"/>
  <c r="P312" i="5" s="1"/>
  <c r="BI308" i="5"/>
  <c r="BH308" i="5"/>
  <c r="BG308" i="5"/>
  <c r="BF308" i="5"/>
  <c r="T308" i="5"/>
  <c r="R308" i="5"/>
  <c r="P308" i="5"/>
  <c r="BI305" i="5"/>
  <c r="BH305" i="5"/>
  <c r="BG305" i="5"/>
  <c r="BF305" i="5"/>
  <c r="T305" i="5"/>
  <c r="R305" i="5"/>
  <c r="P305" i="5"/>
  <c r="BI298" i="5"/>
  <c r="BH298" i="5"/>
  <c r="BG298" i="5"/>
  <c r="BF298" i="5"/>
  <c r="T298" i="5"/>
  <c r="T297" i="5"/>
  <c r="R298" i="5"/>
  <c r="R297" i="5" s="1"/>
  <c r="P298" i="5"/>
  <c r="P297" i="5" s="1"/>
  <c r="BI293" i="5"/>
  <c r="BH293" i="5"/>
  <c r="BG293" i="5"/>
  <c r="BF293" i="5"/>
  <c r="T293" i="5"/>
  <c r="R293" i="5"/>
  <c r="P293" i="5"/>
  <c r="BI287" i="5"/>
  <c r="BH287" i="5"/>
  <c r="BG287" i="5"/>
  <c r="BF287" i="5"/>
  <c r="T287" i="5"/>
  <c r="R287" i="5"/>
  <c r="P287" i="5"/>
  <c r="BI277" i="5"/>
  <c r="BH277" i="5"/>
  <c r="BG277" i="5"/>
  <c r="BF277" i="5"/>
  <c r="T277" i="5"/>
  <c r="R277" i="5"/>
  <c r="P277" i="5"/>
  <c r="BI269" i="5"/>
  <c r="BH269" i="5"/>
  <c r="BG269" i="5"/>
  <c r="BF269" i="5"/>
  <c r="T269" i="5"/>
  <c r="R269" i="5"/>
  <c r="P269" i="5"/>
  <c r="BI262" i="5"/>
  <c r="BH262" i="5"/>
  <c r="BG262" i="5"/>
  <c r="BF262" i="5"/>
  <c r="T262" i="5"/>
  <c r="R262" i="5"/>
  <c r="P262" i="5"/>
  <c r="BI252" i="5"/>
  <c r="BH252" i="5"/>
  <c r="BG252" i="5"/>
  <c r="BF252" i="5"/>
  <c r="T252" i="5"/>
  <c r="R252" i="5"/>
  <c r="P252" i="5"/>
  <c r="BI245" i="5"/>
  <c r="BH245" i="5"/>
  <c r="BG245" i="5"/>
  <c r="BF245" i="5"/>
  <c r="T245" i="5"/>
  <c r="R245" i="5"/>
  <c r="P245" i="5"/>
  <c r="BI241" i="5"/>
  <c r="BH241" i="5"/>
  <c r="BG241" i="5"/>
  <c r="BF241" i="5"/>
  <c r="T241" i="5"/>
  <c r="R241" i="5"/>
  <c r="P241" i="5"/>
  <c r="BI237" i="5"/>
  <c r="BH237" i="5"/>
  <c r="BG237" i="5"/>
  <c r="BF237" i="5"/>
  <c r="T237" i="5"/>
  <c r="R237" i="5"/>
  <c r="P237" i="5"/>
  <c r="BI233" i="5"/>
  <c r="BH233" i="5"/>
  <c r="BG233" i="5"/>
  <c r="BF233" i="5"/>
  <c r="T233" i="5"/>
  <c r="R233" i="5"/>
  <c r="P233" i="5"/>
  <c r="BI226" i="5"/>
  <c r="BH226" i="5"/>
  <c r="BG226" i="5"/>
  <c r="BF226" i="5"/>
  <c r="T226" i="5"/>
  <c r="R226" i="5"/>
  <c r="P226" i="5"/>
  <c r="BI219" i="5"/>
  <c r="BH219" i="5"/>
  <c r="BG219" i="5"/>
  <c r="BF219" i="5"/>
  <c r="T219" i="5"/>
  <c r="R219" i="5"/>
  <c r="P219" i="5"/>
  <c r="BI211" i="5"/>
  <c r="BH211" i="5"/>
  <c r="BG211" i="5"/>
  <c r="BF211" i="5"/>
  <c r="T211" i="5"/>
  <c r="R211" i="5"/>
  <c r="P211" i="5"/>
  <c r="BI207" i="5"/>
  <c r="BH207" i="5"/>
  <c r="BG207" i="5"/>
  <c r="BF207" i="5"/>
  <c r="T207" i="5"/>
  <c r="R207" i="5"/>
  <c r="P207" i="5"/>
  <c r="BI200" i="5"/>
  <c r="BH200" i="5"/>
  <c r="BG200" i="5"/>
  <c r="BF200" i="5"/>
  <c r="T200" i="5"/>
  <c r="R200" i="5"/>
  <c r="P200" i="5"/>
  <c r="BI192" i="5"/>
  <c r="BH192" i="5"/>
  <c r="BG192" i="5"/>
  <c r="BF192" i="5"/>
  <c r="T192" i="5"/>
  <c r="R192" i="5"/>
  <c r="P192" i="5"/>
  <c r="BI185" i="5"/>
  <c r="BH185" i="5"/>
  <c r="BG185" i="5"/>
  <c r="BF185" i="5"/>
  <c r="T185" i="5"/>
  <c r="R185" i="5"/>
  <c r="P185" i="5"/>
  <c r="BI181" i="5"/>
  <c r="BH181" i="5"/>
  <c r="BG181" i="5"/>
  <c r="BF181" i="5"/>
  <c r="T181" i="5"/>
  <c r="R181" i="5"/>
  <c r="P181" i="5"/>
  <c r="BI172" i="5"/>
  <c r="BH172" i="5"/>
  <c r="BG172" i="5"/>
  <c r="BF172" i="5"/>
  <c r="T172" i="5"/>
  <c r="R172" i="5"/>
  <c r="P172" i="5"/>
  <c r="BI165" i="5"/>
  <c r="BH165" i="5"/>
  <c r="BG165" i="5"/>
  <c r="BF165" i="5"/>
  <c r="T165" i="5"/>
  <c r="R165" i="5"/>
  <c r="P165" i="5"/>
  <c r="BI161" i="5"/>
  <c r="BH161" i="5"/>
  <c r="BG161" i="5"/>
  <c r="BF161" i="5"/>
  <c r="T161" i="5"/>
  <c r="R161" i="5"/>
  <c r="P161" i="5"/>
  <c r="BI154" i="5"/>
  <c r="BH154" i="5"/>
  <c r="BG154" i="5"/>
  <c r="BF154" i="5"/>
  <c r="T154" i="5"/>
  <c r="R154" i="5"/>
  <c r="P154" i="5"/>
  <c r="BI146" i="5"/>
  <c r="BH146" i="5"/>
  <c r="BG146" i="5"/>
  <c r="BF146" i="5"/>
  <c r="T146" i="5"/>
  <c r="R146" i="5"/>
  <c r="P146" i="5"/>
  <c r="BI142" i="5"/>
  <c r="BH142" i="5"/>
  <c r="BG142" i="5"/>
  <c r="BF142" i="5"/>
  <c r="T142" i="5"/>
  <c r="R142" i="5"/>
  <c r="P142" i="5"/>
  <c r="BI135" i="5"/>
  <c r="BH135" i="5"/>
  <c r="BG135" i="5"/>
  <c r="BF135" i="5"/>
  <c r="T135" i="5"/>
  <c r="R135" i="5"/>
  <c r="P135" i="5"/>
  <c r="BI128" i="5"/>
  <c r="BH128" i="5"/>
  <c r="BG128" i="5"/>
  <c r="BF128" i="5"/>
  <c r="T128" i="5"/>
  <c r="R128" i="5"/>
  <c r="P128" i="5"/>
  <c r="J121" i="5"/>
  <c r="F121" i="5"/>
  <c r="F119" i="5"/>
  <c r="E117" i="5"/>
  <c r="J91" i="5"/>
  <c r="F91" i="5"/>
  <c r="F89" i="5"/>
  <c r="E87" i="5"/>
  <c r="J24" i="5"/>
  <c r="E24" i="5"/>
  <c r="J92" i="5" s="1"/>
  <c r="J23" i="5"/>
  <c r="F122" i="5"/>
  <c r="J12" i="5"/>
  <c r="J119" i="5" s="1"/>
  <c r="E7" i="5"/>
  <c r="E115" i="5" s="1"/>
  <c r="J37" i="4"/>
  <c r="J36" i="4"/>
  <c r="J35" i="4"/>
  <c r="BI293" i="4"/>
  <c r="BH293" i="4"/>
  <c r="BG293" i="4"/>
  <c r="BF293" i="4"/>
  <c r="T293" i="4"/>
  <c r="T292" i="4" s="1"/>
  <c r="R293" i="4"/>
  <c r="R292" i="4" s="1"/>
  <c r="P293" i="4"/>
  <c r="P292" i="4" s="1"/>
  <c r="BI287" i="4"/>
  <c r="BH287" i="4"/>
  <c r="BG287" i="4"/>
  <c r="BF287" i="4"/>
  <c r="T287" i="4"/>
  <c r="T286" i="4" s="1"/>
  <c r="R287" i="4"/>
  <c r="R286" i="4" s="1"/>
  <c r="P287" i="4"/>
  <c r="P286" i="4" s="1"/>
  <c r="BI283" i="4"/>
  <c r="BH283" i="4"/>
  <c r="BG283" i="4"/>
  <c r="BF283" i="4"/>
  <c r="T283" i="4"/>
  <c r="R283" i="4"/>
  <c r="P283" i="4"/>
  <c r="BI277" i="4"/>
  <c r="BH277" i="4"/>
  <c r="BG277" i="4"/>
  <c r="BF277" i="4"/>
  <c r="T277" i="4"/>
  <c r="R277" i="4"/>
  <c r="P277" i="4"/>
  <c r="BI272" i="4"/>
  <c r="BH272" i="4"/>
  <c r="BG272" i="4"/>
  <c r="BF272" i="4"/>
  <c r="T272" i="4"/>
  <c r="R272" i="4"/>
  <c r="P272" i="4"/>
  <c r="BI267" i="4"/>
  <c r="BH267" i="4"/>
  <c r="BG267" i="4"/>
  <c r="BF267" i="4"/>
  <c r="T267" i="4"/>
  <c r="R267" i="4"/>
  <c r="P267" i="4"/>
  <c r="BI258" i="4"/>
  <c r="BH258" i="4"/>
  <c r="BG258" i="4"/>
  <c r="BF258" i="4"/>
  <c r="T258" i="4"/>
  <c r="R258" i="4"/>
  <c r="P258" i="4"/>
  <c r="BI247" i="4"/>
  <c r="BH247" i="4"/>
  <c r="BG247" i="4"/>
  <c r="BF247" i="4"/>
  <c r="T247" i="4"/>
  <c r="T246" i="4" s="1"/>
  <c r="R247" i="4"/>
  <c r="P247" i="4"/>
  <c r="BI234" i="4"/>
  <c r="BH234" i="4"/>
  <c r="BG234" i="4"/>
  <c r="BF234" i="4"/>
  <c r="T234" i="4"/>
  <c r="R234" i="4"/>
  <c r="P234" i="4"/>
  <c r="BI227" i="4"/>
  <c r="BH227" i="4"/>
  <c r="BG227" i="4"/>
  <c r="BF227" i="4"/>
  <c r="T227" i="4"/>
  <c r="R227" i="4"/>
  <c r="P227" i="4"/>
  <c r="BI219" i="4"/>
  <c r="BH219" i="4"/>
  <c r="BG219" i="4"/>
  <c r="BF219" i="4"/>
  <c r="T219" i="4"/>
  <c r="R219" i="4"/>
  <c r="P219" i="4"/>
  <c r="BI209" i="4"/>
  <c r="BH209" i="4"/>
  <c r="BG209" i="4"/>
  <c r="BF209" i="4"/>
  <c r="T209" i="4"/>
  <c r="R209" i="4"/>
  <c r="P209" i="4"/>
  <c r="BI202" i="4"/>
  <c r="BH202" i="4"/>
  <c r="BG202" i="4"/>
  <c r="BF202" i="4"/>
  <c r="T202" i="4"/>
  <c r="R202" i="4"/>
  <c r="P202" i="4"/>
  <c r="BI195" i="4"/>
  <c r="BH195" i="4"/>
  <c r="BG195" i="4"/>
  <c r="BF195" i="4"/>
  <c r="T195" i="4"/>
  <c r="R195" i="4"/>
  <c r="P195" i="4"/>
  <c r="BI185" i="4"/>
  <c r="BH185" i="4"/>
  <c r="BG185" i="4"/>
  <c r="BF185" i="4"/>
  <c r="T185" i="4"/>
  <c r="R185" i="4"/>
  <c r="P185" i="4"/>
  <c r="BI177" i="4"/>
  <c r="BH177" i="4"/>
  <c r="BG177" i="4"/>
  <c r="BF177" i="4"/>
  <c r="T177" i="4"/>
  <c r="R177" i="4"/>
  <c r="P177" i="4"/>
  <c r="BI162" i="4"/>
  <c r="BH162" i="4"/>
  <c r="BG162" i="4"/>
  <c r="BF162" i="4"/>
  <c r="T162" i="4"/>
  <c r="R162" i="4"/>
  <c r="P162" i="4"/>
  <c r="BI158" i="4"/>
  <c r="BH158" i="4"/>
  <c r="BG158" i="4"/>
  <c r="BF158" i="4"/>
  <c r="T158" i="4"/>
  <c r="R158" i="4"/>
  <c r="P158" i="4"/>
  <c r="BI140" i="4"/>
  <c r="BH140" i="4"/>
  <c r="BG140" i="4"/>
  <c r="BF140" i="4"/>
  <c r="T140" i="4"/>
  <c r="R140" i="4"/>
  <c r="P140" i="4"/>
  <c r="BI133" i="4"/>
  <c r="BH133" i="4"/>
  <c r="BG133" i="4"/>
  <c r="BF133" i="4"/>
  <c r="T133" i="4"/>
  <c r="R133" i="4"/>
  <c r="P133" i="4"/>
  <c r="BI126" i="4"/>
  <c r="BH126" i="4"/>
  <c r="BG126" i="4"/>
  <c r="BF126" i="4"/>
  <c r="T126" i="4"/>
  <c r="R126" i="4"/>
  <c r="P126" i="4"/>
  <c r="J119" i="4"/>
  <c r="F119" i="4"/>
  <c r="F117" i="4"/>
  <c r="E115" i="4"/>
  <c r="J91" i="4"/>
  <c r="F91" i="4"/>
  <c r="F89" i="4"/>
  <c r="E87" i="4"/>
  <c r="J24" i="4"/>
  <c r="E24" i="4"/>
  <c r="J120" i="4" s="1"/>
  <c r="J23" i="4"/>
  <c r="F120" i="4"/>
  <c r="J12" i="4"/>
  <c r="J117" i="4" s="1"/>
  <c r="E7" i="4"/>
  <c r="E113" i="4" s="1"/>
  <c r="J37" i="3"/>
  <c r="J36" i="3"/>
  <c r="J35" i="3"/>
  <c r="BI347" i="3"/>
  <c r="BH347" i="3"/>
  <c r="BG347" i="3"/>
  <c r="BF347" i="3"/>
  <c r="T347" i="3"/>
  <c r="T346" i="3" s="1"/>
  <c r="R347" i="3"/>
  <c r="R346" i="3" s="1"/>
  <c r="P347" i="3"/>
  <c r="P346" i="3" s="1"/>
  <c r="BI341" i="3"/>
  <c r="BH341" i="3"/>
  <c r="BG341" i="3"/>
  <c r="BF341" i="3"/>
  <c r="T341" i="3"/>
  <c r="T340" i="3" s="1"/>
  <c r="R341" i="3"/>
  <c r="R340" i="3" s="1"/>
  <c r="P341" i="3"/>
  <c r="P340" i="3" s="1"/>
  <c r="BI334" i="3"/>
  <c r="BH334" i="3"/>
  <c r="BG334" i="3"/>
  <c r="BF334" i="3"/>
  <c r="T334" i="3"/>
  <c r="R334" i="3"/>
  <c r="P334" i="3"/>
  <c r="BI328" i="3"/>
  <c r="BH328" i="3"/>
  <c r="BG328" i="3"/>
  <c r="BF328" i="3"/>
  <c r="T328" i="3"/>
  <c r="R328" i="3"/>
  <c r="P328" i="3"/>
  <c r="BI321" i="3"/>
  <c r="BH321" i="3"/>
  <c r="BG321" i="3"/>
  <c r="BF321" i="3"/>
  <c r="T321" i="3"/>
  <c r="R321" i="3"/>
  <c r="P321" i="3"/>
  <c r="BI312" i="3"/>
  <c r="BH312" i="3"/>
  <c r="BG312" i="3"/>
  <c r="BF312" i="3"/>
  <c r="T312" i="3"/>
  <c r="R312" i="3"/>
  <c r="P312" i="3"/>
  <c r="BI305" i="3"/>
  <c r="BH305" i="3"/>
  <c r="BG305" i="3"/>
  <c r="BF305" i="3"/>
  <c r="T305" i="3"/>
  <c r="R305" i="3"/>
  <c r="P305" i="3"/>
  <c r="BI299" i="3"/>
  <c r="BH299" i="3"/>
  <c r="BG299" i="3"/>
  <c r="BF299" i="3"/>
  <c r="T299" i="3"/>
  <c r="R299" i="3"/>
  <c r="P299" i="3"/>
  <c r="BI288" i="3"/>
  <c r="BH288" i="3"/>
  <c r="BG288" i="3"/>
  <c r="BF288" i="3"/>
  <c r="T288" i="3"/>
  <c r="R288" i="3"/>
  <c r="P288" i="3"/>
  <c r="BI280" i="3"/>
  <c r="BH280" i="3"/>
  <c r="BG280" i="3"/>
  <c r="BF280" i="3"/>
  <c r="T280" i="3"/>
  <c r="R280" i="3"/>
  <c r="P280" i="3"/>
  <c r="BI268" i="3"/>
  <c r="BH268" i="3"/>
  <c r="BG268" i="3"/>
  <c r="BF268" i="3"/>
  <c r="T268" i="3"/>
  <c r="R268" i="3"/>
  <c r="P268" i="3"/>
  <c r="BI260" i="3"/>
  <c r="BH260" i="3"/>
  <c r="BG260" i="3"/>
  <c r="BF260" i="3"/>
  <c r="T260" i="3"/>
  <c r="R260" i="3"/>
  <c r="P260" i="3"/>
  <c r="BI252" i="3"/>
  <c r="BH252" i="3"/>
  <c r="BG252" i="3"/>
  <c r="BF252" i="3"/>
  <c r="T252" i="3"/>
  <c r="R252" i="3"/>
  <c r="P252" i="3"/>
  <c r="BI244" i="3"/>
  <c r="BH244" i="3"/>
  <c r="BG244" i="3"/>
  <c r="BF244" i="3"/>
  <c r="T244" i="3"/>
  <c r="R244" i="3"/>
  <c r="P244" i="3"/>
  <c r="BI234" i="3"/>
  <c r="BH234" i="3"/>
  <c r="BG234" i="3"/>
  <c r="BF234" i="3"/>
  <c r="T234" i="3"/>
  <c r="R234" i="3"/>
  <c r="P234" i="3"/>
  <c r="BI227" i="3"/>
  <c r="BH227" i="3"/>
  <c r="BG227" i="3"/>
  <c r="BF227" i="3"/>
  <c r="T227" i="3"/>
  <c r="R227" i="3"/>
  <c r="P227" i="3"/>
  <c r="BI221" i="3"/>
  <c r="BH221" i="3"/>
  <c r="BG221" i="3"/>
  <c r="BF221" i="3"/>
  <c r="T221" i="3"/>
  <c r="R221" i="3"/>
  <c r="P221" i="3"/>
  <c r="BI214" i="3"/>
  <c r="BH214" i="3"/>
  <c r="BG214" i="3"/>
  <c r="BF214" i="3"/>
  <c r="T214" i="3"/>
  <c r="R214" i="3"/>
  <c r="P214" i="3"/>
  <c r="BI203" i="3"/>
  <c r="BH203" i="3"/>
  <c r="BG203" i="3"/>
  <c r="BF203" i="3"/>
  <c r="T203" i="3"/>
  <c r="R203" i="3"/>
  <c r="P203" i="3"/>
  <c r="BI194" i="3"/>
  <c r="BH194" i="3"/>
  <c r="BG194" i="3"/>
  <c r="BF194" i="3"/>
  <c r="T194" i="3"/>
  <c r="R194" i="3"/>
  <c r="P194" i="3"/>
  <c r="BI175" i="3"/>
  <c r="BH175" i="3"/>
  <c r="BG175" i="3"/>
  <c r="BF175" i="3"/>
  <c r="T175" i="3"/>
  <c r="R175" i="3"/>
  <c r="P175" i="3"/>
  <c r="BI164" i="3"/>
  <c r="BH164" i="3"/>
  <c r="BG164" i="3"/>
  <c r="BF164" i="3"/>
  <c r="T164" i="3"/>
  <c r="R164" i="3"/>
  <c r="P164" i="3"/>
  <c r="BI156" i="3"/>
  <c r="BH156" i="3"/>
  <c r="BG156" i="3"/>
  <c r="BF156" i="3"/>
  <c r="T156" i="3"/>
  <c r="R156" i="3"/>
  <c r="P156" i="3"/>
  <c r="BI147" i="3"/>
  <c r="BH147" i="3"/>
  <c r="BG147" i="3"/>
  <c r="BF147" i="3"/>
  <c r="T147" i="3"/>
  <c r="R147" i="3"/>
  <c r="P147" i="3"/>
  <c r="BI140" i="3"/>
  <c r="BH140" i="3"/>
  <c r="BG140" i="3"/>
  <c r="BF140" i="3"/>
  <c r="T140" i="3"/>
  <c r="R140" i="3"/>
  <c r="P140" i="3"/>
  <c r="BI133" i="3"/>
  <c r="BH133" i="3"/>
  <c r="BG133" i="3"/>
  <c r="BF133" i="3"/>
  <c r="T133" i="3"/>
  <c r="R133" i="3"/>
  <c r="P133" i="3"/>
  <c r="BI126" i="3"/>
  <c r="BH126" i="3"/>
  <c r="BG126" i="3"/>
  <c r="BF126" i="3"/>
  <c r="T126" i="3"/>
  <c r="R126" i="3"/>
  <c r="P126" i="3"/>
  <c r="J119" i="3"/>
  <c r="F119" i="3"/>
  <c r="F117" i="3"/>
  <c r="E115" i="3"/>
  <c r="J91" i="3"/>
  <c r="F91" i="3"/>
  <c r="F89" i="3"/>
  <c r="E87" i="3"/>
  <c r="J24" i="3"/>
  <c r="E24" i="3"/>
  <c r="J92" i="3" s="1"/>
  <c r="J23" i="3"/>
  <c r="F120" i="3"/>
  <c r="J12" i="3"/>
  <c r="J89" i="3" s="1"/>
  <c r="E7" i="3"/>
  <c r="E85" i="3" s="1"/>
  <c r="J37" i="2"/>
  <c r="J36" i="2"/>
  <c r="J35" i="2"/>
  <c r="BI351" i="2"/>
  <c r="BH351" i="2"/>
  <c r="BG351" i="2"/>
  <c r="BF351" i="2"/>
  <c r="T351" i="2"/>
  <c r="T350" i="2" s="1"/>
  <c r="R351" i="2"/>
  <c r="R350" i="2" s="1"/>
  <c r="P351" i="2"/>
  <c r="P350" i="2" s="1"/>
  <c r="BI345" i="2"/>
  <c r="BH345" i="2"/>
  <c r="BG345" i="2"/>
  <c r="BF345" i="2"/>
  <c r="T345" i="2"/>
  <c r="T344" i="2" s="1"/>
  <c r="R345" i="2"/>
  <c r="R344" i="2" s="1"/>
  <c r="P345" i="2"/>
  <c r="P344" i="2" s="1"/>
  <c r="BI338" i="2"/>
  <c r="BH338" i="2"/>
  <c r="BG338" i="2"/>
  <c r="BF338" i="2"/>
  <c r="T338" i="2"/>
  <c r="R338" i="2"/>
  <c r="P338" i="2"/>
  <c r="BI332" i="2"/>
  <c r="BH332" i="2"/>
  <c r="BG332" i="2"/>
  <c r="BF332" i="2"/>
  <c r="T332" i="2"/>
  <c r="R332" i="2"/>
  <c r="P332" i="2"/>
  <c r="BI325" i="2"/>
  <c r="BH325" i="2"/>
  <c r="BG325" i="2"/>
  <c r="BF325" i="2"/>
  <c r="T325" i="2"/>
  <c r="R325" i="2"/>
  <c r="P325" i="2"/>
  <c r="BI316" i="2"/>
  <c r="BH316" i="2"/>
  <c r="BG316" i="2"/>
  <c r="BF316" i="2"/>
  <c r="T316" i="2"/>
  <c r="R316" i="2"/>
  <c r="P316" i="2"/>
  <c r="BI309" i="2"/>
  <c r="BH309" i="2"/>
  <c r="BG309" i="2"/>
  <c r="BF309" i="2"/>
  <c r="T309" i="2"/>
  <c r="R309" i="2"/>
  <c r="P309" i="2"/>
  <c r="BI303" i="2"/>
  <c r="BH303" i="2"/>
  <c r="BG303" i="2"/>
  <c r="BF303" i="2"/>
  <c r="T303" i="2"/>
  <c r="R303" i="2"/>
  <c r="P303" i="2"/>
  <c r="BI290" i="2"/>
  <c r="BH290" i="2"/>
  <c r="BG290" i="2"/>
  <c r="BF290" i="2"/>
  <c r="T290" i="2"/>
  <c r="R290" i="2"/>
  <c r="P290" i="2"/>
  <c r="BI282" i="2"/>
  <c r="BH282" i="2"/>
  <c r="BG282" i="2"/>
  <c r="BF282" i="2"/>
  <c r="T282" i="2"/>
  <c r="R282" i="2"/>
  <c r="P282" i="2"/>
  <c r="BI270" i="2"/>
  <c r="BH270" i="2"/>
  <c r="BG270" i="2"/>
  <c r="BF270" i="2"/>
  <c r="T270" i="2"/>
  <c r="R270" i="2"/>
  <c r="P270" i="2"/>
  <c r="BI262" i="2"/>
  <c r="BH262" i="2"/>
  <c r="BG262" i="2"/>
  <c r="BF262" i="2"/>
  <c r="T262" i="2"/>
  <c r="R262" i="2"/>
  <c r="P262" i="2"/>
  <c r="BI254" i="2"/>
  <c r="BH254" i="2"/>
  <c r="BG254" i="2"/>
  <c r="BF254" i="2"/>
  <c r="T254" i="2"/>
  <c r="R254" i="2"/>
  <c r="P254" i="2"/>
  <c r="BI246" i="2"/>
  <c r="BH246" i="2"/>
  <c r="BG246" i="2"/>
  <c r="BF246" i="2"/>
  <c r="T246" i="2"/>
  <c r="R246" i="2"/>
  <c r="P246" i="2"/>
  <c r="BI236" i="2"/>
  <c r="BH236" i="2"/>
  <c r="BG236" i="2"/>
  <c r="BF236" i="2"/>
  <c r="T236" i="2"/>
  <c r="R236" i="2"/>
  <c r="P236" i="2"/>
  <c r="BI229" i="2"/>
  <c r="BH229" i="2"/>
  <c r="BG229" i="2"/>
  <c r="BF229" i="2"/>
  <c r="T229" i="2"/>
  <c r="R229" i="2"/>
  <c r="P229" i="2"/>
  <c r="BI223" i="2"/>
  <c r="BH223" i="2"/>
  <c r="BG223" i="2"/>
  <c r="BF223" i="2"/>
  <c r="T223" i="2"/>
  <c r="R223" i="2"/>
  <c r="P223" i="2"/>
  <c r="BI217" i="2"/>
  <c r="BH217" i="2"/>
  <c r="BG217" i="2"/>
  <c r="BF217" i="2"/>
  <c r="T217" i="2"/>
  <c r="R217" i="2"/>
  <c r="P217" i="2"/>
  <c r="BI207" i="2"/>
  <c r="BH207" i="2"/>
  <c r="BG207" i="2"/>
  <c r="BF207" i="2"/>
  <c r="T207" i="2"/>
  <c r="R207" i="2"/>
  <c r="P207" i="2"/>
  <c r="BI198" i="2"/>
  <c r="BH198" i="2"/>
  <c r="BG198" i="2"/>
  <c r="BF198" i="2"/>
  <c r="T198" i="2"/>
  <c r="R198" i="2"/>
  <c r="P198" i="2"/>
  <c r="BI177" i="2"/>
  <c r="BH177" i="2"/>
  <c r="BG177" i="2"/>
  <c r="BF177" i="2"/>
  <c r="T177" i="2"/>
  <c r="R177" i="2"/>
  <c r="P177" i="2"/>
  <c r="BI164" i="2"/>
  <c r="BH164" i="2"/>
  <c r="BG164" i="2"/>
  <c r="BF164" i="2"/>
  <c r="T164" i="2"/>
  <c r="R164" i="2"/>
  <c r="P164" i="2"/>
  <c r="BI156" i="2"/>
  <c r="BH156" i="2"/>
  <c r="BG156" i="2"/>
  <c r="BF156" i="2"/>
  <c r="T156" i="2"/>
  <c r="R156" i="2"/>
  <c r="P156" i="2"/>
  <c r="BI147" i="2"/>
  <c r="BH147" i="2"/>
  <c r="BG147" i="2"/>
  <c r="BF147" i="2"/>
  <c r="T147" i="2"/>
  <c r="R147" i="2"/>
  <c r="P147" i="2"/>
  <c r="BI140" i="2"/>
  <c r="BH140" i="2"/>
  <c r="BG140" i="2"/>
  <c r="BF140" i="2"/>
  <c r="T140" i="2"/>
  <c r="R140" i="2"/>
  <c r="P140" i="2"/>
  <c r="BI133" i="2"/>
  <c r="BH133" i="2"/>
  <c r="BG133" i="2"/>
  <c r="BF133" i="2"/>
  <c r="T133" i="2"/>
  <c r="R133" i="2"/>
  <c r="P133" i="2"/>
  <c r="BI126" i="2"/>
  <c r="BH126" i="2"/>
  <c r="BG126" i="2"/>
  <c r="BF126" i="2"/>
  <c r="T126" i="2"/>
  <c r="R126" i="2"/>
  <c r="P126" i="2"/>
  <c r="J119" i="2"/>
  <c r="F119" i="2"/>
  <c r="F117" i="2"/>
  <c r="E115" i="2"/>
  <c r="J91" i="2"/>
  <c r="F91" i="2"/>
  <c r="F89" i="2"/>
  <c r="E87" i="2"/>
  <c r="J24" i="2"/>
  <c r="E24" i="2"/>
  <c r="J120" i="2" s="1"/>
  <c r="J23" i="2"/>
  <c r="F92" i="2"/>
  <c r="J12" i="2"/>
  <c r="J89" i="2" s="1"/>
  <c r="E7" i="2"/>
  <c r="E113" i="2" s="1"/>
  <c r="L90" i="1"/>
  <c r="AM90" i="1"/>
  <c r="AM89" i="1"/>
  <c r="L89" i="1"/>
  <c r="AM87" i="1"/>
  <c r="L87" i="1"/>
  <c r="L85" i="1"/>
  <c r="L84" i="1"/>
  <c r="BK316" i="2"/>
  <c r="BK246" i="2"/>
  <c r="J198" i="2"/>
  <c r="BK133" i="2"/>
  <c r="BK345" i="2"/>
  <c r="BK325" i="2"/>
  <c r="J282" i="2"/>
  <c r="J246" i="2"/>
  <c r="BK223" i="2"/>
  <c r="BK164" i="2"/>
  <c r="BK140" i="2"/>
  <c r="J345" i="2"/>
  <c r="BK332" i="2"/>
  <c r="J316" i="2"/>
  <c r="BK270" i="2"/>
  <c r="J156" i="2"/>
  <c r="BK334" i="3"/>
  <c r="J312" i="3"/>
  <c r="J268" i="3"/>
  <c r="BK244" i="3"/>
  <c r="BK203" i="3"/>
  <c r="J164" i="3"/>
  <c r="BK328" i="3"/>
  <c r="J260" i="3"/>
  <c r="BK147" i="3"/>
  <c r="BK126" i="3"/>
  <c r="J334" i="3"/>
  <c r="J252" i="3"/>
  <c r="J214" i="3"/>
  <c r="J194" i="3"/>
  <c r="J140" i="3"/>
  <c r="BK293" i="4"/>
  <c r="J234" i="4"/>
  <c r="BK202" i="4"/>
  <c r="BK185" i="4"/>
  <c r="J219" i="4"/>
  <c r="BK177" i="4"/>
  <c r="BK133" i="4"/>
  <c r="BK234" i="4"/>
  <c r="BK227" i="4"/>
  <c r="J177" i="4"/>
  <c r="J126" i="4"/>
  <c r="J277" i="5"/>
  <c r="BK237" i="5"/>
  <c r="J200" i="5"/>
  <c r="BK165" i="5"/>
  <c r="BK305" i="5"/>
  <c r="BK245" i="5"/>
  <c r="J226" i="5"/>
  <c r="J207" i="5"/>
  <c r="J165" i="5"/>
  <c r="J313" i="5"/>
  <c r="BK293" i="5"/>
  <c r="J252" i="5"/>
  <c r="J172" i="5"/>
  <c r="BK146" i="5"/>
  <c r="J128" i="5"/>
  <c r="BK192" i="5"/>
  <c r="J154" i="5"/>
  <c r="BK226" i="6"/>
  <c r="J198" i="6"/>
  <c r="BK167" i="6"/>
  <c r="BK138" i="6"/>
  <c r="J215" i="6"/>
  <c r="BK181" i="6"/>
  <c r="J167" i="6"/>
  <c r="J138" i="6"/>
  <c r="J174" i="7"/>
  <c r="BK151" i="7"/>
  <c r="BK174" i="7"/>
  <c r="BK128" i="7"/>
  <c r="BK146" i="7"/>
  <c r="J121" i="7"/>
  <c r="J154" i="8"/>
  <c r="BK136" i="8"/>
  <c r="J127" i="8"/>
  <c r="J138" i="8"/>
  <c r="J125" i="8"/>
  <c r="J146" i="8"/>
  <c r="BK138" i="8"/>
  <c r="BK127" i="8"/>
  <c r="J303" i="2"/>
  <c r="BK282" i="2"/>
  <c r="J236" i="2"/>
  <c r="BK207" i="2"/>
  <c r="J164" i="2"/>
  <c r="BK126" i="2"/>
  <c r="J338" i="2"/>
  <c r="BK290" i="2"/>
  <c r="J270" i="2"/>
  <c r="J254" i="2"/>
  <c r="J229" i="2"/>
  <c r="J207" i="2"/>
  <c r="BK147" i="2"/>
  <c r="BK351" i="2"/>
  <c r="BK303" i="2"/>
  <c r="J223" i="2"/>
  <c r="BK198" i="2"/>
  <c r="J147" i="2"/>
  <c r="BK288" i="3"/>
  <c r="BK260" i="3"/>
  <c r="BK234" i="3"/>
  <c r="BK221" i="3"/>
  <c r="J175" i="3"/>
  <c r="BK347" i="3"/>
  <c r="J299" i="3"/>
  <c r="BK268" i="3"/>
  <c r="BK214" i="3"/>
  <c r="J156" i="3"/>
  <c r="BK140" i="3"/>
  <c r="J347" i="3"/>
  <c r="BK321" i="3"/>
  <c r="BK299" i="3"/>
  <c r="J244" i="3"/>
  <c r="J221" i="3"/>
  <c r="J203" i="3"/>
  <c r="J147" i="3"/>
  <c r="J126" i="3"/>
  <c r="J283" i="4"/>
  <c r="J209" i="4"/>
  <c r="BK162" i="4"/>
  <c r="J158" i="4"/>
  <c r="BK140" i="4"/>
  <c r="BK126" i="4"/>
  <c r="BK277" i="4"/>
  <c r="J272" i="4"/>
  <c r="BK258" i="4"/>
  <c r="J185" i="4"/>
  <c r="J140" i="4"/>
  <c r="J277" i="4"/>
  <c r="BK272" i="4"/>
  <c r="J247" i="4"/>
  <c r="BK283" i="4"/>
  <c r="BK219" i="4"/>
  <c r="BK195" i="4"/>
  <c r="J133" i="4"/>
  <c r="J287" i="5"/>
  <c r="BK226" i="5"/>
  <c r="BK207" i="5"/>
  <c r="BK172" i="5"/>
  <c r="J146" i="5"/>
  <c r="BK313" i="5"/>
  <c r="J269" i="5"/>
  <c r="J241" i="5"/>
  <c r="BK219" i="5"/>
  <c r="BK200" i="5"/>
  <c r="J181" i="5"/>
  <c r="BK128" i="5"/>
  <c r="BK298" i="5"/>
  <c r="BK277" i="5"/>
  <c r="J245" i="5"/>
  <c r="BK185" i="5"/>
  <c r="J135" i="5"/>
  <c r="J305" i="5"/>
  <c r="J262" i="5"/>
  <c r="J211" i="5"/>
  <c r="J185" i="5"/>
  <c r="BK215" i="6"/>
  <c r="BK189" i="6"/>
  <c r="J158" i="6"/>
  <c r="J131" i="6"/>
  <c r="J226" i="6"/>
  <c r="J207" i="6"/>
  <c r="J189" i="6"/>
  <c r="J148" i="6"/>
  <c r="J124" i="6"/>
  <c r="J166" i="7"/>
  <c r="J156" i="7"/>
  <c r="J128" i="7"/>
  <c r="BK161" i="7"/>
  <c r="J139" i="7"/>
  <c r="BK121" i="7"/>
  <c r="BK156" i="7"/>
  <c r="BK139" i="7"/>
  <c r="BK150" i="8"/>
  <c r="BK146" i="8"/>
  <c r="J132" i="8"/>
  <c r="J143" i="8"/>
  <c r="BK134" i="8"/>
  <c r="J123" i="8"/>
  <c r="J148" i="8"/>
  <c r="BK141" i="8"/>
  <c r="BK132" i="8"/>
  <c r="BK125" i="8"/>
  <c r="J290" i="2"/>
  <c r="BK254" i="2"/>
  <c r="BK229" i="2"/>
  <c r="J177" i="2"/>
  <c r="J140" i="2"/>
  <c r="J351" i="2"/>
  <c r="J332" i="2"/>
  <c r="J309" i="2"/>
  <c r="BK262" i="2"/>
  <c r="BK236" i="2"/>
  <c r="J217" i="2"/>
  <c r="BK156" i="2"/>
  <c r="J126" i="2"/>
  <c r="BK338" i="2"/>
  <c r="J325" i="2"/>
  <c r="BK309" i="2"/>
  <c r="J262" i="2"/>
  <c r="BK217" i="2"/>
  <c r="BK177" i="2"/>
  <c r="J133" i="2"/>
  <c r="J341" i="3"/>
  <c r="J328" i="3"/>
  <c r="J321" i="3"/>
  <c r="J305" i="3"/>
  <c r="J280" i="3"/>
  <c r="BK252" i="3"/>
  <c r="J227" i="3"/>
  <c r="BK194" i="3"/>
  <c r="BK156" i="3"/>
  <c r="BK305" i="3"/>
  <c r="J288" i="3"/>
  <c r="BK227" i="3"/>
  <c r="BK175" i="3"/>
  <c r="BK133" i="3"/>
  <c r="BK341" i="3"/>
  <c r="BK312" i="3"/>
  <c r="BK280" i="3"/>
  <c r="J234" i="3"/>
  <c r="BK164" i="3"/>
  <c r="J133" i="3"/>
  <c r="BK287" i="4"/>
  <c r="J227" i="4"/>
  <c r="J195" i="4"/>
  <c r="J267" i="4"/>
  <c r="BK247" i="4"/>
  <c r="BK209" i="4"/>
  <c r="BK158" i="4"/>
  <c r="J287" i="4"/>
  <c r="BK267" i="4"/>
  <c r="J293" i="4"/>
  <c r="J258" i="4"/>
  <c r="J202" i="4"/>
  <c r="J162" i="4"/>
  <c r="J293" i="5"/>
  <c r="BK252" i="5"/>
  <c r="BK241" i="5"/>
  <c r="J219" i="5"/>
  <c r="BK181" i="5"/>
  <c r="BK154" i="5"/>
  <c r="BK135" i="5"/>
  <c r="J298" i="5"/>
  <c r="BK262" i="5"/>
  <c r="BK233" i="5"/>
  <c r="BK211" i="5"/>
  <c r="J192" i="5"/>
  <c r="J161" i="5"/>
  <c r="BK308" i="5"/>
  <c r="BK287" i="5"/>
  <c r="J237" i="5"/>
  <c r="BK161" i="5"/>
  <c r="BK142" i="5"/>
  <c r="J308" i="5"/>
  <c r="BK269" i="5"/>
  <c r="J233" i="5"/>
  <c r="J142" i="5"/>
  <c r="BK220" i="6"/>
  <c r="BK207" i="6"/>
  <c r="BK174" i="6"/>
  <c r="BK148" i="6"/>
  <c r="BK124" i="6"/>
  <c r="J220" i="6"/>
  <c r="BK198" i="6"/>
  <c r="J181" i="6"/>
  <c r="BK158" i="6"/>
  <c r="BK131" i="6"/>
  <c r="J170" i="7"/>
  <c r="J161" i="7"/>
  <c r="J134" i="7"/>
  <c r="BK170" i="7"/>
  <c r="J151" i="7"/>
  <c r="BK134" i="7"/>
  <c r="BK166" i="7"/>
  <c r="J146" i="7"/>
  <c r="BK148" i="8"/>
  <c r="J134" i="8"/>
  <c r="J150" i="8"/>
  <c r="J141" i="8"/>
  <c r="J130" i="8"/>
  <c r="BK154" i="8"/>
  <c r="BK143" i="8"/>
  <c r="J136" i="8"/>
  <c r="BK130" i="8"/>
  <c r="BK123" i="8"/>
  <c r="P246" i="4" l="1"/>
  <c r="R246" i="4"/>
  <c r="P125" i="2"/>
  <c r="BK235" i="2"/>
  <c r="J235" i="2" s="1"/>
  <c r="J99" i="2" s="1"/>
  <c r="R235" i="2"/>
  <c r="P302" i="2"/>
  <c r="BK331" i="2"/>
  <c r="J331" i="2" s="1"/>
  <c r="J101" i="2" s="1"/>
  <c r="P331" i="2"/>
  <c r="P125" i="3"/>
  <c r="BK233" i="3"/>
  <c r="J233" i="3" s="1"/>
  <c r="J99" i="3" s="1"/>
  <c r="T233" i="3"/>
  <c r="T298" i="3"/>
  <c r="R327" i="3"/>
  <c r="BK125" i="4"/>
  <c r="J125" i="4" s="1"/>
  <c r="J98" i="4" s="1"/>
  <c r="R125" i="4"/>
  <c r="P208" i="4"/>
  <c r="R266" i="4"/>
  <c r="P127" i="5"/>
  <c r="T127" i="5"/>
  <c r="R153" i="5"/>
  <c r="T218" i="5"/>
  <c r="P286" i="5"/>
  <c r="R286" i="5"/>
  <c r="BK304" i="5"/>
  <c r="J304" i="5" s="1"/>
  <c r="J104" i="5" s="1"/>
  <c r="T304" i="5"/>
  <c r="T303" i="5" s="1"/>
  <c r="P123" i="6"/>
  <c r="BK188" i="6"/>
  <c r="J188" i="6" s="1"/>
  <c r="J99" i="6" s="1"/>
  <c r="R188" i="6"/>
  <c r="P214" i="6"/>
  <c r="R120" i="7"/>
  <c r="R119" i="7" s="1"/>
  <c r="R118" i="7" s="1"/>
  <c r="P122" i="8"/>
  <c r="P129" i="8"/>
  <c r="BK125" i="2"/>
  <c r="J125" i="2" s="1"/>
  <c r="J98" i="2" s="1"/>
  <c r="T125" i="2"/>
  <c r="P235" i="2"/>
  <c r="BK302" i="2"/>
  <c r="J302" i="2" s="1"/>
  <c r="J100" i="2" s="1"/>
  <c r="T302" i="2"/>
  <c r="R331" i="2"/>
  <c r="R125" i="3"/>
  <c r="P233" i="3"/>
  <c r="BK298" i="3"/>
  <c r="J298" i="3" s="1"/>
  <c r="J100" i="3" s="1"/>
  <c r="R298" i="3"/>
  <c r="T327" i="3"/>
  <c r="T125" i="4"/>
  <c r="R208" i="4"/>
  <c r="BK266" i="4"/>
  <c r="J266" i="4" s="1"/>
  <c r="J101" i="4" s="1"/>
  <c r="T266" i="4"/>
  <c r="BK127" i="5"/>
  <c r="J127" i="5" s="1"/>
  <c r="J98" i="5" s="1"/>
  <c r="BK153" i="5"/>
  <c r="J153" i="5" s="1"/>
  <c r="J99" i="5" s="1"/>
  <c r="T153" i="5"/>
  <c r="R218" i="5"/>
  <c r="BK123" i="6"/>
  <c r="J123" i="6" s="1"/>
  <c r="J98" i="6" s="1"/>
  <c r="T123" i="6"/>
  <c r="P188" i="6"/>
  <c r="BK214" i="6"/>
  <c r="J214" i="6" s="1"/>
  <c r="J100" i="6" s="1"/>
  <c r="T214" i="6"/>
  <c r="BK120" i="7"/>
  <c r="BK119" i="7" s="1"/>
  <c r="T120" i="7"/>
  <c r="T119" i="7"/>
  <c r="T118" i="7"/>
  <c r="BK129" i="8"/>
  <c r="J129" i="8" s="1"/>
  <c r="J99" i="8" s="1"/>
  <c r="R129" i="8"/>
  <c r="R125" i="2"/>
  <c r="T235" i="2"/>
  <c r="R302" i="2"/>
  <c r="T331" i="2"/>
  <c r="BK125" i="3"/>
  <c r="J125" i="3" s="1"/>
  <c r="J98" i="3" s="1"/>
  <c r="T125" i="3"/>
  <c r="R233" i="3"/>
  <c r="P298" i="3"/>
  <c r="BK327" i="3"/>
  <c r="J327" i="3" s="1"/>
  <c r="J101" i="3" s="1"/>
  <c r="P327" i="3"/>
  <c r="P125" i="4"/>
  <c r="BK208" i="4"/>
  <c r="J208" i="4" s="1"/>
  <c r="J99" i="4" s="1"/>
  <c r="T208" i="4"/>
  <c r="P266" i="4"/>
  <c r="R127" i="5"/>
  <c r="P153" i="5"/>
  <c r="BK218" i="5"/>
  <c r="J218" i="5" s="1"/>
  <c r="J100" i="5" s="1"/>
  <c r="P218" i="5"/>
  <c r="BK286" i="5"/>
  <c r="J286" i="5"/>
  <c r="J101" i="5" s="1"/>
  <c r="T286" i="5"/>
  <c r="P304" i="5"/>
  <c r="P303" i="5" s="1"/>
  <c r="R304" i="5"/>
  <c r="R303" i="5"/>
  <c r="R123" i="6"/>
  <c r="T188" i="6"/>
  <c r="R214" i="6"/>
  <c r="P120" i="7"/>
  <c r="P119" i="7"/>
  <c r="P118" i="7" s="1"/>
  <c r="BK122" i="8"/>
  <c r="J122" i="8" s="1"/>
  <c r="J98" i="8" s="1"/>
  <c r="R122" i="8"/>
  <c r="R121" i="8" s="1"/>
  <c r="R120" i="8" s="1"/>
  <c r="T122" i="8"/>
  <c r="T129" i="8"/>
  <c r="BK344" i="2"/>
  <c r="J344" i="2" s="1"/>
  <c r="J102" i="2" s="1"/>
  <c r="BK346" i="3"/>
  <c r="J346" i="3" s="1"/>
  <c r="J103" i="3" s="1"/>
  <c r="BK246" i="4"/>
  <c r="J246" i="4" s="1"/>
  <c r="J100" i="4" s="1"/>
  <c r="BK292" i="4"/>
  <c r="J292" i="4" s="1"/>
  <c r="J103" i="4" s="1"/>
  <c r="BK297" i="5"/>
  <c r="J297" i="5"/>
  <c r="J102" i="5" s="1"/>
  <c r="BK225" i="6"/>
  <c r="J225" i="6" s="1"/>
  <c r="J101" i="6" s="1"/>
  <c r="BK350" i="2"/>
  <c r="J350" i="2" s="1"/>
  <c r="J103" i="2" s="1"/>
  <c r="BK312" i="5"/>
  <c r="J312" i="5" s="1"/>
  <c r="J105" i="5" s="1"/>
  <c r="BK153" i="8"/>
  <c r="J153" i="8"/>
  <c r="J100" i="8" s="1"/>
  <c r="BK340" i="3"/>
  <c r="J340" i="3" s="1"/>
  <c r="J102" i="3" s="1"/>
  <c r="BK286" i="4"/>
  <c r="J286" i="4" s="1"/>
  <c r="J102" i="4" s="1"/>
  <c r="J117" i="8"/>
  <c r="BE123" i="8"/>
  <c r="BE125" i="8"/>
  <c r="BE138" i="8"/>
  <c r="BE141" i="8"/>
  <c r="BE143" i="8"/>
  <c r="BE146" i="8"/>
  <c r="E85" i="8"/>
  <c r="J114" i="8"/>
  <c r="F117" i="8"/>
  <c r="BE132" i="8"/>
  <c r="BE136" i="8"/>
  <c r="BE150" i="8"/>
  <c r="BE154" i="8"/>
  <c r="BE127" i="8"/>
  <c r="BE130" i="8"/>
  <c r="BE134" i="8"/>
  <c r="BE148" i="8"/>
  <c r="E85" i="7"/>
  <c r="J89" i="7"/>
  <c r="F92" i="7"/>
  <c r="J115" i="7"/>
  <c r="BE128" i="7"/>
  <c r="BE151" i="7"/>
  <c r="BE156" i="7"/>
  <c r="BE161" i="7"/>
  <c r="BE174" i="7"/>
  <c r="BE121" i="7"/>
  <c r="BE134" i="7"/>
  <c r="BE139" i="7"/>
  <c r="BE170" i="7"/>
  <c r="BE146" i="7"/>
  <c r="BE166" i="7"/>
  <c r="E85" i="6"/>
  <c r="J92" i="6"/>
  <c r="J115" i="6"/>
  <c r="BE131" i="6"/>
  <c r="BE138" i="6"/>
  <c r="BE148" i="6"/>
  <c r="BE167" i="6"/>
  <c r="BE189" i="6"/>
  <c r="BE198" i="6"/>
  <c r="BE207" i="6"/>
  <c r="BE215" i="6"/>
  <c r="BE226" i="6"/>
  <c r="F92" i="6"/>
  <c r="BE124" i="6"/>
  <c r="BE158" i="6"/>
  <c r="BE174" i="6"/>
  <c r="BE181" i="6"/>
  <c r="BE220" i="6"/>
  <c r="J89" i="5"/>
  <c r="BE128" i="5"/>
  <c r="BE146" i="5"/>
  <c r="BE154" i="5"/>
  <c r="BE165" i="5"/>
  <c r="BE172" i="5"/>
  <c r="BE181" i="5"/>
  <c r="BE200" i="5"/>
  <c r="BE245" i="5"/>
  <c r="BE293" i="5"/>
  <c r="E85" i="5"/>
  <c r="F92" i="5"/>
  <c r="J122" i="5"/>
  <c r="BE207" i="5"/>
  <c r="BE211" i="5"/>
  <c r="BE219" i="5"/>
  <c r="BE226" i="5"/>
  <c r="BE262" i="5"/>
  <c r="BE269" i="5"/>
  <c r="BE135" i="5"/>
  <c r="BE185" i="5"/>
  <c r="BE192" i="5"/>
  <c r="BE233" i="5"/>
  <c r="BE237" i="5"/>
  <c r="BE277" i="5"/>
  <c r="BE298" i="5"/>
  <c r="BE313" i="5"/>
  <c r="BE142" i="5"/>
  <c r="BE161" i="5"/>
  <c r="BE241" i="5"/>
  <c r="BE252" i="5"/>
  <c r="BE287" i="5"/>
  <c r="BE305" i="5"/>
  <c r="BE308" i="5"/>
  <c r="E85" i="4"/>
  <c r="J89" i="4"/>
  <c r="BE133" i="4"/>
  <c r="BE195" i="4"/>
  <c r="BE258" i="4"/>
  <c r="BE267" i="4"/>
  <c r="BE277" i="4"/>
  <c r="BE247" i="4"/>
  <c r="F92" i="4"/>
  <c r="BE126" i="4"/>
  <c r="BE162" i="4"/>
  <c r="BE177" i="4"/>
  <c r="BE185" i="4"/>
  <c r="BE202" i="4"/>
  <c r="BE209" i="4"/>
  <c r="BE219" i="4"/>
  <c r="BE227" i="4"/>
  <c r="BE234" i="4"/>
  <c r="BE283" i="4"/>
  <c r="BE287" i="4"/>
  <c r="J92" i="4"/>
  <c r="BE140" i="4"/>
  <c r="BE158" i="4"/>
  <c r="BE272" i="4"/>
  <c r="BE293" i="4"/>
  <c r="F92" i="3"/>
  <c r="E113" i="3"/>
  <c r="J117" i="3"/>
  <c r="J120" i="3"/>
  <c r="BE133" i="3"/>
  <c r="BE140" i="3"/>
  <c r="BE156" i="3"/>
  <c r="BE234" i="3"/>
  <c r="BE252" i="3"/>
  <c r="BE268" i="3"/>
  <c r="BE280" i="3"/>
  <c r="BE288" i="3"/>
  <c r="BE328" i="3"/>
  <c r="BE334" i="3"/>
  <c r="BE341" i="3"/>
  <c r="BE347" i="3"/>
  <c r="BE126" i="3"/>
  <c r="BE164" i="3"/>
  <c r="BE203" i="3"/>
  <c r="BE305" i="3"/>
  <c r="BE312" i="3"/>
  <c r="BE321" i="3"/>
  <c r="BE147" i="3"/>
  <c r="BE175" i="3"/>
  <c r="BE194" i="3"/>
  <c r="BE214" i="3"/>
  <c r="BE221" i="3"/>
  <c r="BE227" i="3"/>
  <c r="BE244" i="3"/>
  <c r="BE260" i="3"/>
  <c r="BE299" i="3"/>
  <c r="J92" i="2"/>
  <c r="F120" i="2"/>
  <c r="BE140" i="2"/>
  <c r="BE198" i="2"/>
  <c r="BE207" i="2"/>
  <c r="BE229" i="2"/>
  <c r="BE282" i="2"/>
  <c r="BE309" i="2"/>
  <c r="BE332" i="2"/>
  <c r="BE338" i="2"/>
  <c r="BE351" i="2"/>
  <c r="E85" i="2"/>
  <c r="J117" i="2"/>
  <c r="BE147" i="2"/>
  <c r="BE156" i="2"/>
  <c r="BE164" i="2"/>
  <c r="BE217" i="2"/>
  <c r="BE223" i="2"/>
  <c r="BE254" i="2"/>
  <c r="BE303" i="2"/>
  <c r="BE316" i="2"/>
  <c r="BE345" i="2"/>
  <c r="BE126" i="2"/>
  <c r="BE133" i="2"/>
  <c r="BE177" i="2"/>
  <c r="BE236" i="2"/>
  <c r="BE246" i="2"/>
  <c r="BE262" i="2"/>
  <c r="BE270" i="2"/>
  <c r="BE290" i="2"/>
  <c r="BE325" i="2"/>
  <c r="F37" i="2"/>
  <c r="F34" i="2"/>
  <c r="F36" i="3"/>
  <c r="J34" i="3"/>
  <c r="F35" i="3"/>
  <c r="F36" i="4"/>
  <c r="F37" i="4"/>
  <c r="F37" i="5"/>
  <c r="F35" i="5"/>
  <c r="J34" i="6"/>
  <c r="F34" i="6"/>
  <c r="F35" i="6"/>
  <c r="F37" i="6"/>
  <c r="F35" i="7"/>
  <c r="J34" i="7"/>
  <c r="F37" i="7"/>
  <c r="F35" i="8"/>
  <c r="F37" i="8"/>
  <c r="F36" i="8"/>
  <c r="F35" i="2"/>
  <c r="J34" i="2"/>
  <c r="F36" i="2"/>
  <c r="F37" i="3"/>
  <c r="F34" i="3"/>
  <c r="F34" i="4"/>
  <c r="J34" i="4"/>
  <c r="F35" i="4"/>
  <c r="J34" i="5"/>
  <c r="F34" i="5"/>
  <c r="F36" i="5"/>
  <c r="F36" i="6"/>
  <c r="F34" i="7"/>
  <c r="F36" i="7"/>
  <c r="F34" i="8"/>
  <c r="J34" i="8"/>
  <c r="J120" i="7" l="1"/>
  <c r="J98" i="7" s="1"/>
  <c r="R122" i="6"/>
  <c r="R121" i="6" s="1"/>
  <c r="R126" i="5"/>
  <c r="R125" i="5" s="1"/>
  <c r="R124" i="4"/>
  <c r="R123" i="4" s="1"/>
  <c r="T124" i="3"/>
  <c r="T123" i="3" s="1"/>
  <c r="J119" i="7"/>
  <c r="J97" i="7" s="1"/>
  <c r="BK118" i="7"/>
  <c r="J118" i="7" s="1"/>
  <c r="J96" i="7" s="1"/>
  <c r="BK124" i="3"/>
  <c r="J124" i="3" s="1"/>
  <c r="J97" i="3" s="1"/>
  <c r="T121" i="8"/>
  <c r="T120" i="8"/>
  <c r="P124" i="4"/>
  <c r="P123" i="4" s="1"/>
  <c r="R124" i="2"/>
  <c r="R123" i="2"/>
  <c r="T122" i="6"/>
  <c r="T121" i="6" s="1"/>
  <c r="BK122" i="6"/>
  <c r="J122" i="6" s="1"/>
  <c r="J97" i="6" s="1"/>
  <c r="T124" i="4"/>
  <c r="T123" i="4" s="1"/>
  <c r="R124" i="3"/>
  <c r="R123" i="3" s="1"/>
  <c r="T124" i="2"/>
  <c r="T123" i="2" s="1"/>
  <c r="BK124" i="2"/>
  <c r="J124" i="2" s="1"/>
  <c r="J97" i="2" s="1"/>
  <c r="P121" i="8"/>
  <c r="P120" i="8" s="1"/>
  <c r="P122" i="6"/>
  <c r="P121" i="6" s="1"/>
  <c r="T126" i="5"/>
  <c r="T125" i="5" s="1"/>
  <c r="P126" i="5"/>
  <c r="P125" i="5" s="1"/>
  <c r="P124" i="3"/>
  <c r="P123" i="3" s="1"/>
  <c r="P124" i="2"/>
  <c r="P123" i="2" s="1"/>
  <c r="BK126" i="5"/>
  <c r="J126" i="5" s="1"/>
  <c r="J97" i="5" s="1"/>
  <c r="BK303" i="5"/>
  <c r="J303" i="5" s="1"/>
  <c r="J103" i="5" s="1"/>
  <c r="BK124" i="4"/>
  <c r="J124" i="4" s="1"/>
  <c r="J97" i="4" s="1"/>
  <c r="BK121" i="8"/>
  <c r="J121" i="8" s="1"/>
  <c r="J97" i="8" s="1"/>
  <c r="J33" i="2"/>
  <c r="F33" i="2"/>
  <c r="J33" i="3"/>
  <c r="F33" i="3"/>
  <c r="J33" i="4"/>
  <c r="J33" i="5"/>
  <c r="J33" i="6"/>
  <c r="F33" i="7"/>
  <c r="J30" i="7"/>
  <c r="AG100" i="1" s="1"/>
  <c r="W30" i="1"/>
  <c r="W33" i="1"/>
  <c r="J33" i="8"/>
  <c r="F33" i="4"/>
  <c r="F33" i="5"/>
  <c r="F33" i="6"/>
  <c r="J33" i="7"/>
  <c r="F33" i="8"/>
  <c r="W31" i="1"/>
  <c r="BK123" i="3" l="1"/>
  <c r="J123" i="3" s="1"/>
  <c r="J96" i="3" s="1"/>
  <c r="BK123" i="2"/>
  <c r="J123" i="2" s="1"/>
  <c r="J96" i="2" s="1"/>
  <c r="BK125" i="5"/>
  <c r="J125" i="5" s="1"/>
  <c r="J96" i="5" s="1"/>
  <c r="BK121" i="6"/>
  <c r="J121" i="6" s="1"/>
  <c r="J96" i="6" s="1"/>
  <c r="BK123" i="4"/>
  <c r="J123" i="4" s="1"/>
  <c r="J30" i="4" s="1"/>
  <c r="AG97" i="1" s="1"/>
  <c r="BK120" i="8"/>
  <c r="J120" i="8" s="1"/>
  <c r="J96" i="8" s="1"/>
  <c r="AN100" i="1"/>
  <c r="J39" i="7"/>
  <c r="AK29" i="1"/>
  <c r="AK30" i="1"/>
  <c r="W32" i="1"/>
  <c r="J30" i="3" l="1"/>
  <c r="AG96" i="1" s="1"/>
  <c r="AN96" i="1" s="1"/>
  <c r="J39" i="4"/>
  <c r="J96" i="4"/>
  <c r="AN97" i="1"/>
  <c r="J30" i="8"/>
  <c r="AG101" i="1" s="1"/>
  <c r="J30" i="5"/>
  <c r="AG98" i="1" s="1"/>
  <c r="J30" i="6"/>
  <c r="AG99" i="1" s="1"/>
  <c r="AN99" i="1" s="1"/>
  <c r="J30" i="2"/>
  <c r="AG95" i="1" s="1"/>
  <c r="AN95" i="1" s="1"/>
  <c r="W29" i="1"/>
  <c r="J39" i="3" l="1"/>
  <c r="J39" i="2"/>
  <c r="J39" i="8"/>
  <c r="J39" i="5"/>
  <c r="J39" i="6"/>
  <c r="AN98" i="1"/>
  <c r="AN101" i="1"/>
  <c r="AG94" i="1"/>
  <c r="AK26" i="1" l="1"/>
  <c r="AK35" i="1" s="1"/>
  <c r="AN94" i="1"/>
</calcChain>
</file>

<file path=xl/sharedStrings.xml><?xml version="1.0" encoding="utf-8"?>
<sst xmlns="http://schemas.openxmlformats.org/spreadsheetml/2006/main" count="9116" uniqueCount="958">
  <si>
    <t>Export Komplet</t>
  </si>
  <si>
    <t/>
  </si>
  <si>
    <t>2.0</t>
  </si>
  <si>
    <t>False</t>
  </si>
  <si>
    <t>{0a1f934c-3efc-45ac-ba24-935545d52f0f}</t>
  </si>
  <si>
    <t>&gt;&gt;  skryté sloupce  &lt;&lt;</t>
  </si>
  <si>
    <t>0,01</t>
  </si>
  <si>
    <t>21</t>
  </si>
  <si>
    <t>15</t>
  </si>
  <si>
    <t>REKAPITULACE STAVBY</t>
  </si>
  <si>
    <t>v ---  níže se nacházejí doplnkové a pomocné údaje k sestavám  --- v</t>
  </si>
  <si>
    <t>0,001</t>
  </si>
  <si>
    <t>Kód:</t>
  </si>
  <si>
    <t>(ES_30)_2023_07_17</t>
  </si>
  <si>
    <t>Stavba:</t>
  </si>
  <si>
    <t>Litavka, ř.km 2,5 – 3,0, revitalizace koryta toku</t>
  </si>
  <si>
    <t>KSO:</t>
  </si>
  <si>
    <t>CC-CZ:</t>
  </si>
  <si>
    <t>Místo:</t>
  </si>
  <si>
    <t>kraj Středočeský</t>
  </si>
  <si>
    <t>Datum:</t>
  </si>
  <si>
    <t>Zadavatel:</t>
  </si>
  <si>
    <t>IČ:</t>
  </si>
  <si>
    <t>70889953</t>
  </si>
  <si>
    <t>Povodí Vltavy, státní podnik</t>
  </si>
  <si>
    <t>DIČ:</t>
  </si>
  <si>
    <t>CZ70889953</t>
  </si>
  <si>
    <t>Zhotovitel:</t>
  </si>
  <si>
    <t xml:space="preserve"> </t>
  </si>
  <si>
    <t>Projektant:</t>
  </si>
  <si>
    <t>48585904</t>
  </si>
  <si>
    <t>ENVISYSTEM, s.r.o., U Nikolajky 15, 15000  Praha 5</t>
  </si>
  <si>
    <t>CZ48585904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</si>
  <si>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</si>
  <si>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</si>
  <si>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</si>
  <si>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CU 2023/II</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</si>
  <si>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</si>
  <si>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</si>
  <si>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</si>
  <si>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</si>
  <si>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</si>
  <si>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</si>
  <si>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</si>
  <si>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</si>
  <si>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</si>
  <si>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</si>
  <si>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</si>
  <si>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</si>
  <si>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</si>
  <si>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</si>
  <si>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</si>
  <si>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</si>
  <si>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</si>
  <si>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</si>
  <si>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</si>
  <si>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</si>
  <si>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</si>
  <si>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</si>
  <si>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</si>
  <si>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</si>
  <si>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</si>
  <si>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</si>
  <si>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</si>
  <si>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</si>
  <si>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</si>
  <si>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</si>
  <si>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</si>
  <si>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</si>
  <si>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</si>
  <si>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</si>
  <si>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</si>
  <si>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</si>
  <si>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</si>
  <si>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</si>
  <si>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</si>
  <si>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</si>
  <si>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</si>
  <si>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</si>
  <si>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</si>
  <si>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</si>
  <si>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</si>
  <si>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</si>
  <si>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Revitalizace dolního stupně</t>
  </si>
  <si>
    <t>STA</t>
  </si>
  <si>
    <t>1</t>
  </si>
  <si>
    <t>{1eaeacd7-f39e-4f04-a956-a1487d533d3b}</t>
  </si>
  <si>
    <t>2</t>
  </si>
  <si>
    <t>SO 02</t>
  </si>
  <si>
    <t>Revitalizace horního stupně</t>
  </si>
  <si>
    <t>{4abfd821-5504-4dbe-b1d7-00f6a3b7cbd0}</t>
  </si>
  <si>
    <t>SO 03</t>
  </si>
  <si>
    <t xml:space="preserve">Revitalizace břehů a dna </t>
  </si>
  <si>
    <t>{a60b8c2d-e14a-4716-9bdb-e4cf71dd52b3}</t>
  </si>
  <si>
    <t>SO 04</t>
  </si>
  <si>
    <t>Limnigraf</t>
  </si>
  <si>
    <t>{b6f605d6-8f97-40c2-97d9-eca147616229}</t>
  </si>
  <si>
    <t>SO 05</t>
  </si>
  <si>
    <t>Sjezd do koryta</t>
  </si>
  <si>
    <t>{c82f8c71-f7c9-4a39-b047-1d262a6f151e}</t>
  </si>
  <si>
    <t>SO 06</t>
  </si>
  <si>
    <t>Kácení</t>
  </si>
  <si>
    <t>{43e19406-ee21-43dc-ac46-a74eb722f518}</t>
  </si>
  <si>
    <t>VON</t>
  </si>
  <si>
    <t>Vedlejší a ostatní náklady</t>
  </si>
  <si>
    <t>{13d69492-69d8-4bef-832e-254e4a3d0710}</t>
  </si>
  <si>
    <t>KRYCÍ LIST SOUPISU PRACÍ</t>
  </si>
  <si>
    <t>Objekt:</t>
  </si>
  <si>
    <t>SO 01 - Revitalizace dolního stupně</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</si>
  <si>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</si>
  <si>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</si>
  <si>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</si>
  <si>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</si>
  <si>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</si>
  <si>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</si>
  <si>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</si>
  <si>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</si>
  <si>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9 - Ostatní konstrukce a práce-bourání</t>
  </si>
  <si>
    <t xml:space="preserve">    997 - Přesun sutě</t>
  </si>
  <si>
    <t xml:space="preserve">    998 - Přesun hmot</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</si>
  <si>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</si>
  <si>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</si>
  <si>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</si>
  <si>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</si>
  <si>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</si>
  <si>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</si>
  <si>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</si>
  <si>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</si>
  <si>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</si>
  <si>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</si>
  <si>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</si>
  <si>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</si>
  <si>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</si>
  <si>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</si>
  <si>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</si>
  <si>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</si>
  <si>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</si>
  <si>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</si>
  <si>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</si>
  <si>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114203103</t>
  </si>
  <si>
    <t>Rozebrání dlažeb z lomového kamene nebo betonových tvárnic do cementové malty</t>
  </si>
  <si>
    <t>m3</t>
  </si>
  <si>
    <t>CS ÚRS 2023 02</t>
  </si>
  <si>
    <t>4</t>
  </si>
  <si>
    <t>-39281317</t>
  </si>
  <si>
    <t>PP</t>
  </si>
  <si>
    <t>Rozebrání dlažeb nebo záhozů s naložením na dopravní prostředek dlažeb z lomového kamene nebo betonových tvárnic do cementové malty se spárami zalitými cementovou maltou</t>
  </si>
  <si>
    <t>Online PSC</t>
  </si>
  <si>
    <t>https://podminky.urs.cz/item/CS_URS_2023_02/114203103</t>
  </si>
  <si>
    <t>PSC</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</si>
  <si>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</si>
  <si>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VV</t>
  </si>
  <si>
    <t>KAMENNÁ DLAŽBA tl. 250mm do betonu tl. 250 mm</t>
  </si>
  <si>
    <t>(218,19"m2"*0,25) "kámen</t>
  </si>
  <si>
    <t>Součet</t>
  </si>
  <si>
    <t>114203201</t>
  </si>
  <si>
    <t>Očištění lomového kamene nebo betonových tvárnic od hlíny nebo písku</t>
  </si>
  <si>
    <t>-835984555</t>
  </si>
  <si>
    <t>Očištění lomového kamene nebo betonových tvárnic získaných při rozebrání dlažeb, záhozů, rovnanin a soustřeďovacích staveb od hlíny nebo písku</t>
  </si>
  <si>
    <t>https://podminky.urs.cz/item/CS_URS_2023_02/114203201</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</si>
  <si>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</si>
  <si>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VYTŘÍDĚNÍ BALVANŮ ZE ZÁHOZŮ NA BŘEHU &gt; Ds=0.3 m</t>
  </si>
  <si>
    <t>75,3"m3"</t>
  </si>
  <si>
    <t>3</t>
  </si>
  <si>
    <t>114203202</t>
  </si>
  <si>
    <t>Očištění lomového kamene nebo betonových tvárnic od malty</t>
  </si>
  <si>
    <t>1108606794</t>
  </si>
  <si>
    <t>Očištění lomového kamene nebo betonových tvárnic získaných při rozebrání dlažeb, záhozů, rovnanin a soustřeďovacích staveb od malty</t>
  </si>
  <si>
    <t>https://podminky.urs.cz/item/CS_URS_2023_02/114203202</t>
  </si>
  <si>
    <t>KAMENNÁ DLAŽBA tl. 250mm</t>
  </si>
  <si>
    <t>54,5"m3"</t>
  </si>
  <si>
    <t>114203301</t>
  </si>
  <si>
    <t>Třídění lomového kamene nebo betonových tvárnic podle druhu, velikosti nebo tvaru</t>
  </si>
  <si>
    <t>-566242008</t>
  </si>
  <si>
    <t>Třídění lomového kamene nebo betonových tvárnic získaných při rozebrání dlažeb, záhozů, rovnanin a soustřeďovacích staveb podle druhu, velikosti nebo tvaru</t>
  </si>
  <si>
    <t>https://podminky.urs.cz/item/CS_URS_2023_02/114203301</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</si>
  <si>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 2. V ceně nejsou započteny náklady na: a) očištění lomového kamene nebo tvárnic; tyto práce se oceňují cenami souboru cen 114 20-32 Očištění lomového kamene nebo betonových tvárnic; b) srovnání lomového kamene nebo tvárnic do měřitelných figur; tyto práce se oceňují cenami souboru cen 114 20-34 Srovnání lomového kamene nebo betonových tvárnic do měřitelných figur. 3. Množství měrných jednotek se určí v m3 tříděného kamene nebo tvárnic. </t>
  </si>
  <si>
    <t>VYTŘÍDĚNÍ BALVANŮ ZE ZÁHOZŮ NA BŘEHU &gt; Ds=0.3 m (vytřídění z 10% výkopu)</t>
  </si>
  <si>
    <t>752,8"m3"*0,1</t>
  </si>
  <si>
    <t>5</t>
  </si>
  <si>
    <t>124353102</t>
  </si>
  <si>
    <t>Vykopávky pro koryta vodotečí v hornině třídy těžitelnosti II skupiny 4 objem do 5000 m3 strojně</t>
  </si>
  <si>
    <t>-1293759758</t>
  </si>
  <si>
    <t>Vykopávky pro koryta vodotečí strojně v hornině třídy těžitelnosti II skupiny 4 přes 1 000 do 5 000 m3</t>
  </si>
  <si>
    <t>Poznámka: Vyhrazena změna závazku</t>
  </si>
  <si>
    <t>https://podminky.urs.cz/item/CS_URS_2023_02/124353102</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</si>
  <si>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V cenách jsou započteny i náklady na přehození výkopku na vzdálenost do 3 m nebo naložení na dopravní prostředek. 3. Ceny nelze použít pro: a) vykopávky koryt vodotečí, které jsou dle projektu pod úrovní pracovní hladiny vody; tyto zemní práce se oceňují cenami souboru cen 127 . 5-.1 Vykopávky pod vodou strojně,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 d) hloubení zatrubněných nebo zastropených koryt vodotečí; tyto práce se oceňují cenami souboru cen 123 . 5-.1 Vykopávky zářezů se šikmými stěnami pro podzemní vedení. </t>
  </si>
  <si>
    <t>dno</t>
  </si>
  <si>
    <t>(((4,75+22,9+24+31,35)/4)*44,5)/2</t>
  </si>
  <si>
    <t>6</t>
  </si>
  <si>
    <t>124453102</t>
  </si>
  <si>
    <t>Vykopávky pro koryta vodotečí v hornině třídy těžitelnosti II skupiny 5 objem do 5000 m3 strojně</t>
  </si>
  <si>
    <t>-350679490</t>
  </si>
  <si>
    <t>Vykopávky pro koryta vodotečí strojně v hornině třídy těžitelnosti II skupiny 5 přes 1 000 do 5 000 m3</t>
  </si>
  <si>
    <t>https://podminky.urs.cz/item/CS_URS_2023_02/124453102</t>
  </si>
  <si>
    <t>Mezisoučet</t>
  </si>
  <si>
    <t>svah</t>
  </si>
  <si>
    <t>"LB"  (((6,36+7,54+10,78+8,8)/4)*43,1)"m3"</t>
  </si>
  <si>
    <t>"PB"  (((12,36+7,6+9,03+6,9)/4)*(16,8+26,9))"m3"</t>
  </si>
  <si>
    <t>7</t>
  </si>
  <si>
    <t>162351123</t>
  </si>
  <si>
    <t>Vodorovné přemístění přes 50 do 500 m výkopku/sypaniny z hornin třídy těžitelnosti II skupiny 4 a 5</t>
  </si>
  <si>
    <t>-735063517</t>
  </si>
  <si>
    <t>Vodorovné přemístění výkopku nebo sypaniny po suchu na obvyklém dopravním prostředku, bez naložení výkopku, avšak se složením bez rozhrnutí z horniny třídy těžitelnosti II skupiny 4 a 5 na vzdálenost přes 50 do 500 m</t>
  </si>
  <si>
    <t>https://podminky.urs.cz/item/CS_URS_2023_02/162351123</t>
  </si>
  <si>
    <t>vod. přemístění na mezideponii</t>
  </si>
  <si>
    <t>výkop dna</t>
  </si>
  <si>
    <t>461,7"m3"  "hor. tř. 4</t>
  </si>
  <si>
    <t>461,7"m3"  "hor. tř. 5</t>
  </si>
  <si>
    <t>výkop svahů</t>
  </si>
  <si>
    <t>752,8"m3"-75,3"m3"</t>
  </si>
  <si>
    <t>vod. přemístění z mezideponie do zpětného zásypu</t>
  </si>
  <si>
    <t>416,4"m3"</t>
  </si>
  <si>
    <t>vod. přemístění na mezideponii, využití do zpětného zásypu v SO 05</t>
  </si>
  <si>
    <t>107,3"m3"</t>
  </si>
  <si>
    <t>vod. přemístění (kámen z dlažby a výkopů) na mezideponii a zpět, využití do záhozu</t>
  </si>
  <si>
    <t>75,3"m3"*2   "kámen z výkopu</t>
  </si>
  <si>
    <t>54,5"m3"*2   "kámen z dlažby</t>
  </si>
  <si>
    <t>8</t>
  </si>
  <si>
    <t>16275110R</t>
  </si>
  <si>
    <t>Likvidace výkopku z hor. třídy těžitelnosti II, skupiny 4 a 5 zákonným způsobem, naložení, odvoz a uložení na skládku s poplatkem</t>
  </si>
  <si>
    <t>R-položka</t>
  </si>
  <si>
    <t>1100723381</t>
  </si>
  <si>
    <t>BILANCE ZEMINY</t>
  </si>
  <si>
    <t>461,7"m3"     "výkop v hor. 4 - dno</t>
  </si>
  <si>
    <t>461,7"m3"     "výkop v hor. 5 - dno</t>
  </si>
  <si>
    <t>752,8"m3"        "výkop v hor. 5 -  svah</t>
  </si>
  <si>
    <t>-416,4"m3"      "odpočet, zpětný zásyp</t>
  </si>
  <si>
    <t>-75,3"m3"        "odpočet, zpětné využití do záhozu</t>
  </si>
  <si>
    <t>9</t>
  </si>
  <si>
    <t>167151112</t>
  </si>
  <si>
    <t>Nakládání výkopku z hornin třídy těžitelnosti II skupiny 4 a 5 přes 100 m3</t>
  </si>
  <si>
    <t>1715258987</t>
  </si>
  <si>
    <t>Nakládání, skládání a překládání neulehlého výkopku nebo sypaniny strojně nakládání, množství přes 100 m3, z hornin třídy těžitelnosti II, skupiny 4 a 5</t>
  </si>
  <si>
    <t>https://podminky.urs.cz/item/CS_URS_2023_02/167151112</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</si>
  <si>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</si>
  <si>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naložení na mezideponii, využití do zpětného zásypu</t>
  </si>
  <si>
    <t>naložení na mezideponii (kámen z dlažby a výkopů), využití do záhozu</t>
  </si>
  <si>
    <t>75,3"m3"   "kámen z výkopu</t>
  </si>
  <si>
    <t>54,5"m3"   "kámen z dlažby</t>
  </si>
  <si>
    <t>10</t>
  </si>
  <si>
    <t>174101101</t>
  </si>
  <si>
    <t>Zásyp jam, šachet rýh nebo kolem objektů sypaninou se zhutněním</t>
  </si>
  <si>
    <t>2079078869</t>
  </si>
  <si>
    <t>Zásyp sypaninou z jakékoliv horniny  s uložením výkopku ve vrstvách se zhutněním jam, šachet, rýh nebo kolem objektů v těchto vykopávkách</t>
  </si>
  <si>
    <t>https://podminky.urs.cz/item/CS_URS_2023_02/174101101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</si>
  <si>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</si>
  <si>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výkopkem</t>
  </si>
  <si>
    <t>11</t>
  </si>
  <si>
    <t>181951114</t>
  </si>
  <si>
    <t>Úprava pláně v hornině třídy těžitelnosti II skupiny 4 a 5 se zhutněním strojně</t>
  </si>
  <si>
    <t>m2</t>
  </si>
  <si>
    <t>1346812246</t>
  </si>
  <si>
    <t>Úprava pláně vyrovnáním výškových rozdílů strojně v hornině třídy těžitelnosti II, skupiny 4 a 5 se zhutněním</t>
  </si>
  <si>
    <t>https://podminky.urs.cz/item/CS_URS_2023_02/181951114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</si>
  <si>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</si>
  <si>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960,0"m2"</t>
  </si>
  <si>
    <t>12</t>
  </si>
  <si>
    <t>182151112</t>
  </si>
  <si>
    <t>Svahování v zářezech v hornině třídy těžitelnosti II skupiny 4 a 5 strojně</t>
  </si>
  <si>
    <t>-1194760991</t>
  </si>
  <si>
    <t>Svahování trvalých svahů do projektovaných profilů strojně s potřebným přemístěním výkopku při svahování v zářezech v hornině třídy těžitelnosti II, skupiny 4 a 5</t>
  </si>
  <si>
    <t>https://podminky.urs.cz/item/CS_URS_2023_02/182151112</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</si>
  <si>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</si>
  <si>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(295+108+78)"m2"</t>
  </si>
  <si>
    <t>Vodorovné konstrukce</t>
  </si>
  <si>
    <t>13</t>
  </si>
  <si>
    <t>457541111</t>
  </si>
  <si>
    <t>Filtrační vrstvy ze štěrkodrti bez zhutnění frakce od 0 až 22 do 0 až 63 mm</t>
  </si>
  <si>
    <t>951968232</t>
  </si>
  <si>
    <t>Filtrační vrstvy jakékoliv tloušťky a sklonu  ze štěrkodrti bez zhutnění, frakce od 0-22 do 0-63 mm</t>
  </si>
  <si>
    <t>https://podminky.urs.cz/item/CS_URS_2023_02/457541111</t>
  </si>
  <si>
    <t xml:space="preserve">Poznámka k souboru cen:_x000D_
1. Ceny jsou určeny při jakémkoliv množství filtračních vrstev. 2. Ceny neplatí, je-li předepsáno mísení více frakcí kameniva v jedné vrstvě; tyto práce se oceňují individuálně. 3. V cenách jsou započteny i náklady na: a) průměrné množství kameniva zatlačeného do podloží, b) urovnání líce vrstvy. 4. Objem se stanoví v m3 filtrační vrstvy. 5. Příplatek k cenám je určen pro položky -1111 až -2111. </t>
  </si>
  <si>
    <t>FILTR. VRSTVA frakce 0-63mm, tl. 0.15 m</t>
  </si>
  <si>
    <t xml:space="preserve">v rovině </t>
  </si>
  <si>
    <t>144,0"m3"</t>
  </si>
  <si>
    <t>ve svahu</t>
  </si>
  <si>
    <t>72,2"m3"</t>
  </si>
  <si>
    <t>14</t>
  </si>
  <si>
    <t>462512270</t>
  </si>
  <si>
    <t>Zához z lomového kamene s proštěrkováním z terénu hmotnost do 200 kg</t>
  </si>
  <si>
    <t>-1478116930</t>
  </si>
  <si>
    <t>Zához z lomového kamene neupraveného záhozového  s proštěrkováním z terénu, hmotnosti jednotlivých kamenů do 200 kg</t>
  </si>
  <si>
    <t>https://podminky.urs.cz/item/CS_URS_2023_02/462512270</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</si>
  <si>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</si>
  <si>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KAM. ZÁHOZ DNA</t>
  </si>
  <si>
    <t>Ds ~ 0.3 m - dno balvanité rampy (mezi liniemi)</t>
  </si>
  <si>
    <t>203,3"m3"    "montáž a dodávka nového kamene</t>
  </si>
  <si>
    <t>462512270.R</t>
  </si>
  <si>
    <t>Zához z lomového kamene s proštěrkováním z terénu hmotnost do 200 kg- bez dodávky kamene</t>
  </si>
  <si>
    <t>1586129728</t>
  </si>
  <si>
    <t xml:space="preserve">Zához z lomového kamene neupraveného záhozového  s proštěrkováním z terénu, hmotnosti jednotlivých kamenů do 200 kg </t>
  </si>
  <si>
    <t>P</t>
  </si>
  <si>
    <t>Poznámka k položce:_x000D_
kámen z vybouraných konstrukcí</t>
  </si>
  <si>
    <t>129,8"m3"    "stávající kámen vytříděný ze břehů a z dlažeb</t>
  </si>
  <si>
    <t>16</t>
  </si>
  <si>
    <t>462519002</t>
  </si>
  <si>
    <t>Příplatek za urovnání ploch záhozu z lomového kamene hmotnost do 200 kg</t>
  </si>
  <si>
    <t>1786517039</t>
  </si>
  <si>
    <t>Zához z lomového kamene neupraveného záhozového  Příplatek k cenám za urovnání viditelných ploch záhozu z kamene, hmotnosti jednotlivých kamenů do 200 kg</t>
  </si>
  <si>
    <t>https://podminky.urs.cz/item/CS_URS_2023_02/462519002</t>
  </si>
  <si>
    <t>205,9"m3"    "zához z nového kamene</t>
  </si>
  <si>
    <t>127,2"m3"    "zához ze stávajícího kamene</t>
  </si>
  <si>
    <t>333,1"m3"/0,4</t>
  </si>
  <si>
    <t>17</t>
  </si>
  <si>
    <t>463212111</t>
  </si>
  <si>
    <t>Rovnanina z lomového kamene upraveného s vyklínováním spár úlomky kamene</t>
  </si>
  <si>
    <t>-205967980</t>
  </si>
  <si>
    <t>Rovnanina z lomového kamene upraveného, tříděného  jakékoliv tloušťky rovnaniny s vyklínováním spár a dutin úlomky kamene</t>
  </si>
  <si>
    <t>https://podminky.urs.cz/item/CS_URS_2023_02/463212111</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</si>
  <si>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</si>
  <si>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BALVANITÁ ROVNANINA, Ds = 0.8 m - VE SVAHU</t>
  </si>
  <si>
    <t>((3,7+5,5+4,9+5,1)/4)*(16,8+26,8)   "LB</t>
  </si>
  <si>
    <t>((4,8+5,9+7,4+7,5)/4)*(45,7-2,6-1,5)  "PB</t>
  </si>
  <si>
    <t xml:space="preserve">SCHODOVITÁ BALVANITÁ ÚPRAVA, Ds = 0.6 m </t>
  </si>
  <si>
    <t>(10,5+8,7)*0,6</t>
  </si>
  <si>
    <t>18</t>
  </si>
  <si>
    <t>463212191</t>
  </si>
  <si>
    <t>Příplatek za vypracováni líce rovnaniny</t>
  </si>
  <si>
    <t>1969789325</t>
  </si>
  <si>
    <t>Rovnanina z lomového kamene upraveného, tříděného  Příplatek k cenám za vypracování líce</t>
  </si>
  <si>
    <t>https://podminky.urs.cz/item/CS_URS_2023_02/463212191</t>
  </si>
  <si>
    <t>urovnání do schodovité úpravy</t>
  </si>
  <si>
    <t>11,52"m3"/0,6</t>
  </si>
  <si>
    <t>19</t>
  </si>
  <si>
    <t>467510111</t>
  </si>
  <si>
    <t>Balvanitý skluz z lomového kamene tl 700 až 1200 mm</t>
  </si>
  <si>
    <t>994738105</t>
  </si>
  <si>
    <t>Balvanitý skluz z lomového kamene  hmotnosti kamene jednotlivě přes 300 do 3000 kg s proštěrkováním tl. vrstvy 700 až 1200 mm</t>
  </si>
  <si>
    <t>https://podminky.urs.cz/item/CS_URS_2023_02/467510111</t>
  </si>
  <si>
    <t xml:space="preserve">Poznámka k souboru cen:_x000D_
1. V ceně jsou započteny i náklady na práci pod hladinou vody přes 100 do 300 mm. 2. V ceně nejsou započteny náklady na podkladní vrstvu z kameniva; tato se oceňuje cenami souboru cen 457 5 . - . . Filtrační vrstvy jakékoliv tloušťky a sklonu. 3. Objem se stanoví v m3 konstrukce skluzu. </t>
  </si>
  <si>
    <t>BALVANITÉ LINIE</t>
  </si>
  <si>
    <t>Ds = 1.0 m - PRAHY VE DNĚ</t>
  </si>
  <si>
    <t>159"m"*0,75</t>
  </si>
  <si>
    <t>Ds = 1.0 m - PATA SVAHU</t>
  </si>
  <si>
    <t>95"m"*0,75</t>
  </si>
  <si>
    <t>Ds = 0.6 m - LINIE PODÉL PRAHU LMG</t>
  </si>
  <si>
    <t>31*0,6</t>
  </si>
  <si>
    <t>Ostatní konstrukce a práce-bourání</t>
  </si>
  <si>
    <t>20</t>
  </si>
  <si>
    <t>966041111</t>
  </si>
  <si>
    <t>Bourání konstrukcí LTM zdiva z betonu prostého neprokládaného ručně</t>
  </si>
  <si>
    <t>-317201352</t>
  </si>
  <si>
    <t>Bourání konstrukcí LTM ve vodních tocích s přemístěním suti na hromady na vzdálenost do 20 m nebo s naložením na dopravní prostředek ručně z betonu prostého neprokládaného</t>
  </si>
  <si>
    <t>https://podminky.urs.cz/item/CS_URS_2023_02/966041111</t>
  </si>
  <si>
    <t>BETON - konstrukce pod vyústěním, odříznutá část</t>
  </si>
  <si>
    <t>0,5"m3"</t>
  </si>
  <si>
    <t>966045111</t>
  </si>
  <si>
    <t>Bourání konstrukcí LTM zdiva z betonu prostého neprokládaného strojně</t>
  </si>
  <si>
    <t>-1404318662</t>
  </si>
  <si>
    <t>Bourání konstrukcí LTM ve vodních tocích s přemístěním suti na hromady na vzdálenost do 20 m nebo s naložením na dopravní prostředek strojně z betonu prostého neprokládaného</t>
  </si>
  <si>
    <t>https://podminky.urs.cz/item/CS_URS_2023_02/966045111</t>
  </si>
  <si>
    <t xml:space="preserve">Poznámka k souboru cen:_x000D_
1. Cena je určena pro bourání konstrukcí souvisejících s vodními toky. 2. U cen 966 06- Bourání dřevěných konstrukcí se množství jednotek se určuje v m3 dřevěné konstrukce včetně výplně. </t>
  </si>
  <si>
    <t>(218,19"m2"*0,25)  "beton</t>
  </si>
  <si>
    <t>22</t>
  </si>
  <si>
    <t>966055211</t>
  </si>
  <si>
    <t>Bourání konstrukcí LTM zdiva z ŽB nebo předpjatého betonu strojně</t>
  </si>
  <si>
    <t>-103296958</t>
  </si>
  <si>
    <t>Bourání konstrukcí LTM ve vodních tocích s přemístěním suti na hromady na vzdálenost do 20 m nebo s naložením na dopravní prostředek strojně z betonu železového nebo předpjatého</t>
  </si>
  <si>
    <t>https://podminky.urs.cz/item/CS_URS_2023_02/966055211</t>
  </si>
  <si>
    <t>horní práh</t>
  </si>
  <si>
    <t>(27,2*1,045)*2</t>
  </si>
  <si>
    <t>dolní práh</t>
  </si>
  <si>
    <t>(14,2*1,045)*2</t>
  </si>
  <si>
    <t>23</t>
  </si>
  <si>
    <t>977211111</t>
  </si>
  <si>
    <t>Řezání stěnovou pilou betonových nebo ŽB kcí s výztuží průměru do 16 mm hl do 200 mm</t>
  </si>
  <si>
    <t>m</t>
  </si>
  <si>
    <t>-1019251333</t>
  </si>
  <si>
    <t>Řezání konstrukcí stěnovou pilou betonových nebo železobetonových průměru řezané výztuže do 16 mm hloubka řezu do 200 mm</t>
  </si>
  <si>
    <t>https://podminky.urs.cz/item/CS_URS_2023_02/977211111</t>
  </si>
  <si>
    <t>konstrukce pod vyústěním</t>
  </si>
  <si>
    <t>3,7"m"</t>
  </si>
  <si>
    <t>997</t>
  </si>
  <si>
    <t>Přesun sutě</t>
  </si>
  <si>
    <t>24</t>
  </si>
  <si>
    <t>99731251R1</t>
  </si>
  <si>
    <t>Likvidace suti a vybouraných hmot na skládku odpovídajícím zákonným způsobem - BETON</t>
  </si>
  <si>
    <t>t</t>
  </si>
  <si>
    <t>2029943356</t>
  </si>
  <si>
    <t>vč. dopravy a naložení</t>
  </si>
  <si>
    <t xml:space="preserve">beton </t>
  </si>
  <si>
    <t>1,1+120,006</t>
  </si>
  <si>
    <t>25</t>
  </si>
  <si>
    <t>99731251R2</t>
  </si>
  <si>
    <t>Likvidace suti a vybouraných hmot na skládku odpovídajícím zákonným způsobem - ŽELEZOBETON</t>
  </si>
  <si>
    <t>-1854888143</t>
  </si>
  <si>
    <t>horní a dolní práh</t>
  </si>
  <si>
    <t>216,315"t"   "železobeton</t>
  </si>
  <si>
    <t>998</t>
  </si>
  <si>
    <t>Přesun hmot</t>
  </si>
  <si>
    <t>26</t>
  </si>
  <si>
    <t>998332011</t>
  </si>
  <si>
    <t>Přesun hmot pro úpravy vodních toků a kanály</t>
  </si>
  <si>
    <t>-2019584304</t>
  </si>
  <si>
    <t>Přesun hmot pro úpravy vodních toků a kanály, hráze rybníků apod.  dopravní vzdálenost do 500 m</t>
  </si>
  <si>
    <t>https://podminky.urs.cz/item/CS_URS_2023_02/998332011</t>
  </si>
  <si>
    <t xml:space="preserve">Poznámka k souboru cen:_x000D_
1. Ceny jsou určeny pro jakoukoliv konstrukčně-materiálovou charakteristiku. </t>
  </si>
  <si>
    <t>OST</t>
  </si>
  <si>
    <t>Ostatní</t>
  </si>
  <si>
    <t>27</t>
  </si>
  <si>
    <t>R_001</t>
  </si>
  <si>
    <t>Jímkování (zřízení a odstranění, přemístěním materiálu do 50 m)</t>
  </si>
  <si>
    <t>kpl</t>
  </si>
  <si>
    <t>-903596033</t>
  </si>
  <si>
    <t xml:space="preserve">Poznámka k položce:_x000D_
Jímkování pro SO 01 - zřízení a odstranění_x000D_
_x000D_
- Zřízení a odstranění jímkování pro SO01 zahrnuje veškeré práce, materiál a poplatky pro zřízení jímkování. Dále pak čerpání vody 30 dní. Jímkování stavby na výkon a funkci. Řešení jímkování stavby dle návrhu zhotovitele stavby se zohledněním podmínek pro stavbu._x000D_
_x000D_
</t>
  </si>
  <si>
    <t>1"kpl"</t>
  </si>
  <si>
    <t>SO 02 - Revitalizace horního stupně</t>
  </si>
  <si>
    <t>-1272633841</t>
  </si>
  <si>
    <t>(216,3"m2"*0,25)  "kámen</t>
  </si>
  <si>
    <t>1925734620</t>
  </si>
  <si>
    <t>BALVANY ZE ZÁHOZŮ NA BŘEHU &gt; Ds=0.3 m</t>
  </si>
  <si>
    <t>31,8"m3"</t>
  </si>
  <si>
    <t>540790392</t>
  </si>
  <si>
    <t>54,075"m3"</t>
  </si>
  <si>
    <t>27362658</t>
  </si>
  <si>
    <t>216,3"m2"*0,25</t>
  </si>
  <si>
    <t>VYTŘÍDĚNÍ BALVANŮ ZE ZÁHOZŮ NA BŘEHU &gt; Ds=0.3 m,  (vytřídění z 10% výkopu)</t>
  </si>
  <si>
    <t>317,9*0,1"m3"</t>
  </si>
  <si>
    <t>1421372548</t>
  </si>
  <si>
    <t>(((44,6+39,6)/2)*22)*0,5</t>
  </si>
  <si>
    <t>-108331546</t>
  </si>
  <si>
    <t>"LB"  145,26"m3"</t>
  </si>
  <si>
    <t>"PB"  172,61"m3"</t>
  </si>
  <si>
    <t>-2040634722</t>
  </si>
  <si>
    <t>463,1"m3"  "hor. tř. 4</t>
  </si>
  <si>
    <t>463,1"m3"  "hor. tř. 5</t>
  </si>
  <si>
    <t>317,9"m3"-31,8"m3"</t>
  </si>
  <si>
    <t>306,1"m3"</t>
  </si>
  <si>
    <t>31,8"m3"*2   "kámen z výkopu</t>
  </si>
  <si>
    <t>54,1"m3"*2  "kámen z dlažby</t>
  </si>
  <si>
    <t>-1721899718</t>
  </si>
  <si>
    <t>463,1"m3"     "výkop v hor. 4 - dno</t>
  </si>
  <si>
    <t>463,1"m3"     "výkop v hor. 5 - dno</t>
  </si>
  <si>
    <t>317,9"m3"        "výkop v hor. 5 -  svah</t>
  </si>
  <si>
    <t>-306,1"m3"      "odpočet, zpětný zásyp</t>
  </si>
  <si>
    <t>-31,8"m3"        "odpočet, zpětné využití do záhozu</t>
  </si>
  <si>
    <t>-1112835894</t>
  </si>
  <si>
    <t>31,8"m3"   "kámen z výkopu</t>
  </si>
  <si>
    <t>54,1"m3"  "kámen z dlažby</t>
  </si>
  <si>
    <t>-1785938663</t>
  </si>
  <si>
    <t>653437117</t>
  </si>
  <si>
    <t>741"m2"</t>
  </si>
  <si>
    <t>-109190557</t>
  </si>
  <si>
    <t>110+110</t>
  </si>
  <si>
    <t>1345688890</t>
  </si>
  <si>
    <t>111,2"m3"</t>
  </si>
  <si>
    <t>33"m3"</t>
  </si>
  <si>
    <t>-1882989384</t>
  </si>
  <si>
    <t>161,9"m3"    "montáž a dodávka nového kamene</t>
  </si>
  <si>
    <t>60500465</t>
  </si>
  <si>
    <t>85,9"m3"    "stávající kámen vytříděný ze břehů a z dlažeb</t>
  </si>
  <si>
    <t>1300061247</t>
  </si>
  <si>
    <t>161,9"m3"    "zához z nového kamene</t>
  </si>
  <si>
    <t>85,9"m3"    "zához ze stávajícího kamene</t>
  </si>
  <si>
    <t>247,8"m3"/0,4</t>
  </si>
  <si>
    <t>-1387212107</t>
  </si>
  <si>
    <t>((4,8+3,2+5,2+3,7)/4)*27  "LB</t>
  </si>
  <si>
    <t>((7,6+7,05+4,15)/3)*31   "PB</t>
  </si>
  <si>
    <t>7,3*0,6</t>
  </si>
  <si>
    <t>1185697969</t>
  </si>
  <si>
    <t>4,4/0,6</t>
  </si>
  <si>
    <t>-1561904016</t>
  </si>
  <si>
    <t>161"m"*0,75</t>
  </si>
  <si>
    <t>50"m"*0,75</t>
  </si>
  <si>
    <t>1096419587</t>
  </si>
  <si>
    <t>10,5"m3"</t>
  </si>
  <si>
    <t>1407504603</t>
  </si>
  <si>
    <t>(216,3"m2"*0,25)  "beton</t>
  </si>
  <si>
    <t>-1800526588</t>
  </si>
  <si>
    <t>(30,74*1,047)*2</t>
  </si>
  <si>
    <t>(14,6*1,037)*2</t>
  </si>
  <si>
    <t>-6613639</t>
  </si>
  <si>
    <t>3,5"m"</t>
  </si>
  <si>
    <t>-528704016</t>
  </si>
  <si>
    <t>118,965+23,1</t>
  </si>
  <si>
    <t>-1859969543</t>
  </si>
  <si>
    <t>236,625"t"   "železobeton</t>
  </si>
  <si>
    <t>-201227577</t>
  </si>
  <si>
    <t>R_002</t>
  </si>
  <si>
    <t>-1474971740</t>
  </si>
  <si>
    <t xml:space="preserve">Poznámka k položce:_x000D_
Jímkování pro SO 02 - zřízení a odstranění_x000D_
_x000D_
Zřízení a odstranění  jímkování pro SO02 zahrnuje veškeré práce, materiál a poplatky pro zřízení jímkování. Jímkování stavby na výkon a funkci. Řešení jímkování stavby dle návrhu zhotovitele stavby se zohledněním podmínek pro stavbu._x000D_
_x000D_
</t>
  </si>
  <si>
    <t xml:space="preserve">SO 03 - Revitalizace břehů a dna </t>
  </si>
  <si>
    <t xml:space="preserve">    9 - Ostatní konstrukce a práce, bourání</t>
  </si>
  <si>
    <t>-439128126</t>
  </si>
  <si>
    <t>32,2"m3"</t>
  </si>
  <si>
    <t>1610109800</t>
  </si>
  <si>
    <t>VYTŘÍDĚNÍ BALVANŮ ZE ZÁHOZŮ NA BŘEHU &gt; Ds=0.3 m, (vytřídění z 10% výkopu)</t>
  </si>
  <si>
    <t>124353101</t>
  </si>
  <si>
    <t>Vykopávky pro koryta vodotečí v hornině třídy těžitelnosti II skupiny 4 objem do 1000 m3 strojně</t>
  </si>
  <si>
    <t>1009377388</t>
  </si>
  <si>
    <t>Vykopávky pro koryta vodotečí strojně v hornině třídy těžitelnosti II skupiny 4 přes 100 do 1 000 m3</t>
  </si>
  <si>
    <t>https://podminky.urs.cz/item/CS_URS_2023_02/124353101</t>
  </si>
  <si>
    <t>dno - v místě prahů</t>
  </si>
  <si>
    <t>(18*0,8)+(23*0,8)</t>
  </si>
  <si>
    <t>dno - výhony</t>
  </si>
  <si>
    <t>(2,1*0,8)*6</t>
  </si>
  <si>
    <t>dno - laguny (3x)</t>
  </si>
  <si>
    <t>(160+400+137)*0,5</t>
  </si>
  <si>
    <t>dno - tůně</t>
  </si>
  <si>
    <t>(26+44+27)*1,2</t>
  </si>
  <si>
    <t>svah (LB) - úprava</t>
  </si>
  <si>
    <t>((6,75+2,1+4,1)/3)*74,5</t>
  </si>
  <si>
    <t>153111114</t>
  </si>
  <si>
    <t>Příčné řezání ocelových zaberaněných štětovnic z terénu</t>
  </si>
  <si>
    <t>kus</t>
  </si>
  <si>
    <t>2071375356</t>
  </si>
  <si>
    <t>Úprava ocelových štětovnic pro štětové stěny  řezání z terénu, štětovnic zaberaněných příčné</t>
  </si>
  <si>
    <t>https://podminky.urs.cz/item/CS_URS_2023_02/153111114</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</si>
  <si>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</si>
  <si>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556254858</t>
  </si>
  <si>
    <t>výkop dna a svahů</t>
  </si>
  <si>
    <t>(507,8+321,6)"m3" -32,2"hor. tř. 4</t>
  </si>
  <si>
    <t>79,7"m3"</t>
  </si>
  <si>
    <t>vod. přemístění (kámen z výkopů) na mezideponii a zpět, využití do záhozu</t>
  </si>
  <si>
    <t>32,2"m3"*2   "kámen z výkopu</t>
  </si>
  <si>
    <t>-779471420</t>
  </si>
  <si>
    <t>507,8"m3"     "výkop v hor. 4 - dno</t>
  </si>
  <si>
    <t xml:space="preserve">321,6"m3"        "výkop v hor. 4 -  svah </t>
  </si>
  <si>
    <t>-79,7"m3"      "odpočet, zpětný zásyp</t>
  </si>
  <si>
    <t>-32,2"m3"        "odpočet, zpětné využití do záhozu</t>
  </si>
  <si>
    <t>-521946692</t>
  </si>
  <si>
    <t>naložení na mezideponii (kámen z výkopů), využití do záhozu</t>
  </si>
  <si>
    <t>32,2"m3" "kámen z výkopu</t>
  </si>
  <si>
    <t>-85993908</t>
  </si>
  <si>
    <t>1038369010</t>
  </si>
  <si>
    <t>354</t>
  </si>
  <si>
    <t>1863956349</t>
  </si>
  <si>
    <t>5,4*75*0,15</t>
  </si>
  <si>
    <t>v rovině</t>
  </si>
  <si>
    <t>((10,3*1)+(18,15*1))*0,15</t>
  </si>
  <si>
    <t>878254580</t>
  </si>
  <si>
    <t>((4,4+4,4+4,2)/3)*75</t>
  </si>
  <si>
    <t>-32,2"m3"     "odpočet, využití vytříděného kamene</t>
  </si>
  <si>
    <t>46321211.R</t>
  </si>
  <si>
    <t>Rovnanina z lomového kamene upraveného s vyklínováním spár úlomky kamene - bez dodávky kamene</t>
  </si>
  <si>
    <t>375952066</t>
  </si>
  <si>
    <t>32,2"m3"     "využití vytříděného kamene</t>
  </si>
  <si>
    <t>-1342537203</t>
  </si>
  <si>
    <t>44"m"*0,75</t>
  </si>
  <si>
    <t>75"m"*0,75</t>
  </si>
  <si>
    <t>Ds = 1.0 m - VÝHONY</t>
  </si>
  <si>
    <t>25"m"*0,75</t>
  </si>
  <si>
    <t>Ostatní konstrukce a práce, bourání</t>
  </si>
  <si>
    <t>-832419882</t>
  </si>
  <si>
    <t>horní příčný práh</t>
  </si>
  <si>
    <t>(19,2+5,6)*0,5*0,7</t>
  </si>
  <si>
    <t>dolní příčný práh</t>
  </si>
  <si>
    <t>15*0,5*0,7</t>
  </si>
  <si>
    <t>práh pod mostem</t>
  </si>
  <si>
    <t>15*0,5*0,8</t>
  </si>
  <si>
    <t>966065111</t>
  </si>
  <si>
    <t>Bourání dřevěných konstrukcí pro LTM včetně výplně strojně</t>
  </si>
  <si>
    <t>-1157541659</t>
  </si>
  <si>
    <t>Bourání konstrukcí LTM ve vodních tocích s přemístěním suti na hromady na vzdálenost do 20 m nebo s naložením na dopravní prostředek strojně dřevěných včetně výplně</t>
  </si>
  <si>
    <t>https://podminky.urs.cz/item/CS_URS_2023_02/966065111</t>
  </si>
  <si>
    <t>Poznámka k položce:_x000D_
* VYHRAZENÁ ZMĚNA ZÁVAZKU</t>
  </si>
  <si>
    <t>ODSTRANĚNÍ VÝDŘEVY</t>
  </si>
  <si>
    <t>(0,075*0,075*3,14)*270"m"</t>
  </si>
  <si>
    <t>887061489</t>
  </si>
  <si>
    <t>49,825"t"   "železobeton</t>
  </si>
  <si>
    <t>99731251R3</t>
  </si>
  <si>
    <t>Likvidace suti DO ŠROTU zákonným způsobem</t>
  </si>
  <si>
    <t>-545852962</t>
  </si>
  <si>
    <t>5,5"t"   "odříznuté štětovnice</t>
  </si>
  <si>
    <t>99731251R4</t>
  </si>
  <si>
    <t>Likvidace suti a vybouraných hmot na skládku odpovídajícím zákonným způsobem - VÝDŘEVA</t>
  </si>
  <si>
    <t>-401413959</t>
  </si>
  <si>
    <t>4,769"m3"*0,7"t/m3"</t>
  </si>
  <si>
    <t>997R</t>
  </si>
  <si>
    <t>Výzisk - odevzdání do šrotu</t>
  </si>
  <si>
    <t>kg</t>
  </si>
  <si>
    <t>-721099023</t>
  </si>
  <si>
    <t>odřezaná část štětovnic</t>
  </si>
  <si>
    <t>-5,5"t"*1000</t>
  </si>
  <si>
    <t>-1885597364</t>
  </si>
  <si>
    <t>R_003</t>
  </si>
  <si>
    <t>-2129632538</t>
  </si>
  <si>
    <t>Poznámka k položce:_x000D_
Jímkování pro SO 03 - zřízení a odstranění_x000D_
_x000D_
Zřízení a odstranění jímkování pro SO03 zahrnuje veškeré práce, materiál a poplatky pro zřízení jímkování. Jímkování stavby na výkon a funkci. Řešení jímkování stavby dle návrhu zhotovitele stavby se zohledněním podmínek pro stavbu.</t>
  </si>
  <si>
    <t>SO 04 - Limnigraf</t>
  </si>
  <si>
    <t xml:space="preserve">    2 - Zakládání</t>
  </si>
  <si>
    <t xml:space="preserve">    3 - Svislé a kompletní konstrukce</t>
  </si>
  <si>
    <t>PSV - Práce a dodávky PSV</t>
  </si>
  <si>
    <t xml:space="preserve">    767 - Konstrukce zámečnické</t>
  </si>
  <si>
    <t>Zakládání</t>
  </si>
  <si>
    <t>273321511</t>
  </si>
  <si>
    <t>Základové desky ze ŽB bez zvýšených nároků na prostředí tř. C 25/30</t>
  </si>
  <si>
    <t>-1144926462</t>
  </si>
  <si>
    <t>Základy z betonu železového (bez výztuže) desky z betonu bez zvláštních nároků na prostředí tř. C 25/30</t>
  </si>
  <si>
    <t>https://podminky.urs.cz/item/CS_URS_2023_02/273321511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</si>
  <si>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</si>
  <si>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 xml:space="preserve">DESKA POD DOMKEM </t>
  </si>
  <si>
    <t>8,48*0,45</t>
  </si>
  <si>
    <t>273351121</t>
  </si>
  <si>
    <t>Zřízení bednění základových desek</t>
  </si>
  <si>
    <t>1186969248</t>
  </si>
  <si>
    <t>Bednění základů desek zřízení</t>
  </si>
  <si>
    <t>https://podminky.urs.cz/item/CS_URS_2023_02/273351121</t>
  </si>
  <si>
    <t xml:space="preserve">Poznámka k souboru cen:_x000D_
1. Ceny jsou určeny pro bednění ve volném prostranství, ve volných nebo zapažených jamách, rýhách a šachtách. 2. Kruhové nebo obloukové bednění poloměru do 1 m se oceňuje individuálně. </t>
  </si>
  <si>
    <t>DESKA POD DOMKEM</t>
  </si>
  <si>
    <t>(0,45*(5,32+1,85+5,32+1,85))+(0,85*0,2*2)</t>
  </si>
  <si>
    <t>273351122</t>
  </si>
  <si>
    <t>Odstranění bednění základových desek</t>
  </si>
  <si>
    <t>-1746165402</t>
  </si>
  <si>
    <t>Bednění základů desek odstranění</t>
  </si>
  <si>
    <t>https://podminky.urs.cz/item/CS_URS_2023_02/273351122</t>
  </si>
  <si>
    <t>273362021</t>
  </si>
  <si>
    <t>Výztuž základových desek svařovanými sítěmi Kari</t>
  </si>
  <si>
    <t>-445626872</t>
  </si>
  <si>
    <t>Výztuž základů desek ze svařovaných sítí z drátů typu KARI</t>
  </si>
  <si>
    <t>https://podminky.urs.cz/item/CS_URS_2023_02/273362021</t>
  </si>
  <si>
    <t>DESKA POD DOMKEM - LMG</t>
  </si>
  <si>
    <t>Síť KARI 8/150/150</t>
  </si>
  <si>
    <t>23,6"m2"*1,05*5,4"kg/m2"/1000</t>
  </si>
  <si>
    <t>Svislé a kompletní konstrukce</t>
  </si>
  <si>
    <t>311213122</t>
  </si>
  <si>
    <t>Zdivo z nepravidelných kamenů na maltu objem jednoho kamene přes 0,02 m3 š spáry přes 4 do 10 mm</t>
  </si>
  <si>
    <t>1799652207</t>
  </si>
  <si>
    <t>Zdivo nadzákladové z lomového kamene štípaného nebo ručně vybíraného na maltu z nepravidelných kamenů objemu 1 kusu kamene přes 0,02 m3, šířka spáry přes 4 do 10 mm</t>
  </si>
  <si>
    <t>https://podminky.urs.cz/item/CS_URS_2023_02/311213122</t>
  </si>
  <si>
    <t xml:space="preserve">Poznámka k souboru cen:_x000D_
1. V cenách jsou započteny i náklady na nutné přisekávání kamene do spár i v líci při zdění. 2. V cenách nejsou započteny náklady na spárování zdiva; tyto se oceňují cenami souboru cen 62. 63-10..Spárování vnějších ploch pohledového zdiva části A04 tohoto katalogu. 3. Ceny lze použít i pro ocenění kamenného obkladového zdiva. </t>
  </si>
  <si>
    <t>NOSNÉ STĚNY DOMKU (2X)</t>
  </si>
  <si>
    <t>12,25"m2"*0,3</t>
  </si>
  <si>
    <t>311213911</t>
  </si>
  <si>
    <t>Příplatek k cenám zdění zdiva z kamene na maltu za jednostranné lícování zdiva</t>
  </si>
  <si>
    <t>-1653303246</t>
  </si>
  <si>
    <t>Zdivo nadzákladové z lomového kamene štípaného nebo ručně vybíraného na maltu Příplatek k cenám za lícování zdiva jednostranné</t>
  </si>
  <si>
    <t>https://podminky.urs.cz/item/CS_URS_2023_02/311213911</t>
  </si>
  <si>
    <t>311321411</t>
  </si>
  <si>
    <t>Nosná zeď ze ŽB tř. C 25/30 bez výztuže</t>
  </si>
  <si>
    <t>695692692</t>
  </si>
  <si>
    <t>Nadzákladové zdi z betonu železového (bez výztuže) nosné bez zvláštních nároků na vliv prostředí tř. C 25/30</t>
  </si>
  <si>
    <t>https://podminky.urs.cz/item/CS_URS_2023_02/311321411</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</si>
  <si>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 </t>
  </si>
  <si>
    <t>(1,85*0,2*2,78)+(1,85*0,2*2,29)</t>
  </si>
  <si>
    <t>311351121</t>
  </si>
  <si>
    <t>Zřízení oboustranného bednění nosných nadzákladových zdí</t>
  </si>
  <si>
    <t>1691356445</t>
  </si>
  <si>
    <t>Bednění nadzákladových zdí nosných rovné oboustranné za každou stranu zřízení</t>
  </si>
  <si>
    <t>https://podminky.urs.cz/item/CS_URS_2023_02/311351121</t>
  </si>
  <si>
    <t xml:space="preserve">Poznámka k souboru cen:_x000D_
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 </t>
  </si>
  <si>
    <t>(2,78*1,85*2)+(2,29*1,85*2)</t>
  </si>
  <si>
    <t>ZDĚNÉ STĚNY DOMKU (bednění z vnitřní strany)</t>
  </si>
  <si>
    <t>5,25+7</t>
  </si>
  <si>
    <t>311351122</t>
  </si>
  <si>
    <t>Odstranění oboustranného bednění nosných nadzákladových zdí</t>
  </si>
  <si>
    <t>1589003965</t>
  </si>
  <si>
    <t>Bednění nadzákladových zdí nosných rovné oboustranné za každou stranu odstranění</t>
  </si>
  <si>
    <t>https://podminky.urs.cz/item/CS_URS_2023_02/311351122</t>
  </si>
  <si>
    <t>311362021</t>
  </si>
  <si>
    <t>Výztuž nosných zdí svařovanými sítěmi Kari</t>
  </si>
  <si>
    <t>403667670</t>
  </si>
  <si>
    <t>Výztuž nadzákladových zdí nosných svislých nebo odkloněných od svislice, rovných nebo oblých ze svařovaných sítí z drátů typu KARI</t>
  </si>
  <si>
    <t>https://podminky.urs.cz/item/CS_URS_2023_02/311362021</t>
  </si>
  <si>
    <t>17,6"m2"*1,05*5,4"kg/m2"/1000</t>
  </si>
  <si>
    <t>321321115</t>
  </si>
  <si>
    <t>Konstrukce vodních staveb ze ŽB mrazuvzdorného tř. C 25/30</t>
  </si>
  <si>
    <t>1208778042</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</si>
  <si>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t>
  </si>
  <si>
    <t>https://podminky.urs.cz/item/CS_URS_2023_02/321321115</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</si>
  <si>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</si>
  <si>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BETONOVÝ PRÁH LMG</t>
  </si>
  <si>
    <t>29*0,8</t>
  </si>
  <si>
    <t>321351010</t>
  </si>
  <si>
    <t>Bednění konstrukcí vodních staveb rovinné - zřízení</t>
  </si>
  <si>
    <t>-647185089</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</si>
  <si>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t>
  </si>
  <si>
    <t>https://podminky.urs.cz/item/CS_URS_2023_02/321351010</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</si>
  <si>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</si>
  <si>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(29*2)+(0,7*0,8)+(1,3*0,8)+(6,5*0,8)+(0,4*0,8)+(0,6*0,8)</t>
  </si>
  <si>
    <t>321352010</t>
  </si>
  <si>
    <t>Bednění konstrukcí vodních staveb rovinné - odstranění</t>
  </si>
  <si>
    <t>1715825174</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</si>
  <si>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</si>
  <si>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https://podminky.urs.cz/item/CS_URS_2023_02/321352010</t>
  </si>
  <si>
    <t>321368211</t>
  </si>
  <si>
    <t>Výztuž železobetonových konstrukcí vodních staveb ze svařovaných sítí</t>
  </si>
  <si>
    <t>-386275191</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</si>
  <si>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</si>
  <si>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https://podminky.urs.cz/item/CS_URS_2023_02/321368211</t>
  </si>
  <si>
    <t>94,5"m2"*1,05*5,4"kg/m2"/1000</t>
  </si>
  <si>
    <t>411321414</t>
  </si>
  <si>
    <t>Stropy deskové ze ŽB tř. C 25/30</t>
  </si>
  <si>
    <t>-1178957724</t>
  </si>
  <si>
    <t>Stropy z betonu železového (bez výztuže)  stropů deskových, plochých střech, desek balkonových, desek hřibových stropů včetně hlavic hřibových sloupů tř. C 25/30</t>
  </si>
  <si>
    <t>https://podminky.urs.cz/item/CS_URS_2023_02/411321414</t>
  </si>
  <si>
    <t xml:space="preserve">Poznámka k souboru cen:_x000D_
1. V cenách pohledového betonu 411 35-4 a 411 35-5 jsou započteny i náklady na pečlivé hutnění zejména při líci konstrukce pro docílení neporušeného maltového povrchu bez vzhledových kazů. </t>
  </si>
  <si>
    <t>ZASTŘEŠENÍ/STROP</t>
  </si>
  <si>
    <t>3,11*1,85*0,2</t>
  </si>
  <si>
    <t>411351011</t>
  </si>
  <si>
    <t>Zřízení bednění stropů deskových tl přes 5 do 25 cm bez podpěrné kce</t>
  </si>
  <si>
    <t>-1508780358</t>
  </si>
  <si>
    <t>Bednění stropních konstrukcí - bez podpěrné konstrukce desek tloušťky stropní desky přes 5 do 25 cm zřízení</t>
  </si>
  <si>
    <t>https://podminky.urs.cz/item/CS_URS_2023_02/411351011</t>
  </si>
  <si>
    <t xml:space="preserve">Poznámka k souboru cen:_x000D_
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 </t>
  </si>
  <si>
    <t>(3,11*1,85)+(2,75*1,85)</t>
  </si>
  <si>
    <t>411351012</t>
  </si>
  <si>
    <t>Odstranění bednění stropů deskových tl přes 5 do 25 cm bez podpěrné kce</t>
  </si>
  <si>
    <t>1095388357</t>
  </si>
  <si>
    <t>Bednění stropních konstrukcí - bez podpěrné konstrukce desek tloušťky stropní desky přes 5 do 25 cm odstranění</t>
  </si>
  <si>
    <t>https://podminky.urs.cz/item/CS_URS_2023_02/411351012</t>
  </si>
  <si>
    <t>411354313</t>
  </si>
  <si>
    <t>Zřízení podpěrné konstrukce stropů výšky do 4 m tl přes 15 do 25 cm</t>
  </si>
  <si>
    <t>-440111818</t>
  </si>
  <si>
    <t>Podpěrná konstrukce stropů - desek, kleneb a skořepin výška podepření do 4 m tloušťka stropu přes 15 do 25 cm zřízení</t>
  </si>
  <si>
    <t>https://podminky.urs.cz/item/CS_URS_2023_02/411354313</t>
  </si>
  <si>
    <t xml:space="preserve">Poznámka k souboru cen:_x000D_
1. Podepření větších výšek než 6 m se oceňuje individuálně. </t>
  </si>
  <si>
    <t>411354314</t>
  </si>
  <si>
    <t>Odstranění podpěrné konstrukce stropů výšky do 4 m tl přes 15 do 25 cm</t>
  </si>
  <si>
    <t>675357756</t>
  </si>
  <si>
    <t>Podpěrná konstrukce stropů - desek, kleneb a skořepin výška podepření do 4 m tloušťka stropu přes 15 do 25 cm odstranění</t>
  </si>
  <si>
    <t>https://podminky.urs.cz/item/CS_URS_2023_02/411354314</t>
  </si>
  <si>
    <t>411362021</t>
  </si>
  <si>
    <t>Výztuž stropů svařovanými sítěmi Kari</t>
  </si>
  <si>
    <t>1058801927</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</si>
  <si>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</si>
  <si>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https://podminky.urs.cz/item/CS_URS_2023_02/411362021</t>
  </si>
  <si>
    <t>10,5"m2"*1,05*5,4"kg/m2"/1000</t>
  </si>
  <si>
    <t>452311141</t>
  </si>
  <si>
    <t>Podkladní desky z betonu prostého bez zvýšených nároků na prostředí tř. C 16/20 otevřený výkop</t>
  </si>
  <si>
    <t>1397518276</t>
  </si>
  <si>
    <t>Podkladní a zajišťovací konstrukce z betonu prostého v otevřeném výkopu desky pod potrubí, stoky a drobné objekty z betonu tř. C 16/20</t>
  </si>
  <si>
    <t>https://podminky.urs.cz/item/CS_URS_2023_02/452311141</t>
  </si>
  <si>
    <t xml:space="preserve">Poznámka k souboru cen:_x000D_
1. Ceny -1131 až -1181 a -1192 lze použít i pro ochrannou vrstvu pod železobetonové konstrukce. 2. Ceny -2131 až -2181 a -2192 jsou určeny pro jakékoliv úkosy sedel. </t>
  </si>
  <si>
    <t>PODKLADNÍ BETON</t>
  </si>
  <si>
    <t>(1,01+4,29)*1</t>
  </si>
  <si>
    <t xml:space="preserve">DOMEK </t>
  </si>
  <si>
    <t>8,48*0,15*1,05</t>
  </si>
  <si>
    <t>-971129291</t>
  </si>
  <si>
    <t>3,8*0,6</t>
  </si>
  <si>
    <t>-73473924</t>
  </si>
  <si>
    <t>(3,8*0,6)"m3"/0,6</t>
  </si>
  <si>
    <t>465513227</t>
  </si>
  <si>
    <t>Dlažba z lomového kamene na cementovou maltu s vyspárováním tl 250 mm pro hráze</t>
  </si>
  <si>
    <t>-5713337</t>
  </si>
  <si>
    <t>Dlažba z lomového kamene lomařsky upraveného  na cementovou maltu, s vyspárováním cementovou maltou, tl. kamene 250 mm</t>
  </si>
  <si>
    <t>https://podminky.urs.cz/item/CS_URS_2023_02/465513227</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</si>
  <si>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</si>
  <si>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BETONOVÝ PRÁH LMG - koruna</t>
  </si>
  <si>
    <t>((1+1,31+2,84)*0,8)+((21,39+6,51)*0,65)</t>
  </si>
  <si>
    <t>DESKA DOMKU (schody u domku, podlaha, parapety)</t>
  </si>
  <si>
    <t>0,52+1,36+3,18+0,73</t>
  </si>
  <si>
    <t>93593221R</t>
  </si>
  <si>
    <t>Odvodňovací plastový žlab pro zatížení B125 vnitřní š 150 mm s roštem plastovým</t>
  </si>
  <si>
    <t>1208138128</t>
  </si>
  <si>
    <t>Odvodňovací plastový žlab pro třídu zatížení B 125 vnitřní šířky 150 mm s krycím roštem plastovým</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</si>
  <si>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</si>
  <si>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rozměry: 150x185, (plastový pororošt)</t>
  </si>
  <si>
    <t>29,3"m"</t>
  </si>
  <si>
    <t>93650111R</t>
  </si>
  <si>
    <t>Limnigrafická lať</t>
  </si>
  <si>
    <t>-1715998662</t>
  </si>
  <si>
    <t>Limnigrafická lať  osazená v jakémkoliv sklonu</t>
  </si>
  <si>
    <t xml:space="preserve">Poznámka k souboru cen:_x000D_
1. V ceně jsou započteny i náklady na provedení úpravy podkladů na nosné konstrukci. 2. Množství jednotek se stanoví v m celkové délky limnigrafické latě. </t>
  </si>
  <si>
    <t xml:space="preserve">Poznámka k položce:_x000D_
laminátová stupnice, OCELOVÝ "U" PROFIL PRO LAŤ, fošna (dub) 160x50x7500 mm + vakuotlaková impregnace_x000D_
</t>
  </si>
  <si>
    <t>908710745</t>
  </si>
  <si>
    <t>PSV</t>
  </si>
  <si>
    <t>Práce a dodávky PSV</t>
  </si>
  <si>
    <t>767</t>
  </si>
  <si>
    <t>Konstrukce zámečnické</t>
  </si>
  <si>
    <t>28</t>
  </si>
  <si>
    <t>76713613.R</t>
  </si>
  <si>
    <t>Montáž a dodávka plechových dveří vč. zárubně</t>
  </si>
  <si>
    <t>-451983837</t>
  </si>
  <si>
    <t>Montáž stěn a příček z plechu  příček doplňujících částí plechových dílců s jednokřídlovými dveřmi</t>
  </si>
  <si>
    <t xml:space="preserve">Poznámka k souboru cen:_x000D_
1. V cenách -1111 až –1113 nejsou započteny náklady na: a) montáž dokončení okování dveří a oken; tyto práce se oceňují cenami souborů cen 767 61- . . Montáž oken jednoduchých, 767 62- . . Montáž oken zdvojených a 767 64- . . Montáž dveří, b) montáž lištování hliníkovými profily, potního žlábku a okopových plechů; tyto práce se oceňují cenami 767 89-6110 až -6120 Montáž lišt a okopových plechů, c) montáž těsnění stěn; tyto práce se oceňují cenami 767 62-6101 až -6103 Montáž těsnění oken, d) zhotovení otvoru ve výplni stěn a příček plechem; tyto práce se oceňují cenami 767 13-7601 až -7613 Zhotovení otvoru v plechu ocelovém, e) montáž ocelových krycích lišt jednostranně; tyto práce se oceňují cenami 767 62-71 Montáž krycích ocelových lišt oboustranně. Množství se určuje v m jako 1/2 (spoje dvou kovových prvků) nebo 1/4 (krajový prvek) délky olištovávaného prvku. 2. V cenách 767 13-1111 a -1112 není započtena montáž spojení stěn z dílů před osazením; tyto práce se oceňují cenou 767 64-8351 Spojení dveří a stěn. 3. Cenami -7601 až -7613 lze oceňovat také zhotovení otvorů v opláštění a v podhledech. 4. V cenách -5221 až -5322 není započtena montáž vložené lišty; tyto práce se oceňují 767 58-3354 Montáž vložené lišty. 5. V cenách není započtena montáž dveřního a nadedveřního panelu; tyto práce se oceňují cenami -6131 až -6135. 6. Množství obkladů pilířů a sloupů se určí v m2 z rozměrů plochy obkladů podle projektu, 7. Ceny jsou určené pro stěny a příčky s jakoukoli povrchovou úpravou. </t>
  </si>
  <si>
    <t>29</t>
  </si>
  <si>
    <t>998767101</t>
  </si>
  <si>
    <t>Přesun hmot tonážní pro zámečnické konstrukce v objektech v do 6 m</t>
  </si>
  <si>
    <t>1776665341</t>
  </si>
  <si>
    <t>Přesun hmot pro zámečnické konstrukce  stanovený z hmotnosti přesunovaného materiálu vodorovná dopravní vzdálenost do 50 m v objektech výšky do 6 m</t>
  </si>
  <si>
    <t>https://podminky.urs.cz/item/CS_URS_2023_02/998767101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</si>
  <si>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</si>
  <si>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30</t>
  </si>
  <si>
    <t>R_004</t>
  </si>
  <si>
    <t>Vnitřní vybavení domku LMG</t>
  </si>
  <si>
    <t>-1968487106</t>
  </si>
  <si>
    <t>Poznámka k položce:
Sklopná deska (stolek) s upevněním na zeď. Rozměry 50 x 30 cm Materiál: kov plast - voděodolná úprava povrchu.
 Nástěnná sklopná sedačka, s upevněním na zeď. Materiál: kov, plast - voděodolná úprava povrchu.
Uzamykatelný box, rozměry 50 x 50 cm. Materiál: kov, plast - voděodolná úprava povrchu</t>
  </si>
  <si>
    <t>SO 05 - Sjezd do koryta</t>
  </si>
  <si>
    <t xml:space="preserve">    5 - Komunikace pozemní</t>
  </si>
  <si>
    <t>-1502861710</t>
  </si>
  <si>
    <t>VYTŘÍDĚNÍ BALVANŮ ZE ZÁHOZŮ NA BŘEHU &gt; Ds=0.3 m,  (vytřídění z 50% výkopu)</t>
  </si>
  <si>
    <t>110,7"m3"*0,5</t>
  </si>
  <si>
    <t>433232503</t>
  </si>
  <si>
    <t>VYTŘÍDĚNÍ BALVANŮ ZE ZÁHOZŮ NA BŘEHU &gt; Ds=0.3 m,</t>
  </si>
  <si>
    <t>110,7"m3"</t>
  </si>
  <si>
    <t>838079735</t>
  </si>
  <si>
    <t>35*0,6</t>
  </si>
  <si>
    <t>svah - PB</t>
  </si>
  <si>
    <t>4,1*27</t>
  </si>
  <si>
    <t>-249290843</t>
  </si>
  <si>
    <t>vod. přemístění výkopku na mezideponii</t>
  </si>
  <si>
    <t>131,7"m3"</t>
  </si>
  <si>
    <t>vod. přemístění výkopku z mezideponie, využití do zásypu a rovnaniny</t>
  </si>
  <si>
    <t>183,6"m3"    "deficit zeminy v rámci objektu 107,3m3, využití  z výkopu z SO 01</t>
  </si>
  <si>
    <t>55,4"m3"    "kámen z výkopu</t>
  </si>
  <si>
    <t>-1297967776</t>
  </si>
  <si>
    <t>naložení na z mezideponii, využití do zásypu a rovnaniny</t>
  </si>
  <si>
    <t>-1828574800</t>
  </si>
  <si>
    <t>ZPĚTNÝ ZÁSYP (HUTNĚNÝ) - VOZOVKA SJEZDU</t>
  </si>
  <si>
    <t>6,8*27</t>
  </si>
  <si>
    <t>-28326228</t>
  </si>
  <si>
    <t>příloha C.3, D.1.1, D.3.2</t>
  </si>
  <si>
    <t>40"m2"</t>
  </si>
  <si>
    <t>-1733724432</t>
  </si>
  <si>
    <t>135"m2"</t>
  </si>
  <si>
    <t>457571114</t>
  </si>
  <si>
    <t>Filtrační vrstvy ze štěrkopísku bez zhutnění frakce od 0 až 45 do 0 až 63 mm</t>
  </si>
  <si>
    <t>-576478764</t>
  </si>
  <si>
    <t>Filtrační vrstvy jakékoliv tloušťky a sklonu  ze štěrkopísků bez zhutnění, frakce od 0-45 do 0-63 mm</t>
  </si>
  <si>
    <t>https://podminky.urs.cz/item/CS_URS_2023_02/457571114</t>
  </si>
  <si>
    <t>FILTR. VRSTVA tl. 0.15 m</t>
  </si>
  <si>
    <t xml:space="preserve">1*17*0,15    "v rovině </t>
  </si>
  <si>
    <t>4,5*18*0,15    "ve svahu</t>
  </si>
  <si>
    <t>-1512102694</t>
  </si>
  <si>
    <t>4,2*19*0,8</t>
  </si>
  <si>
    <t>-55,35"m3"     "odpočet, využití vytříděného kamene</t>
  </si>
  <si>
    <t>1414016341</t>
  </si>
  <si>
    <t>55,4"m3"     "využití vytříděného kamene</t>
  </si>
  <si>
    <t>Komunikace pozemní</t>
  </si>
  <si>
    <t>564730011</t>
  </si>
  <si>
    <t>Podklad z kameniva hrubého drceného vel. 8-16 mm plochy přes 100 m2 tl 100 mm</t>
  </si>
  <si>
    <t>1845176493</t>
  </si>
  <si>
    <t>Podklad nebo kryt z kameniva hrubého drceného  vel. 8-16 mm s rozprostřením a zhutněním, po zhutnění tl. 100 mm</t>
  </si>
  <si>
    <t>https://podminky.urs.cz/item/CS_URS_2023_02/564730011</t>
  </si>
  <si>
    <t>vozovka sjezdu</t>
  </si>
  <si>
    <t>97"m2"</t>
  </si>
  <si>
    <t>56476111.R</t>
  </si>
  <si>
    <t>Podklad z kameniva hrubého drceného vel. 32-63 mm tl 400 mm</t>
  </si>
  <si>
    <t>-2143274602</t>
  </si>
  <si>
    <t>Podklad nebo kryt z kameniva hrubého drceného  vel. 32-63 mm s rozprostřením a zhutněním, po zhutnění tl. 200 mm</t>
  </si>
  <si>
    <t>-1364743950</t>
  </si>
  <si>
    <t>Poznámka Vyhrazena změna závazku</t>
  </si>
  <si>
    <t>SO 06 - Kácení</t>
  </si>
  <si>
    <t>111251102</t>
  </si>
  <si>
    <t>Odstranění křovin a stromů průměru kmene do 100 mm i s kořeny sklonu terénu do 1:5 z celkové plochy přes 100 do 500 m2 strojně</t>
  </si>
  <si>
    <t>-1969333556</t>
  </si>
  <si>
    <t>Odstranění křovin a stromů s odstraněním kořenů strojně průměru kmene do 100 mm v rovině nebo ve svahu sklonu terénu do 1:5, při celkové ploše přes 100 do 500 m2</t>
  </si>
  <si>
    <t>https://podminky.urs.cz/item/CS_URS_2023_02/111251102</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</si>
  <si>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</si>
  <si>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170"m2"    "křoviny</t>
  </si>
  <si>
    <t>1"ks"*4"m2/kus"    "průměr kmene D 100</t>
  </si>
  <si>
    <t>112151011</t>
  </si>
  <si>
    <t>Volné kácení stromů s rozřezáním a odvětvením D kmene přes 100 do 200 mm</t>
  </si>
  <si>
    <t>-1736119318</t>
  </si>
  <si>
    <t>Pokácení stromu volné v celku s odřezáním kmene a s odvětvením průměru kmene přes 100 do 200 mm</t>
  </si>
  <si>
    <t>https://podminky.urs.cz/item/CS_URS_2023_02/112151011</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</si>
  <si>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6. Práce jsou prováděné technikou volného kácení. </t>
  </si>
  <si>
    <t>15"ks"      "D=200mm</t>
  </si>
  <si>
    <t>112151012</t>
  </si>
  <si>
    <t>Volné kácení stromů s rozřezáním a odvětvením D kmene přes 200 do 300 mm</t>
  </si>
  <si>
    <t>436822325</t>
  </si>
  <si>
    <t>Pokácení stromu volné v celku s odřezáním kmene a s odvětvením průměru kmene přes 200 do 300 mm</t>
  </si>
  <si>
    <t>https://podminky.urs.cz/item/CS_URS_2023_02/112151012</t>
  </si>
  <si>
    <t>3"ks"      "D=300mm</t>
  </si>
  <si>
    <t>112251101</t>
  </si>
  <si>
    <t>Odstranění pařezů průměru přes 100 do 300 mm</t>
  </si>
  <si>
    <t>1599598533</t>
  </si>
  <si>
    <t>Odstranění pařezů strojně s jejich vykopáním, vytrháním nebo odstřelením průměru přes 100 do 300 mm</t>
  </si>
  <si>
    <t>https://podminky.urs.cz/item/CS_URS_2023_02/112251101</t>
  </si>
  <si>
    <t>1"ks"     "D=100mm</t>
  </si>
  <si>
    <t>1"ks"    "D = 200mm</t>
  </si>
  <si>
    <t>9"ks"    "D = 300mm</t>
  </si>
  <si>
    <t>112251102</t>
  </si>
  <si>
    <t>Odstranění pařezů průměru přes 300 do 500 mm</t>
  </si>
  <si>
    <t>2095000434</t>
  </si>
  <si>
    <t>Odstranění pařezů strojně s jejich vykopáním, vytrháním nebo odstřelením průměru přes 300 do 500 mm</t>
  </si>
  <si>
    <t>https://podminky.urs.cz/item/CS_URS_2023_02/112251102</t>
  </si>
  <si>
    <t>2"ks"     "D=400mm</t>
  </si>
  <si>
    <t>112251103</t>
  </si>
  <si>
    <t>Odstranění pařezů průměru přes 500 do 700 mm</t>
  </si>
  <si>
    <t>-1376527114</t>
  </si>
  <si>
    <t>Odstranění pařezů strojně s jejich vykopáním, vytrháním nebo odstřelením průměru přes 500 do 700 mm</t>
  </si>
  <si>
    <t>https://podminky.urs.cz/item/CS_URS_2023_02/112251103</t>
  </si>
  <si>
    <t>3"ks"     "D=600mm</t>
  </si>
  <si>
    <t>162201401</t>
  </si>
  <si>
    <t>Vodorovné přemístění větví stromů listnatých do 1 km D kmene přes 100 do 300 mm</t>
  </si>
  <si>
    <t>1495553580</t>
  </si>
  <si>
    <t>https://podminky.urs.cz/item/CS_URS_2023_02/162201401</t>
  </si>
  <si>
    <t>vod. přemístění na mezideponii do 250 m</t>
  </si>
  <si>
    <t>15"ks"</t>
  </si>
  <si>
    <t>162201411</t>
  </si>
  <si>
    <t>Vodorovné přemístění kmenů stromů listnatých do 1 km D kmene přes 100 do 300 mm</t>
  </si>
  <si>
    <t>-431071985</t>
  </si>
  <si>
    <t>https://podminky.urs.cz/item/CS_URS_2023_02/162201411</t>
  </si>
  <si>
    <t>3"ks"</t>
  </si>
  <si>
    <t>162201421</t>
  </si>
  <si>
    <t>Vodorovné přemístění pařezů do 1 km D přes 100 do 300 mm</t>
  </si>
  <si>
    <t>-2057043292</t>
  </si>
  <si>
    <t>Vodorovné přemístění větví, kmenů nebo pařezů  s naložením, složením a dopravou do 1000 m pařezů kmenů, průměru přes 100 do 300 mm</t>
  </si>
  <si>
    <t>https://podminky.urs.cz/item/CS_URS_2023_02/162201421</t>
  </si>
  <si>
    <t xml:space="preserve">Poznámka k souboru cen:_x000D_
1. Průměr kmene i pařezu se měří v místě řezu. 2. Měrná jednotka je 1 strom. </t>
  </si>
  <si>
    <t>162201422</t>
  </si>
  <si>
    <t>Vodorovné přemístění pařezů do 1 km D přes 300 do 500 mm</t>
  </si>
  <si>
    <t>-1381967711</t>
  </si>
  <si>
    <t>Vodorovné přemístění větví, kmenů nebo pařezů  s naložením, složením a dopravou do 1000 m pařezů kmenů, průměru přes 300 do 500 mm</t>
  </si>
  <si>
    <t>https://podminky.urs.cz/item/CS_URS_2023_02/162201422</t>
  </si>
  <si>
    <t>162201423</t>
  </si>
  <si>
    <t>Vodorovné přemístění pařezů do 1 km D přes 500 do 700 mm</t>
  </si>
  <si>
    <t>1490009234</t>
  </si>
  <si>
    <t>Vodorovné přemístění větví, kmenů nebo pařezů  s naložením, složením a dopravou do 1000 m pařezů kmenů, průměru přes 500 do 700 mm</t>
  </si>
  <si>
    <t>https://podminky.urs.cz/item/CS_URS_2023_02/162201423</t>
  </si>
  <si>
    <t>VON - Vedlejší a ostatní náklady</t>
  </si>
  <si>
    <t>k.ú. Strašice v Brdech (930105)</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</si>
  <si>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</si>
  <si>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</si>
  <si>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</si>
  <si>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</si>
  <si>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</si>
  <si>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</si>
  <si>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</si>
  <si>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</si>
  <si>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Ostatní náklady před zahájením stavby</t>
  </si>
  <si>
    <t>1024</t>
  </si>
  <si>
    <t>Poznámka k položce:
- náklady na atualizaci a doplnění Povodňového plánu- zajištění opatření vyplývající z potřeb plnění plánu BOZP- zpracování technologických postupů a plánů kontrol - zajištění vytyčení všech stávajících podzemních inženýrských sítí, zajištění jejich ochrany a neporušení během stavby a jejich zpětné předání správcům, - ochrana ochranných pásem nadzemních vedení IS výstražnými cedulemi (viz Koordinační situace) ze všech stran možného vjezdu do tohoto pásma</t>
  </si>
  <si>
    <t>Ostatní náklady v průběhu realizace a po realizaci stavby</t>
  </si>
  <si>
    <t>Poznámka k položce:_x000D_
- pasportizace stavbou dotčených ploch a objektů - zakryté konstrukce, zařízení staveniště, příjezdové cesty_x000D__x000D_
- fotografická dokumentace veškerých konstrukcí, které budou v průběhu výstavby skryty nebo zakryty s přiloženým měřítkem; fotodokumentace bude opatřena datem a popisem jednotlivých záběrů, včetně uložení na  CD. a všechna další nutné náklady k řádnému a úplnému zhotovení předmětu díla zřejmé ze zadávací dokumentace _x000D__x000D_
Geotechnická služba dodavatele, kdo provádí nebo zajišťuje na náklad stavby :_x000D__x000D_
- ověření základových a hydrogeologických poměrů stavebních jam (průběh a mocnost vrstev, průsaky a výskyt pramenů),_x000D__x000D_
- výluhové zkoušky zemin akreditovanou laboratoří pro uložení výkopku dle platné legislativy,_x000D__x000D_
- kontrolu zhutnění zemin (filtrační vrstvy, záhozy atd.),_x000D__x000D_
- kontrolu vhodnosti zemin pro konstrukce,_x000D__x000D_
- zjišťuje a dokumentuje stavebí stav a založení zakrytých konstrukcí po jejich odkrytí,_x000D__x000D_
- kontroluje svahy (popř. pažení) stavební jámy,_x000D__x000D_
Zajištění udržování čistoty na výjezdu ze staveniště a přilehlých komunikacích._x000D__x000D_
Všechny další nutné náklady k řádnému a úplnému zhotovení předmětu díla zřejmé ze zadávací dokumentace. _x000D__x000D_
- vypracování projektové dokumentace skutečného provedení díla (stavby) podle § 4 vyhlášky č. 499/2006 Sb. o dokumentaci staveb, v platném znění, od všech objektů stavby v počtu 2 vyhotovení v tištěné podobě a jednou v elektronické formě podobě s vyznačením případných změn oproti původní dokumentaci</t>
  </si>
  <si>
    <t>Uvedení veškerých dotčených zpevněných i nezpevněných ploch stavbou do původního stavu</t>
  </si>
  <si>
    <t>Poznámka k položce:_x000D_
Udržování pořádku na staveništi a závěrečné uvedení všech doprovodných povrchů dotčených stavbou do původního stavu (cyklostezka, komunikace, dočasně využívané manipulační plochy apod.), který bude před započetím stavby dodavatelem vhodným způsobem zdokumentován, vč. zápisů o prověření převzetí prací od vlastníků, správců, uživatelů apod.</t>
  </si>
  <si>
    <t>VRN3</t>
  </si>
  <si>
    <t>Zařízení staveniště</t>
  </si>
  <si>
    <t>Ochrana přejížděných IS betonovými panely - dodávka, montáž, odstranění</t>
  </si>
  <si>
    <t>1105330753</t>
  </si>
  <si>
    <t>Poznámka k položce:
OCHRANA OCHRANNÉHO PÁSMA VEDENÍ IS PROVIZORNÍM PŘEKRYTÍM BETONOVÝMI PANELY - zřízení a odstranění- příjezd na stavbu a přejezd pro cyklisty – skladba viz D.7.11 (drcené kamenivo, štěrkopísek, geotextilie), v celkové předpokládané délce 60 m</t>
  </si>
  <si>
    <t>Příprava staveniště</t>
  </si>
  <si>
    <t>Základní rozdělení průvodních činností a nákladů příprava staveniště</t>
  </si>
  <si>
    <t>Terénní úpravy pro zařízení staveniště</t>
  </si>
  <si>
    <t>Zařízení staveniště související (přípravné) práce terénní úpravy pro zařízení staveniště</t>
  </si>
  <si>
    <t>Vybavení zařízení staveniště</t>
  </si>
  <si>
    <t>Poznámka k položce:_x000D_
vybudování zařízení staveniště (stavební buňky, sociální objekty pro pracovníky stavby), včetně staveništních přípojek, úhrada nákladů za odběr vody, el. energie a dalších potřebných médií,</t>
  </si>
  <si>
    <t>Energie pro zařízení staveniště</t>
  </si>
  <si>
    <t>Zařízení staveniště zabezpečení staveniště energie pro zařízení staveniště</t>
  </si>
  <si>
    <t xml:space="preserve">Poznámka k položce:_x000D_
- nezbytné vnitrostaveništní rozvody energie </t>
  </si>
  <si>
    <t>Oplocení staveniště</t>
  </si>
  <si>
    <t>32</t>
  </si>
  <si>
    <t>Poznámka k položce:_x000D_
- oplocení zařízení staveniště a vlastní stavby, výstražné pásky - podél cyklostezky</t>
  </si>
  <si>
    <t>Dopravní značení na staveništi</t>
  </si>
  <si>
    <t>34</t>
  </si>
  <si>
    <t>Zařízení staveniště zabezpečení staveniště dopravní značení na staveništi</t>
  </si>
  <si>
    <t>Poznámka k položce:_x000D_
- značení na cyklostezce (viz DIO) _x000D_
- zajištění bezpečnosti všech osob, chodců a vozidel na staveništi a v okolí staveniště, zajištění, osazení a údržba nezbytného dopravního značení včetně projednání se správcem komunikace, odborem dopravy příslušného správního orgánu a Policií ČR</t>
  </si>
  <si>
    <t>Informační tabule na staveništi</t>
  </si>
  <si>
    <t>36</t>
  </si>
  <si>
    <t xml:space="preserve">Poznámka k položce:_x000D_
- zajištění umístění štítku o povolení stavby a stejnopisu oznámení o zahájení prací oblastnímu inspektorátu práce na viditelném místě u vstupu na staveniště  </t>
  </si>
  <si>
    <t>Rozebrání, bourání a odvoz zařízení staveniště</t>
  </si>
  <si>
    <t>38</t>
  </si>
  <si>
    <t>Zařízení staveniště zrušení zařízení staveniště rozebrání, bourání a odvoz</t>
  </si>
  <si>
    <t>Úprava terénu po zrušení zařízení staveniště</t>
  </si>
  <si>
    <t>40</t>
  </si>
  <si>
    <t>Zařízení staveniště zrušení zařízení staveniště úprava terénu</t>
  </si>
  <si>
    <t>Poznámka k položce:_x000D_
- úprava pláně, obnova povrchů, oprava případných výtluků (cyklostezka, apod.)</t>
  </si>
  <si>
    <t>VRN9</t>
  </si>
  <si>
    <t>Ostatní náklady</t>
  </si>
  <si>
    <t>Povinná publicita projektu dle dotačních podmínek programu – plakát A3, včetně osazení</t>
  </si>
  <si>
    <t>-1306338178</t>
  </si>
  <si>
    <t>Poznámka k položce:_x000D_
Dodání a montáž trvalé desky povinné publicity projektu</t>
  </si>
  <si>
    <t>Návod na vyplnění</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</si>
  <si>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</si>
  <si>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Vyplň údaj</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</si>
</sst>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4"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family val="2"/>
      <charset val="238"/>
      <scheme val="minor"/>
    </font>
    <font>
      <i/>
      <sz val="7"/>
      <color rgb="FF969696"/>
      <name val="Arial CE"/>
    </font>
    <font>
      <u/>
      <sz val="11"/>
      <color theme="10"/>
      <name val="Calibri"/>
      <family val="2"/>
      <charset val="238"/>
      <scheme val="minor"/>
    </font>
    <font>
      <sz val="7"/>
      <color theme="0" tint="-0.499984740745262"/>
      <name val="Arial CE"/>
    </font>
    <font>
      <sz val="7"/>
      <color theme="0" tint="-0.499984740745262"/>
      <name val="Arial CE"/>
      <charset val="238"/>
    </font>
    <font>
      <b/>
      <sz val="12"/>
      <color rgb="FF969696"/>
      <name val="Arial CE"/>
    </font>
    <font>
      <b/>
      <sz val="8"/>
      <color rgb="FF969696"/>
      <name val="Arial CE"/>
    </font>
    <font>
      <u/>
      <sz val="11"/>
      <color theme="10"/>
      <name val="Calibri"/>
      <scheme val="minor"/>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rgb="FFFFFFCC"/>
      </patternFill>
    </fill>
    <fill>
      <patternFill patternType="solid">
        <fgColor rgb="FFFFFFCC"/>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38" fillId="0" borderId="0" applyNumberFormat="0" applyFill="0" applyBorder="0" applyAlignment="0" applyProtection="0"/>
    <xf numFmtId="0" fontId="43" fillId="0" borderId="0" applyNumberFormat="0" applyFill="0" applyBorder="0" applyAlignment="0" applyProtection="0"/>
  </cellStyleXfs>
  <cellXfs count="37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0" fontId="5" fillId="0" borderId="0" xfId="0" applyFont="1" applyAlignment="1">
      <alignment horizontal="left" vertical="center"/>
    </xf>
    <xf numFmtId="0" fontId="29"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0" fillId="0" borderId="3" xfId="0"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0" fillId="0" borderId="14"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14" xfId="0" applyFont="1" applyBorder="1" applyAlignment="1">
      <alignment vertical="center"/>
    </xf>
    <xf numFmtId="0" fontId="12"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4" fontId="21" fillId="0" borderId="0" xfId="0" applyNumberFormat="1" applyFont="1" applyAlignment="1" applyProtection="1">
      <alignment vertical="center"/>
      <protection locked="0"/>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1" fillId="4" borderId="6" xfId="0" applyFont="1" applyFill="1" applyBorder="1" applyAlignment="1">
      <alignment horizontal="center" vertical="center"/>
    </xf>
    <xf numFmtId="0" fontId="21" fillId="4" borderId="7" xfId="0" applyFont="1" applyFill="1" applyBorder="1" applyAlignment="1">
      <alignment horizontal="lef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1" fillId="4" borderId="7"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0" fontId="2" fillId="0" borderId="0" xfId="0" applyFont="1" applyAlignment="1">
      <alignment horizontal="left" vertical="center"/>
    </xf>
    <xf numFmtId="0" fontId="0" fillId="0" borderId="0" xfId="0" applyAlignment="1"/>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13" fillId="0" borderId="0" xfId="0" applyFont="1" applyAlignment="1">
      <alignment horizontal="left" vertical="center"/>
    </xf>
    <xf numFmtId="0" fontId="0" fillId="0" borderId="3" xfId="0" applyBorder="1"/>
    <xf numFmtId="0" fontId="14" fillId="0" borderId="0" xfId="0" applyFont="1" applyAlignment="1">
      <alignment horizontal="left" vertical="center"/>
    </xf>
    <xf numFmtId="0" fontId="41" fillId="0" borderId="0" xfId="0" applyFont="1" applyAlignment="1">
      <alignment horizontal="left" vertical="center"/>
    </xf>
    <xf numFmtId="0" fontId="0" fillId="0" borderId="0" xfId="0" applyFont="1" applyAlignment="1">
      <alignment vertical="center"/>
    </xf>
    <xf numFmtId="0" fontId="0" fillId="0" borderId="3" xfId="0" applyFont="1" applyBorder="1" applyAlignment="1">
      <alignment vertical="center"/>
    </xf>
    <xf numFmtId="0" fontId="1" fillId="0" borderId="3" xfId="0" applyFont="1" applyBorder="1" applyAlignment="1">
      <alignment vertical="center"/>
    </xf>
    <xf numFmtId="0" fontId="0" fillId="0" borderId="3"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5" fillId="0" borderId="3" xfId="0" applyFont="1" applyBorder="1" applyAlignment="1">
      <alignment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42" fillId="0" borderId="0" xfId="0" applyFont="1" applyAlignment="1">
      <alignment horizontal="left" vertical="top" wrapText="1"/>
    </xf>
    <xf numFmtId="0" fontId="42" fillId="0" borderId="0" xfId="0" applyFont="1" applyAlignment="1">
      <alignment horizontal="left" vertical="center"/>
    </xf>
    <xf numFmtId="0" fontId="17" fillId="0" borderId="0" xfId="0" applyFont="1" applyAlignment="1">
      <alignment horizontal="left" vertical="center"/>
    </xf>
    <xf numFmtId="0" fontId="20" fillId="0" borderId="0" xfId="0" applyFont="1" applyBorder="1" applyAlignment="1">
      <alignment horizontal="left" vertical="center"/>
    </xf>
    <xf numFmtId="49" fontId="2" fillId="5"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1" fillId="0" borderId="0" xfId="0" applyFont="1" applyAlignment="1">
      <alignment horizontal="left" vertical="center"/>
    </xf>
    <xf numFmtId="49" fontId="2" fillId="5" borderId="0" xfId="0" applyNumberFormat="1" applyFont="1" applyFill="1" applyAlignment="1" applyProtection="1">
      <alignment horizontal="left" vertical="center"/>
      <protection locked="0"/>
    </xf>
    <xf numFmtId="14" fontId="2" fillId="6" borderId="0" xfId="0" applyNumberFormat="1" applyFont="1" applyFill="1" applyAlignment="1">
      <alignment horizontal="left" vertical="center"/>
    </xf>
    <xf numFmtId="0" fontId="2" fillId="5" borderId="0" xfId="0" applyFont="1" applyFill="1" applyAlignment="1" applyProtection="1">
      <alignment horizontal="left" vertical="center"/>
      <protection locked="0"/>
    </xf>
    <xf numFmtId="0" fontId="21" fillId="0" borderId="22" xfId="0" applyFont="1" applyBorder="1" applyAlignment="1" applyProtection="1">
      <alignment horizontal="center" vertical="center"/>
    </xf>
    <xf numFmtId="0" fontId="2" fillId="5" borderId="0" xfId="0" applyFont="1" applyFill="1" applyAlignment="1" applyProtection="1">
      <alignment horizontal="left" vertical="center"/>
      <protection locked="0"/>
    </xf>
    <xf numFmtId="49" fontId="21" fillId="0" borderId="22" xfId="0" applyNumberFormat="1" applyFont="1" applyBorder="1" applyAlignment="1" applyProtection="1">
      <alignment horizontal="left" vertical="center" wrapText="1"/>
    </xf>
    <xf numFmtId="0" fontId="8"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4" fontId="21" fillId="5" borderId="22" xfId="0" applyNumberFormat="1" applyFont="1" applyFill="1" applyBorder="1" applyAlignment="1" applyProtection="1">
      <alignment vertical="center"/>
      <protection locked="0"/>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0" fontId="0" fillId="0" borderId="0" xfId="0" applyAlignment="1" applyProtection="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37" fillId="0" borderId="0" xfId="0" applyFont="1" applyAlignment="1" applyProtection="1">
      <alignment vertical="center" wrapText="1"/>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39" fillId="0" borderId="0" xfId="0" applyFont="1" applyAlignment="1" applyProtection="1">
      <alignment horizontal="left" vertical="center" wrapText="1"/>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21" fillId="0" borderId="0" xfId="0" applyFont="1" applyAlignment="1" applyProtection="1">
      <alignment horizontal="center" vertical="center"/>
    </xf>
    <xf numFmtId="49" fontId="21" fillId="0" borderId="0" xfId="0" applyNumberFormat="1" applyFont="1" applyAlignment="1" applyProtection="1">
      <alignment horizontal="left" vertical="center" wrapText="1"/>
    </xf>
    <xf numFmtId="0" fontId="40" fillId="0" borderId="0" xfId="0" applyFont="1" applyAlignment="1" applyProtection="1">
      <alignment horizontal="left" vertical="center" wrapText="1"/>
    </xf>
    <xf numFmtId="0" fontId="21" fillId="0" borderId="0" xfId="0" applyFont="1" applyAlignment="1" applyProtection="1">
      <alignment horizontal="center" vertical="center" wrapText="1"/>
    </xf>
    <xf numFmtId="167" fontId="21" fillId="0" borderId="0" xfId="0" applyNumberFormat="1" applyFont="1" applyAlignment="1" applyProtection="1">
      <alignment vertical="center"/>
    </xf>
    <xf numFmtId="0" fontId="8" fillId="0" borderId="0" xfId="0" applyFont="1" applyProtection="1"/>
    <xf numFmtId="0" fontId="8" fillId="0" borderId="0" xfId="0" applyFont="1" applyAlignment="1" applyProtection="1">
      <alignment horizontal="left"/>
    </xf>
    <xf numFmtId="0" fontId="7"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Protection="1"/>
    <xf numFmtId="4" fontId="7" fillId="0" borderId="0" xfId="0" applyNumberFormat="1" applyFont="1" applyProtection="1"/>
    <xf numFmtId="4" fontId="21" fillId="0" borderId="22" xfId="0" applyNumberFormat="1" applyFont="1" applyBorder="1" applyAlignment="1" applyProtection="1">
      <alignment vertical="center"/>
    </xf>
    <xf numFmtId="4" fontId="21" fillId="0" borderId="0" xfId="0" applyNumberFormat="1" applyFont="1" applyAlignment="1" applyProtection="1">
      <alignment vertical="center"/>
    </xf>
    <xf numFmtId="0" fontId="21" fillId="0" borderId="0" xfId="0" applyFont="1" applyAlignment="1" applyProtection="1">
      <alignment horizontal="left" vertical="center" wrapText="1"/>
    </xf>
    <xf numFmtId="4" fontId="21" fillId="5" borderId="22" xfId="0" applyNumberFormat="1" applyFont="1" applyFill="1" applyBorder="1" applyAlignment="1" applyProtection="1">
      <alignment vertical="center"/>
    </xf>
    <xf numFmtId="0" fontId="2" fillId="5" borderId="0" xfId="0" applyFont="1" applyFill="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0" xfId="0" applyFont="1" applyFill="1" applyAlignment="1" applyProtection="1">
      <alignment horizontal="lef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xf numFmtId="4" fontId="21" fillId="5" borderId="22" xfId="0" applyNumberFormat="1" applyFont="1" applyFill="1" applyBorder="1" applyAlignment="1" applyProtection="1">
      <alignment vertical="center"/>
      <protection locked="0"/>
    </xf>
  </cellXfs>
  <cellStyles count="3">
    <cellStyle name="Hypertextový odkaz" xfId="1" builtinId="8"/>
    <cellStyle name="Hypertextový odkaz 2" xfId="2"/>
    <cellStyle name="Normální" xfId="0" builtinId="0" customBuiltin="1"/>
  </cellStyles>
  <dxfs count="0"/>
  <tableStyles count="0"/>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2/167151112" TargetMode="External"/><Relationship Id="rId13" Type="http://schemas.openxmlformats.org/officeDocument/2006/relationships/hyperlink" Target="https://podminky.urs.cz/item/CS_URS_2023_02/462512270" TargetMode="External"/><Relationship Id="rId18" Type="http://schemas.openxmlformats.org/officeDocument/2006/relationships/hyperlink" Target="https://podminky.urs.cz/item/CS_URS_2023_02/966041111" TargetMode="External"/><Relationship Id="rId3" Type="http://schemas.openxmlformats.org/officeDocument/2006/relationships/hyperlink" Target="https://podminky.urs.cz/item/CS_URS_2023_02/114203202" TargetMode="External"/><Relationship Id="rId21" Type="http://schemas.openxmlformats.org/officeDocument/2006/relationships/hyperlink" Target="https://podminky.urs.cz/item/CS_URS_2023_02/977211111" TargetMode="External"/><Relationship Id="rId7" Type="http://schemas.openxmlformats.org/officeDocument/2006/relationships/hyperlink" Target="https://podminky.urs.cz/item/CS_URS_2023_02/162351123" TargetMode="External"/><Relationship Id="rId12" Type="http://schemas.openxmlformats.org/officeDocument/2006/relationships/hyperlink" Target="https://podminky.urs.cz/item/CS_URS_2023_02/457541111" TargetMode="External"/><Relationship Id="rId17" Type="http://schemas.openxmlformats.org/officeDocument/2006/relationships/hyperlink" Target="https://podminky.urs.cz/item/CS_URS_2023_02/467510111" TargetMode="External"/><Relationship Id="rId2" Type="http://schemas.openxmlformats.org/officeDocument/2006/relationships/hyperlink" Target="https://podminky.urs.cz/item/CS_URS_2023_02/114203201" TargetMode="External"/><Relationship Id="rId16" Type="http://schemas.openxmlformats.org/officeDocument/2006/relationships/hyperlink" Target="https://podminky.urs.cz/item/CS_URS_2023_02/463212191" TargetMode="External"/><Relationship Id="rId20" Type="http://schemas.openxmlformats.org/officeDocument/2006/relationships/hyperlink" Target="https://podminky.urs.cz/item/CS_URS_2023_02/966055211" TargetMode="External"/><Relationship Id="rId1" Type="http://schemas.openxmlformats.org/officeDocument/2006/relationships/hyperlink" Target="https://podminky.urs.cz/item/CS_URS_2023_02/114203103" TargetMode="External"/><Relationship Id="rId6" Type="http://schemas.openxmlformats.org/officeDocument/2006/relationships/hyperlink" Target="https://podminky.urs.cz/item/CS_URS_2023_02/124453102" TargetMode="External"/><Relationship Id="rId11" Type="http://schemas.openxmlformats.org/officeDocument/2006/relationships/hyperlink" Target="https://podminky.urs.cz/item/CS_URS_2023_02/182151112" TargetMode="External"/><Relationship Id="rId5" Type="http://schemas.openxmlformats.org/officeDocument/2006/relationships/hyperlink" Target="https://podminky.urs.cz/item/CS_URS_2023_02/124353102" TargetMode="External"/><Relationship Id="rId15" Type="http://schemas.openxmlformats.org/officeDocument/2006/relationships/hyperlink" Target="https://podminky.urs.cz/item/CS_URS_2023_02/463212111" TargetMode="External"/><Relationship Id="rId23" Type="http://schemas.openxmlformats.org/officeDocument/2006/relationships/drawing" Target="../drawings/drawing2.xml"/><Relationship Id="rId10" Type="http://schemas.openxmlformats.org/officeDocument/2006/relationships/hyperlink" Target="https://podminky.urs.cz/item/CS_URS_2023_02/181951114" TargetMode="External"/><Relationship Id="rId19" Type="http://schemas.openxmlformats.org/officeDocument/2006/relationships/hyperlink" Target="https://podminky.urs.cz/item/CS_URS_2023_02/966045111" TargetMode="External"/><Relationship Id="rId4" Type="http://schemas.openxmlformats.org/officeDocument/2006/relationships/hyperlink" Target="https://podminky.urs.cz/item/CS_URS_2023_02/114203301" TargetMode="External"/><Relationship Id="rId9" Type="http://schemas.openxmlformats.org/officeDocument/2006/relationships/hyperlink" Target="https://podminky.urs.cz/item/CS_URS_2023_02/174101101" TargetMode="External"/><Relationship Id="rId14" Type="http://schemas.openxmlformats.org/officeDocument/2006/relationships/hyperlink" Target="https://podminky.urs.cz/item/CS_URS_2023_02/462519002" TargetMode="External"/><Relationship Id="rId22" Type="http://schemas.openxmlformats.org/officeDocument/2006/relationships/hyperlink" Target="https://podminky.urs.cz/item/CS_URS_2023_02/99833201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2/167151112" TargetMode="External"/><Relationship Id="rId13" Type="http://schemas.openxmlformats.org/officeDocument/2006/relationships/hyperlink" Target="https://podminky.urs.cz/item/CS_URS_2023_02/462512270" TargetMode="External"/><Relationship Id="rId18" Type="http://schemas.openxmlformats.org/officeDocument/2006/relationships/hyperlink" Target="https://podminky.urs.cz/item/CS_URS_2023_02/966041111" TargetMode="External"/><Relationship Id="rId3" Type="http://schemas.openxmlformats.org/officeDocument/2006/relationships/hyperlink" Target="https://podminky.urs.cz/item/CS_URS_2023_02/114203202" TargetMode="External"/><Relationship Id="rId21" Type="http://schemas.openxmlformats.org/officeDocument/2006/relationships/hyperlink" Target="https://podminky.urs.cz/item/CS_URS_2023_02/977211111" TargetMode="External"/><Relationship Id="rId7" Type="http://schemas.openxmlformats.org/officeDocument/2006/relationships/hyperlink" Target="https://podminky.urs.cz/item/CS_URS_2023_02/162351123" TargetMode="External"/><Relationship Id="rId12" Type="http://schemas.openxmlformats.org/officeDocument/2006/relationships/hyperlink" Target="https://podminky.urs.cz/item/CS_URS_2023_02/457541111" TargetMode="External"/><Relationship Id="rId17" Type="http://schemas.openxmlformats.org/officeDocument/2006/relationships/hyperlink" Target="https://podminky.urs.cz/item/CS_URS_2023_02/467510111" TargetMode="External"/><Relationship Id="rId2" Type="http://schemas.openxmlformats.org/officeDocument/2006/relationships/hyperlink" Target="https://podminky.urs.cz/item/CS_URS_2023_02/114203201" TargetMode="External"/><Relationship Id="rId16" Type="http://schemas.openxmlformats.org/officeDocument/2006/relationships/hyperlink" Target="https://podminky.urs.cz/item/CS_URS_2023_02/463212191" TargetMode="External"/><Relationship Id="rId20" Type="http://schemas.openxmlformats.org/officeDocument/2006/relationships/hyperlink" Target="https://podminky.urs.cz/item/CS_URS_2023_02/966055211" TargetMode="External"/><Relationship Id="rId1" Type="http://schemas.openxmlformats.org/officeDocument/2006/relationships/hyperlink" Target="https://podminky.urs.cz/item/CS_URS_2023_02/114203103" TargetMode="External"/><Relationship Id="rId6" Type="http://schemas.openxmlformats.org/officeDocument/2006/relationships/hyperlink" Target="https://podminky.urs.cz/item/CS_URS_2023_02/124453102" TargetMode="External"/><Relationship Id="rId11" Type="http://schemas.openxmlformats.org/officeDocument/2006/relationships/hyperlink" Target="https://podminky.urs.cz/item/CS_URS_2023_02/182151112" TargetMode="External"/><Relationship Id="rId5" Type="http://schemas.openxmlformats.org/officeDocument/2006/relationships/hyperlink" Target="https://podminky.urs.cz/item/CS_URS_2023_02/124353102" TargetMode="External"/><Relationship Id="rId15" Type="http://schemas.openxmlformats.org/officeDocument/2006/relationships/hyperlink" Target="https://podminky.urs.cz/item/CS_URS_2023_02/463212111" TargetMode="External"/><Relationship Id="rId23" Type="http://schemas.openxmlformats.org/officeDocument/2006/relationships/drawing" Target="../drawings/drawing3.xml"/><Relationship Id="rId10" Type="http://schemas.openxmlformats.org/officeDocument/2006/relationships/hyperlink" Target="https://podminky.urs.cz/item/CS_URS_2023_02/181951114" TargetMode="External"/><Relationship Id="rId19" Type="http://schemas.openxmlformats.org/officeDocument/2006/relationships/hyperlink" Target="https://podminky.urs.cz/item/CS_URS_2023_02/966045111" TargetMode="External"/><Relationship Id="rId4" Type="http://schemas.openxmlformats.org/officeDocument/2006/relationships/hyperlink" Target="https://podminky.urs.cz/item/CS_URS_2023_02/114203301" TargetMode="External"/><Relationship Id="rId9" Type="http://schemas.openxmlformats.org/officeDocument/2006/relationships/hyperlink" Target="https://podminky.urs.cz/item/CS_URS_2023_02/174101101" TargetMode="External"/><Relationship Id="rId14" Type="http://schemas.openxmlformats.org/officeDocument/2006/relationships/hyperlink" Target="https://podminky.urs.cz/item/CS_URS_2023_02/462519002" TargetMode="External"/><Relationship Id="rId22" Type="http://schemas.openxmlformats.org/officeDocument/2006/relationships/hyperlink" Target="https://podminky.urs.cz/item/CS_URS_2023_02/99833201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3_02/182151112" TargetMode="External"/><Relationship Id="rId13" Type="http://schemas.openxmlformats.org/officeDocument/2006/relationships/hyperlink" Target="https://podminky.urs.cz/item/CS_URS_2023_02/966065111" TargetMode="External"/><Relationship Id="rId3" Type="http://schemas.openxmlformats.org/officeDocument/2006/relationships/hyperlink" Target="https://podminky.urs.cz/item/CS_URS_2023_02/124353101" TargetMode="External"/><Relationship Id="rId7" Type="http://schemas.openxmlformats.org/officeDocument/2006/relationships/hyperlink" Target="https://podminky.urs.cz/item/CS_URS_2023_02/174101101" TargetMode="External"/><Relationship Id="rId12" Type="http://schemas.openxmlformats.org/officeDocument/2006/relationships/hyperlink" Target="https://podminky.urs.cz/item/CS_URS_2023_02/966055211" TargetMode="External"/><Relationship Id="rId2" Type="http://schemas.openxmlformats.org/officeDocument/2006/relationships/hyperlink" Target="https://podminky.urs.cz/item/CS_URS_2023_02/114203301" TargetMode="External"/><Relationship Id="rId1" Type="http://schemas.openxmlformats.org/officeDocument/2006/relationships/hyperlink" Target="https://podminky.urs.cz/item/CS_URS_2023_02/114203201" TargetMode="External"/><Relationship Id="rId6" Type="http://schemas.openxmlformats.org/officeDocument/2006/relationships/hyperlink" Target="https://podminky.urs.cz/item/CS_URS_2023_02/167151112" TargetMode="External"/><Relationship Id="rId11" Type="http://schemas.openxmlformats.org/officeDocument/2006/relationships/hyperlink" Target="https://podminky.urs.cz/item/CS_URS_2023_02/467510111" TargetMode="External"/><Relationship Id="rId5" Type="http://schemas.openxmlformats.org/officeDocument/2006/relationships/hyperlink" Target="https://podminky.urs.cz/item/CS_URS_2023_02/162351123" TargetMode="External"/><Relationship Id="rId15" Type="http://schemas.openxmlformats.org/officeDocument/2006/relationships/drawing" Target="../drawings/drawing4.xml"/><Relationship Id="rId10" Type="http://schemas.openxmlformats.org/officeDocument/2006/relationships/hyperlink" Target="https://podminky.urs.cz/item/CS_URS_2023_02/463212111" TargetMode="External"/><Relationship Id="rId4" Type="http://schemas.openxmlformats.org/officeDocument/2006/relationships/hyperlink" Target="https://podminky.urs.cz/item/CS_URS_2023_02/153111114" TargetMode="External"/><Relationship Id="rId9" Type="http://schemas.openxmlformats.org/officeDocument/2006/relationships/hyperlink" Target="https://podminky.urs.cz/item/CS_URS_2023_02/457541111" TargetMode="External"/><Relationship Id="rId14" Type="http://schemas.openxmlformats.org/officeDocument/2006/relationships/hyperlink" Target="https://podminky.urs.cz/item/CS_URS_2023_02/99833201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3_02/311351121" TargetMode="External"/><Relationship Id="rId13" Type="http://schemas.openxmlformats.org/officeDocument/2006/relationships/hyperlink" Target="https://podminky.urs.cz/item/CS_URS_2023_02/321352010" TargetMode="External"/><Relationship Id="rId18" Type="http://schemas.openxmlformats.org/officeDocument/2006/relationships/hyperlink" Target="https://podminky.urs.cz/item/CS_URS_2023_02/411354313" TargetMode="External"/><Relationship Id="rId26" Type="http://schemas.openxmlformats.org/officeDocument/2006/relationships/hyperlink" Target="https://podminky.urs.cz/item/CS_URS_2023_02/998767101" TargetMode="External"/><Relationship Id="rId3" Type="http://schemas.openxmlformats.org/officeDocument/2006/relationships/hyperlink" Target="https://podminky.urs.cz/item/CS_URS_2023_02/273351122" TargetMode="External"/><Relationship Id="rId21" Type="http://schemas.openxmlformats.org/officeDocument/2006/relationships/hyperlink" Target="https://podminky.urs.cz/item/CS_URS_2023_02/452311141" TargetMode="External"/><Relationship Id="rId7" Type="http://schemas.openxmlformats.org/officeDocument/2006/relationships/hyperlink" Target="https://podminky.urs.cz/item/CS_URS_2023_02/311321411" TargetMode="External"/><Relationship Id="rId12" Type="http://schemas.openxmlformats.org/officeDocument/2006/relationships/hyperlink" Target="https://podminky.urs.cz/item/CS_URS_2023_02/321351010" TargetMode="External"/><Relationship Id="rId17" Type="http://schemas.openxmlformats.org/officeDocument/2006/relationships/hyperlink" Target="https://podminky.urs.cz/item/CS_URS_2023_02/411351012" TargetMode="External"/><Relationship Id="rId25" Type="http://schemas.openxmlformats.org/officeDocument/2006/relationships/hyperlink" Target="https://podminky.urs.cz/item/CS_URS_2023_02/998332011" TargetMode="External"/><Relationship Id="rId2" Type="http://schemas.openxmlformats.org/officeDocument/2006/relationships/hyperlink" Target="https://podminky.urs.cz/item/CS_URS_2023_02/273351121" TargetMode="External"/><Relationship Id="rId16" Type="http://schemas.openxmlformats.org/officeDocument/2006/relationships/hyperlink" Target="https://podminky.urs.cz/item/CS_URS_2023_02/411351011" TargetMode="External"/><Relationship Id="rId20" Type="http://schemas.openxmlformats.org/officeDocument/2006/relationships/hyperlink" Target="https://podminky.urs.cz/item/CS_URS_2023_02/411362021" TargetMode="External"/><Relationship Id="rId1" Type="http://schemas.openxmlformats.org/officeDocument/2006/relationships/hyperlink" Target="https://podminky.urs.cz/item/CS_URS_2023_02/273321511" TargetMode="External"/><Relationship Id="rId6" Type="http://schemas.openxmlformats.org/officeDocument/2006/relationships/hyperlink" Target="https://podminky.urs.cz/item/CS_URS_2023_02/311213911" TargetMode="External"/><Relationship Id="rId11" Type="http://schemas.openxmlformats.org/officeDocument/2006/relationships/hyperlink" Target="https://podminky.urs.cz/item/CS_URS_2023_02/321321115" TargetMode="External"/><Relationship Id="rId24" Type="http://schemas.openxmlformats.org/officeDocument/2006/relationships/hyperlink" Target="https://podminky.urs.cz/item/CS_URS_2023_02/465513227" TargetMode="External"/><Relationship Id="rId5" Type="http://schemas.openxmlformats.org/officeDocument/2006/relationships/hyperlink" Target="https://podminky.urs.cz/item/CS_URS_2023_02/311213122" TargetMode="External"/><Relationship Id="rId15" Type="http://schemas.openxmlformats.org/officeDocument/2006/relationships/hyperlink" Target="https://podminky.urs.cz/item/CS_URS_2023_02/411321414" TargetMode="External"/><Relationship Id="rId23" Type="http://schemas.openxmlformats.org/officeDocument/2006/relationships/hyperlink" Target="https://podminky.urs.cz/item/CS_URS_2023_02/463212191" TargetMode="External"/><Relationship Id="rId10" Type="http://schemas.openxmlformats.org/officeDocument/2006/relationships/hyperlink" Target="https://podminky.urs.cz/item/CS_URS_2023_02/311362021" TargetMode="External"/><Relationship Id="rId19" Type="http://schemas.openxmlformats.org/officeDocument/2006/relationships/hyperlink" Target="https://podminky.urs.cz/item/CS_URS_2023_02/411354314" TargetMode="External"/><Relationship Id="rId4" Type="http://schemas.openxmlformats.org/officeDocument/2006/relationships/hyperlink" Target="https://podminky.urs.cz/item/CS_URS_2023_02/273362021" TargetMode="External"/><Relationship Id="rId9" Type="http://schemas.openxmlformats.org/officeDocument/2006/relationships/hyperlink" Target="https://podminky.urs.cz/item/CS_URS_2023_02/311351122" TargetMode="External"/><Relationship Id="rId14" Type="http://schemas.openxmlformats.org/officeDocument/2006/relationships/hyperlink" Target="https://podminky.urs.cz/item/CS_URS_2023_02/321368211" TargetMode="External"/><Relationship Id="rId22" Type="http://schemas.openxmlformats.org/officeDocument/2006/relationships/hyperlink" Target="https://podminky.urs.cz/item/CS_URS_2023_02/463212111" TargetMode="External"/><Relationship Id="rId27"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3_02/182151112" TargetMode="External"/><Relationship Id="rId13" Type="http://schemas.openxmlformats.org/officeDocument/2006/relationships/drawing" Target="../drawings/drawing6.xml"/><Relationship Id="rId3" Type="http://schemas.openxmlformats.org/officeDocument/2006/relationships/hyperlink" Target="https://podminky.urs.cz/item/CS_URS_2023_02/124353101" TargetMode="External"/><Relationship Id="rId7" Type="http://schemas.openxmlformats.org/officeDocument/2006/relationships/hyperlink" Target="https://podminky.urs.cz/item/CS_URS_2023_02/181951114" TargetMode="External"/><Relationship Id="rId12" Type="http://schemas.openxmlformats.org/officeDocument/2006/relationships/hyperlink" Target="https://podminky.urs.cz/item/CS_URS_2023_02/998332011" TargetMode="External"/><Relationship Id="rId2" Type="http://schemas.openxmlformats.org/officeDocument/2006/relationships/hyperlink" Target="https://podminky.urs.cz/item/CS_URS_2023_02/114203301" TargetMode="External"/><Relationship Id="rId1" Type="http://schemas.openxmlformats.org/officeDocument/2006/relationships/hyperlink" Target="https://podminky.urs.cz/item/CS_URS_2023_02/114203201" TargetMode="External"/><Relationship Id="rId6" Type="http://schemas.openxmlformats.org/officeDocument/2006/relationships/hyperlink" Target="https://podminky.urs.cz/item/CS_URS_2023_02/174101101" TargetMode="External"/><Relationship Id="rId11" Type="http://schemas.openxmlformats.org/officeDocument/2006/relationships/hyperlink" Target="https://podminky.urs.cz/item/CS_URS_2023_02/564730011" TargetMode="External"/><Relationship Id="rId5" Type="http://schemas.openxmlformats.org/officeDocument/2006/relationships/hyperlink" Target="https://podminky.urs.cz/item/CS_URS_2023_02/167151112" TargetMode="External"/><Relationship Id="rId10" Type="http://schemas.openxmlformats.org/officeDocument/2006/relationships/hyperlink" Target="https://podminky.urs.cz/item/CS_URS_2023_02/463212111" TargetMode="External"/><Relationship Id="rId4" Type="http://schemas.openxmlformats.org/officeDocument/2006/relationships/hyperlink" Target="https://podminky.urs.cz/item/CS_URS_2023_02/162351123" TargetMode="External"/><Relationship Id="rId9" Type="http://schemas.openxmlformats.org/officeDocument/2006/relationships/hyperlink" Target="https://podminky.urs.cz/item/CS_URS_2023_02/457571114"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podminky.urs.cz/item/CS_URS_2023_02/162201411" TargetMode="External"/><Relationship Id="rId3" Type="http://schemas.openxmlformats.org/officeDocument/2006/relationships/hyperlink" Target="https://podminky.urs.cz/item/CS_URS_2023_02/112151012" TargetMode="External"/><Relationship Id="rId7" Type="http://schemas.openxmlformats.org/officeDocument/2006/relationships/hyperlink" Target="https://podminky.urs.cz/item/CS_URS_2023_02/162201401" TargetMode="External"/><Relationship Id="rId12" Type="http://schemas.openxmlformats.org/officeDocument/2006/relationships/drawing" Target="../drawings/drawing7.xml"/><Relationship Id="rId2" Type="http://schemas.openxmlformats.org/officeDocument/2006/relationships/hyperlink" Target="https://podminky.urs.cz/item/CS_URS_2023_02/112151011" TargetMode="External"/><Relationship Id="rId1" Type="http://schemas.openxmlformats.org/officeDocument/2006/relationships/hyperlink" Target="https://podminky.urs.cz/item/CS_URS_2023_02/111251102" TargetMode="External"/><Relationship Id="rId6" Type="http://schemas.openxmlformats.org/officeDocument/2006/relationships/hyperlink" Target="https://podminky.urs.cz/item/CS_URS_2023_02/112251103" TargetMode="External"/><Relationship Id="rId11" Type="http://schemas.openxmlformats.org/officeDocument/2006/relationships/hyperlink" Target="https://podminky.urs.cz/item/CS_URS_2023_02/162201423" TargetMode="External"/><Relationship Id="rId5" Type="http://schemas.openxmlformats.org/officeDocument/2006/relationships/hyperlink" Target="https://podminky.urs.cz/item/CS_URS_2023_02/112251102" TargetMode="External"/><Relationship Id="rId10" Type="http://schemas.openxmlformats.org/officeDocument/2006/relationships/hyperlink" Target="https://podminky.urs.cz/item/CS_URS_2023_02/162201422" TargetMode="External"/><Relationship Id="rId4" Type="http://schemas.openxmlformats.org/officeDocument/2006/relationships/hyperlink" Target="https://podminky.urs.cz/item/CS_URS_2023_02/112251101" TargetMode="External"/><Relationship Id="rId9" Type="http://schemas.openxmlformats.org/officeDocument/2006/relationships/hyperlink" Target="https://podminky.urs.cz/item/CS_URS_2023_02/162201421"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election activeCell="AM39" sqref="AM39"/>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16" t="s">
        <v>0</v>
      </c>
      <c r="AR1" s="178"/>
      <c r="AS1" s="178"/>
      <c r="AT1" s="178"/>
      <c r="AU1" s="178"/>
      <c r="AV1" s="178"/>
      <c r="AW1" s="178"/>
      <c r="AX1" s="178"/>
      <c r="AY1" s="178"/>
      <c r="AZ1" s="185" t="s">
        <v>1</v>
      </c>
      <c r="BA1" s="185" t="s">
        <v>2</v>
      </c>
      <c r="BB1" s="185" t="s">
        <v>1</v>
      </c>
      <c r="BC1" s="178"/>
      <c r="BD1" s="178"/>
      <c r="BE1" s="178"/>
      <c r="BT1" s="16" t="s">
        <v>3</v>
      </c>
      <c r="BU1" s="16" t="s">
        <v>3</v>
      </c>
      <c r="BV1" s="16" t="s">
        <v>4</v>
      </c>
    </row>
    <row r="2" spans="1:74" ht="36.950000000000003" customHeight="1" x14ac:dyDescent="0.2">
      <c r="AR2" s="169" t="s">
        <v>5</v>
      </c>
      <c r="AS2" s="177"/>
      <c r="AT2" s="177"/>
      <c r="AU2" s="177"/>
      <c r="AV2" s="177"/>
      <c r="AW2" s="177"/>
      <c r="AX2" s="177"/>
      <c r="AY2" s="177"/>
      <c r="AZ2" s="177"/>
      <c r="BA2" s="177"/>
      <c r="BB2" s="177"/>
      <c r="BC2" s="177"/>
      <c r="BD2" s="177"/>
      <c r="BE2" s="177"/>
      <c r="BS2" s="17" t="s">
        <v>6</v>
      </c>
      <c r="BT2" s="17" t="s">
        <v>7</v>
      </c>
    </row>
    <row r="3" spans="1:74"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86"/>
      <c r="AS3" s="178"/>
      <c r="AT3" s="178"/>
      <c r="AU3" s="178"/>
      <c r="AV3" s="178"/>
      <c r="AW3" s="178"/>
      <c r="AX3" s="178"/>
      <c r="AY3" s="178"/>
      <c r="AZ3" s="178"/>
      <c r="BA3" s="178"/>
      <c r="BB3" s="178"/>
      <c r="BC3" s="178"/>
      <c r="BD3" s="178"/>
      <c r="BE3" s="178"/>
      <c r="BS3" s="17" t="s">
        <v>6</v>
      </c>
      <c r="BT3" s="17" t="s">
        <v>8</v>
      </c>
    </row>
    <row r="4" spans="1:74" ht="24.95" customHeight="1" x14ac:dyDescent="0.2">
      <c r="B4" s="20"/>
      <c r="D4" s="21" t="s">
        <v>9</v>
      </c>
      <c r="AR4" s="186"/>
      <c r="AS4" s="187" t="s">
        <v>10</v>
      </c>
      <c r="AT4" s="178"/>
      <c r="AU4" s="178"/>
      <c r="AV4" s="178"/>
      <c r="AW4" s="178"/>
      <c r="AX4" s="178"/>
      <c r="AY4" s="178"/>
      <c r="AZ4" s="178"/>
      <c r="BA4" s="178"/>
      <c r="BB4" s="178"/>
      <c r="BC4" s="178"/>
      <c r="BD4" s="178"/>
      <c r="BE4" s="188" t="s">
        <v>955</v>
      </c>
      <c r="BS4" s="17" t="s">
        <v>11</v>
      </c>
    </row>
    <row r="5" spans="1:74" ht="12" customHeight="1" x14ac:dyDescent="0.2">
      <c r="B5" s="20"/>
      <c r="D5" s="22" t="s">
        <v>12</v>
      </c>
      <c r="K5" s="162" t="s">
        <v>13</v>
      </c>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R5" s="186"/>
      <c r="AS5" s="178"/>
      <c r="AT5" s="178"/>
      <c r="AU5" s="178"/>
      <c r="AV5" s="178"/>
      <c r="AW5" s="178"/>
      <c r="AX5" s="178"/>
      <c r="AY5" s="178"/>
      <c r="AZ5" s="178"/>
      <c r="BA5" s="178"/>
      <c r="BB5" s="178"/>
      <c r="BC5" s="178"/>
      <c r="BD5" s="178"/>
      <c r="BE5" s="219" t="s">
        <v>956</v>
      </c>
      <c r="BS5" s="17" t="s">
        <v>6</v>
      </c>
    </row>
    <row r="6" spans="1:74" ht="36.950000000000003" customHeight="1" x14ac:dyDescent="0.2">
      <c r="B6" s="20"/>
      <c r="D6" s="24" t="s">
        <v>14</v>
      </c>
      <c r="K6" s="164" t="s">
        <v>15</v>
      </c>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R6" s="186"/>
      <c r="AS6" s="178"/>
      <c r="AT6" s="178"/>
      <c r="AU6" s="178"/>
      <c r="AV6" s="178"/>
      <c r="AW6" s="178"/>
      <c r="AX6" s="178"/>
      <c r="AY6" s="178"/>
      <c r="AZ6" s="178"/>
      <c r="BA6" s="178"/>
      <c r="BB6" s="178"/>
      <c r="BC6" s="178"/>
      <c r="BD6" s="178"/>
      <c r="BE6" s="220"/>
      <c r="BS6" s="17" t="s">
        <v>6</v>
      </c>
    </row>
    <row r="7" spans="1:74" ht="12" customHeight="1" x14ac:dyDescent="0.2">
      <c r="B7" s="20"/>
      <c r="D7" s="25" t="s">
        <v>16</v>
      </c>
      <c r="K7" s="23" t="s">
        <v>1</v>
      </c>
      <c r="AK7" s="25" t="s">
        <v>17</v>
      </c>
      <c r="AN7" s="23" t="s">
        <v>1</v>
      </c>
      <c r="AR7" s="186"/>
      <c r="AS7" s="178"/>
      <c r="AT7" s="178"/>
      <c r="AU7" s="178"/>
      <c r="AV7" s="178"/>
      <c r="AW7" s="178"/>
      <c r="AX7" s="178"/>
      <c r="AY7" s="178"/>
      <c r="AZ7" s="178"/>
      <c r="BA7" s="178"/>
      <c r="BB7" s="178"/>
      <c r="BC7" s="178"/>
      <c r="BD7" s="178"/>
      <c r="BE7" s="220"/>
      <c r="BS7" s="17" t="s">
        <v>6</v>
      </c>
    </row>
    <row r="8" spans="1:74" ht="12" customHeight="1" x14ac:dyDescent="0.2">
      <c r="B8" s="20"/>
      <c r="D8" s="25" t="s">
        <v>18</v>
      </c>
      <c r="K8" s="23" t="s">
        <v>19</v>
      </c>
      <c r="AK8" s="25" t="s">
        <v>20</v>
      </c>
      <c r="AN8" s="227">
        <v>45349</v>
      </c>
      <c r="AR8" s="186"/>
      <c r="AS8" s="178"/>
      <c r="AT8" s="178"/>
      <c r="AU8" s="178"/>
      <c r="AV8" s="178"/>
      <c r="AW8" s="178"/>
      <c r="AX8" s="178"/>
      <c r="AY8" s="178"/>
      <c r="AZ8" s="178"/>
      <c r="BA8" s="178"/>
      <c r="BB8" s="178"/>
      <c r="BC8" s="178"/>
      <c r="BD8" s="178"/>
      <c r="BE8" s="220"/>
      <c r="BS8" s="17" t="s">
        <v>6</v>
      </c>
    </row>
    <row r="9" spans="1:74" ht="14.45" customHeight="1" x14ac:dyDescent="0.2">
      <c r="B9" s="20"/>
      <c r="AR9" s="186"/>
      <c r="AS9" s="178"/>
      <c r="AT9" s="178"/>
      <c r="AU9" s="178"/>
      <c r="AV9" s="178"/>
      <c r="AW9" s="178"/>
      <c r="AX9" s="178"/>
      <c r="AY9" s="178"/>
      <c r="AZ9" s="178"/>
      <c r="BA9" s="178"/>
      <c r="BB9" s="178"/>
      <c r="BC9" s="178"/>
      <c r="BD9" s="178"/>
      <c r="BE9" s="220"/>
      <c r="BS9" s="17" t="s">
        <v>6</v>
      </c>
    </row>
    <row r="10" spans="1:74" ht="12" customHeight="1" x14ac:dyDescent="0.2">
      <c r="B10" s="20"/>
      <c r="D10" s="25" t="s">
        <v>21</v>
      </c>
      <c r="AK10" s="25" t="s">
        <v>22</v>
      </c>
      <c r="AN10" s="23" t="s">
        <v>23</v>
      </c>
      <c r="AR10" s="186"/>
      <c r="AS10" s="178"/>
      <c r="AT10" s="178"/>
      <c r="AU10" s="178"/>
      <c r="AV10" s="178"/>
      <c r="AW10" s="178"/>
      <c r="AX10" s="178"/>
      <c r="AY10" s="178"/>
      <c r="AZ10" s="178"/>
      <c r="BA10" s="178"/>
      <c r="BB10" s="178"/>
      <c r="BC10" s="178"/>
      <c r="BD10" s="178"/>
      <c r="BE10" s="220"/>
      <c r="BS10" s="17" t="s">
        <v>6</v>
      </c>
    </row>
    <row r="11" spans="1:74" ht="18.399999999999999" customHeight="1" x14ac:dyDescent="0.2">
      <c r="B11" s="20"/>
      <c r="E11" s="23" t="s">
        <v>24</v>
      </c>
      <c r="AK11" s="25" t="s">
        <v>25</v>
      </c>
      <c r="AN11" s="23" t="s">
        <v>26</v>
      </c>
      <c r="AR11" s="186"/>
      <c r="AS11" s="178"/>
      <c r="AT11" s="178"/>
      <c r="AU11" s="178"/>
      <c r="AV11" s="178"/>
      <c r="AW11" s="178"/>
      <c r="AX11" s="178"/>
      <c r="AY11" s="178"/>
      <c r="AZ11" s="178"/>
      <c r="BA11" s="178"/>
      <c r="BB11" s="178"/>
      <c r="BC11" s="178"/>
      <c r="BD11" s="178"/>
      <c r="BE11" s="220"/>
      <c r="BS11" s="17" t="s">
        <v>6</v>
      </c>
    </row>
    <row r="12" spans="1:74" ht="6.95" customHeight="1" x14ac:dyDescent="0.2">
      <c r="B12" s="20"/>
      <c r="AR12" s="186"/>
      <c r="AS12" s="178"/>
      <c r="AT12" s="178"/>
      <c r="AU12" s="178"/>
      <c r="AV12" s="178"/>
      <c r="AW12" s="178"/>
      <c r="AX12" s="178"/>
      <c r="AY12" s="178"/>
      <c r="AZ12" s="178"/>
      <c r="BA12" s="178"/>
      <c r="BB12" s="178"/>
      <c r="BC12" s="178"/>
      <c r="BD12" s="178"/>
      <c r="BE12" s="220"/>
      <c r="BS12" s="17" t="s">
        <v>6</v>
      </c>
    </row>
    <row r="13" spans="1:74" ht="12" customHeight="1" x14ac:dyDescent="0.2">
      <c r="B13" s="20"/>
      <c r="D13" s="25" t="s">
        <v>27</v>
      </c>
      <c r="AK13" s="25" t="s">
        <v>22</v>
      </c>
      <c r="AN13" s="226" t="s">
        <v>957</v>
      </c>
      <c r="AR13" s="186"/>
      <c r="AS13" s="178"/>
      <c r="AT13" s="178"/>
      <c r="AU13" s="178"/>
      <c r="AV13" s="178"/>
      <c r="AW13" s="178"/>
      <c r="AX13" s="178"/>
      <c r="AY13" s="178"/>
      <c r="AZ13" s="178"/>
      <c r="BA13" s="178"/>
      <c r="BB13" s="178"/>
      <c r="BC13" s="178"/>
      <c r="BD13" s="178"/>
      <c r="BE13" s="220"/>
      <c r="BS13" s="17" t="s">
        <v>6</v>
      </c>
    </row>
    <row r="14" spans="1:74" ht="12.75" x14ac:dyDescent="0.2">
      <c r="B14" s="20"/>
      <c r="E14" s="223" t="s">
        <v>957</v>
      </c>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5" t="s">
        <v>25</v>
      </c>
      <c r="AN14" s="226" t="s">
        <v>957</v>
      </c>
      <c r="AR14" s="186"/>
      <c r="AS14" s="178"/>
      <c r="AT14" s="178"/>
      <c r="AU14" s="178"/>
      <c r="AV14" s="178"/>
      <c r="AW14" s="178"/>
      <c r="AX14" s="178"/>
      <c r="AY14" s="178"/>
      <c r="AZ14" s="178"/>
      <c r="BA14" s="178"/>
      <c r="BB14" s="178"/>
      <c r="BC14" s="178"/>
      <c r="BD14" s="178"/>
      <c r="BE14" s="220"/>
      <c r="BS14" s="17" t="s">
        <v>6</v>
      </c>
    </row>
    <row r="15" spans="1:74" ht="6.95" customHeight="1" x14ac:dyDescent="0.2">
      <c r="B15" s="20"/>
      <c r="AR15" s="186"/>
      <c r="AS15" s="178"/>
      <c r="AT15" s="178"/>
      <c r="AU15" s="178"/>
      <c r="AV15" s="178"/>
      <c r="AW15" s="178"/>
      <c r="AX15" s="178"/>
      <c r="AY15" s="178"/>
      <c r="AZ15" s="178"/>
      <c r="BA15" s="178"/>
      <c r="BB15" s="178"/>
      <c r="BC15" s="178"/>
      <c r="BD15" s="178"/>
      <c r="BE15" s="220"/>
      <c r="BS15" s="17" t="s">
        <v>3</v>
      </c>
    </row>
    <row r="16" spans="1:74" ht="12" customHeight="1" x14ac:dyDescent="0.2">
      <c r="B16" s="20"/>
      <c r="D16" s="25" t="s">
        <v>29</v>
      </c>
      <c r="AK16" s="25" t="s">
        <v>22</v>
      </c>
      <c r="AN16" s="23" t="s">
        <v>30</v>
      </c>
      <c r="AR16" s="186"/>
      <c r="AS16" s="178"/>
      <c r="AT16" s="178"/>
      <c r="AU16" s="178"/>
      <c r="AV16" s="178"/>
      <c r="AW16" s="178"/>
      <c r="AX16" s="178"/>
      <c r="AY16" s="178"/>
      <c r="AZ16" s="178"/>
      <c r="BA16" s="178"/>
      <c r="BB16" s="178"/>
      <c r="BC16" s="178"/>
      <c r="BD16" s="178"/>
      <c r="BE16" s="220"/>
      <c r="BS16" s="17" t="s">
        <v>3</v>
      </c>
    </row>
    <row r="17" spans="2:71" ht="18.399999999999999" customHeight="1" x14ac:dyDescent="0.2">
      <c r="B17" s="20"/>
      <c r="E17" s="23" t="s">
        <v>31</v>
      </c>
      <c r="AK17" s="25" t="s">
        <v>25</v>
      </c>
      <c r="AN17" s="23" t="s">
        <v>32</v>
      </c>
      <c r="AR17" s="186"/>
      <c r="AS17" s="178"/>
      <c r="AT17" s="178"/>
      <c r="AU17" s="178"/>
      <c r="AV17" s="178"/>
      <c r="AW17" s="178"/>
      <c r="AX17" s="178"/>
      <c r="AY17" s="178"/>
      <c r="AZ17" s="178"/>
      <c r="BA17" s="178"/>
      <c r="BB17" s="178"/>
      <c r="BC17" s="178"/>
      <c r="BD17" s="178"/>
      <c r="BE17" s="220"/>
      <c r="BS17" s="17" t="s">
        <v>33</v>
      </c>
    </row>
    <row r="18" spans="2:71" ht="6.95" customHeight="1" x14ac:dyDescent="0.2">
      <c r="B18" s="20"/>
      <c r="AR18" s="186"/>
      <c r="AS18" s="178"/>
      <c r="AT18" s="178"/>
      <c r="AU18" s="178"/>
      <c r="AV18" s="178"/>
      <c r="AW18" s="178"/>
      <c r="AX18" s="178"/>
      <c r="AY18" s="178"/>
      <c r="AZ18" s="178"/>
      <c r="BA18" s="178"/>
      <c r="BB18" s="178"/>
      <c r="BC18" s="178"/>
      <c r="BD18" s="178"/>
      <c r="BE18" s="220"/>
      <c r="BS18" s="17" t="s">
        <v>6</v>
      </c>
    </row>
    <row r="19" spans="2:71" ht="12" customHeight="1" x14ac:dyDescent="0.2">
      <c r="B19" s="20"/>
      <c r="D19" s="25" t="s">
        <v>34</v>
      </c>
      <c r="AK19" s="25" t="s">
        <v>22</v>
      </c>
      <c r="AN19" s="23" t="s">
        <v>1</v>
      </c>
      <c r="AR19" s="186"/>
      <c r="AS19" s="178"/>
      <c r="AT19" s="178"/>
      <c r="AU19" s="178"/>
      <c r="AV19" s="178"/>
      <c r="AW19" s="178"/>
      <c r="AX19" s="178"/>
      <c r="AY19" s="178"/>
      <c r="AZ19" s="178"/>
      <c r="BA19" s="178"/>
      <c r="BB19" s="178"/>
      <c r="BC19" s="178"/>
      <c r="BD19" s="178"/>
      <c r="BE19" s="220"/>
      <c r="BS19" s="17" t="s">
        <v>6</v>
      </c>
    </row>
    <row r="20" spans="2:71" ht="18.399999999999999" customHeight="1" x14ac:dyDescent="0.2">
      <c r="B20" s="20"/>
      <c r="E20" s="23" t="s">
        <v>28</v>
      </c>
      <c r="AK20" s="25" t="s">
        <v>25</v>
      </c>
      <c r="AN20" s="23" t="s">
        <v>1</v>
      </c>
      <c r="AR20" s="186"/>
      <c r="AS20" s="178"/>
      <c r="AT20" s="178"/>
      <c r="AU20" s="178"/>
      <c r="AV20" s="178"/>
      <c r="AW20" s="178"/>
      <c r="AX20" s="178"/>
      <c r="AY20" s="178"/>
      <c r="AZ20" s="178"/>
      <c r="BA20" s="178"/>
      <c r="BB20" s="178"/>
      <c r="BC20" s="178"/>
      <c r="BD20" s="178"/>
      <c r="BE20" s="220"/>
      <c r="BS20" s="17" t="s">
        <v>33</v>
      </c>
    </row>
    <row r="21" spans="2:71" ht="6.95" customHeight="1" x14ac:dyDescent="0.2">
      <c r="B21" s="20"/>
      <c r="AR21" s="186"/>
      <c r="AS21" s="178"/>
      <c r="AT21" s="178"/>
      <c r="AU21" s="178"/>
      <c r="AV21" s="178"/>
      <c r="AW21" s="178"/>
      <c r="AX21" s="178"/>
      <c r="AY21" s="178"/>
      <c r="AZ21" s="178"/>
      <c r="BA21" s="178"/>
      <c r="BB21" s="178"/>
      <c r="BC21" s="178"/>
      <c r="BD21" s="178"/>
      <c r="BE21" s="220"/>
    </row>
    <row r="22" spans="2:71" ht="12" customHeight="1" x14ac:dyDescent="0.2">
      <c r="B22" s="20"/>
      <c r="D22" s="25" t="s">
        <v>35</v>
      </c>
      <c r="AR22" s="186"/>
      <c r="AS22" s="178"/>
      <c r="AT22" s="178"/>
      <c r="AU22" s="178"/>
      <c r="AV22" s="178"/>
      <c r="AW22" s="178"/>
      <c r="AX22" s="178"/>
      <c r="AY22" s="178"/>
      <c r="AZ22" s="178"/>
      <c r="BA22" s="178"/>
      <c r="BB22" s="178"/>
      <c r="BC22" s="178"/>
      <c r="BD22" s="178"/>
      <c r="BE22" s="220"/>
    </row>
    <row r="23" spans="2:71" ht="59.25" customHeight="1" x14ac:dyDescent="0.2">
      <c r="B23" s="20"/>
      <c r="E23" s="165" t="s">
        <v>36</v>
      </c>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R23" s="186"/>
      <c r="AS23" s="178"/>
      <c r="AT23" s="178"/>
      <c r="AU23" s="178"/>
      <c r="AV23" s="178"/>
      <c r="AW23" s="178"/>
      <c r="AX23" s="178"/>
      <c r="AY23" s="178"/>
      <c r="AZ23" s="178"/>
      <c r="BA23" s="178"/>
      <c r="BB23" s="178"/>
      <c r="BC23" s="178"/>
      <c r="BD23" s="178"/>
      <c r="BE23" s="220"/>
    </row>
    <row r="24" spans="2:71" ht="6.95" customHeight="1" x14ac:dyDescent="0.2">
      <c r="B24" s="20"/>
      <c r="AR24" s="186"/>
      <c r="AS24" s="178"/>
      <c r="AT24" s="178"/>
      <c r="AU24" s="178"/>
      <c r="AV24" s="178"/>
      <c r="AW24" s="178"/>
      <c r="AX24" s="178"/>
      <c r="AY24" s="178"/>
      <c r="AZ24" s="178"/>
      <c r="BA24" s="178"/>
      <c r="BB24" s="178"/>
      <c r="BC24" s="178"/>
      <c r="BD24" s="178"/>
      <c r="BE24" s="220"/>
    </row>
    <row r="25" spans="2:71" ht="6.95" customHeight="1" x14ac:dyDescent="0.2">
      <c r="B25" s="20"/>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86"/>
      <c r="AS25" s="178"/>
      <c r="AT25" s="178"/>
      <c r="AU25" s="178"/>
      <c r="AV25" s="178"/>
      <c r="AW25" s="178"/>
      <c r="AX25" s="178"/>
      <c r="AY25" s="178"/>
      <c r="AZ25" s="178"/>
      <c r="BA25" s="178"/>
      <c r="BB25" s="178"/>
      <c r="BC25" s="178"/>
      <c r="BD25" s="178"/>
      <c r="BE25" s="220"/>
    </row>
    <row r="26" spans="2:71" s="1" customFormat="1" ht="25.9" customHeight="1" x14ac:dyDescent="0.2">
      <c r="B26" s="28"/>
      <c r="D26" s="29" t="s">
        <v>37</v>
      </c>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166">
        <f>ROUND(AG94,2)</f>
        <v>0</v>
      </c>
      <c r="AL26" s="167"/>
      <c r="AM26" s="167"/>
      <c r="AN26" s="167"/>
      <c r="AO26" s="167"/>
      <c r="AR26" s="190"/>
      <c r="AS26" s="179"/>
      <c r="AT26" s="179"/>
      <c r="AU26" s="179"/>
      <c r="AV26" s="179"/>
      <c r="AW26" s="179"/>
      <c r="AX26" s="179"/>
      <c r="AY26" s="179"/>
      <c r="AZ26" s="179"/>
      <c r="BA26" s="179"/>
      <c r="BB26" s="179"/>
      <c r="BC26" s="179"/>
      <c r="BD26" s="179"/>
      <c r="BE26" s="220"/>
    </row>
    <row r="27" spans="2:71" s="1" customFormat="1" ht="6.95" customHeight="1" x14ac:dyDescent="0.2">
      <c r="B27" s="28"/>
      <c r="AR27" s="190"/>
      <c r="AS27" s="179"/>
      <c r="AT27" s="179"/>
      <c r="AU27" s="179"/>
      <c r="AV27" s="179"/>
      <c r="AW27" s="179"/>
      <c r="AX27" s="179"/>
      <c r="AY27" s="179"/>
      <c r="AZ27" s="179"/>
      <c r="BA27" s="179"/>
      <c r="BB27" s="179"/>
      <c r="BC27" s="179"/>
      <c r="BD27" s="179"/>
      <c r="BE27" s="220"/>
    </row>
    <row r="28" spans="2:71" s="1" customFormat="1" ht="12.75" x14ac:dyDescent="0.2">
      <c r="B28" s="28"/>
      <c r="L28" s="168" t="s">
        <v>38</v>
      </c>
      <c r="M28" s="168"/>
      <c r="N28" s="168"/>
      <c r="O28" s="168"/>
      <c r="P28" s="168"/>
      <c r="W28" s="168" t="s">
        <v>39</v>
      </c>
      <c r="X28" s="168"/>
      <c r="Y28" s="168"/>
      <c r="Z28" s="168"/>
      <c r="AA28" s="168"/>
      <c r="AB28" s="168"/>
      <c r="AC28" s="168"/>
      <c r="AD28" s="168"/>
      <c r="AE28" s="168"/>
      <c r="AK28" s="168" t="s">
        <v>40</v>
      </c>
      <c r="AL28" s="168"/>
      <c r="AM28" s="168"/>
      <c r="AN28" s="168"/>
      <c r="AO28" s="168"/>
      <c r="AR28" s="190"/>
      <c r="AS28" s="179"/>
      <c r="AT28" s="179"/>
      <c r="AU28" s="179"/>
      <c r="AV28" s="179"/>
      <c r="AW28" s="179"/>
      <c r="AX28" s="179"/>
      <c r="AY28" s="179"/>
      <c r="AZ28" s="179"/>
      <c r="BA28" s="179"/>
      <c r="BB28" s="179"/>
      <c r="BC28" s="179"/>
      <c r="BD28" s="179"/>
      <c r="BE28" s="220"/>
    </row>
    <row r="29" spans="2:71" s="2" customFormat="1" ht="14.45" customHeight="1" x14ac:dyDescent="0.2">
      <c r="B29" s="32"/>
      <c r="D29" s="25" t="s">
        <v>41</v>
      </c>
      <c r="F29" s="25" t="s">
        <v>42</v>
      </c>
      <c r="L29" s="159">
        <v>0.21</v>
      </c>
      <c r="M29" s="160"/>
      <c r="N29" s="160"/>
      <c r="O29" s="160"/>
      <c r="P29" s="160"/>
      <c r="W29" s="161">
        <f>ROUND(AZ94, 2)</f>
        <v>0</v>
      </c>
      <c r="X29" s="160"/>
      <c r="Y29" s="160"/>
      <c r="Z29" s="160"/>
      <c r="AA29" s="160"/>
      <c r="AB29" s="160"/>
      <c r="AC29" s="160"/>
      <c r="AD29" s="160"/>
      <c r="AE29" s="160"/>
      <c r="AK29" s="161">
        <f>ROUND(AV94, 2)</f>
        <v>0</v>
      </c>
      <c r="AL29" s="160"/>
      <c r="AM29" s="160"/>
      <c r="AN29" s="160"/>
      <c r="AO29" s="160"/>
      <c r="AR29" s="191"/>
      <c r="AS29" s="180"/>
      <c r="AT29" s="180"/>
      <c r="AU29" s="180"/>
      <c r="AV29" s="180"/>
      <c r="AW29" s="180"/>
      <c r="AX29" s="180"/>
      <c r="AY29" s="180"/>
      <c r="AZ29" s="180"/>
      <c r="BA29" s="180"/>
      <c r="BB29" s="180"/>
      <c r="BC29" s="180"/>
      <c r="BD29" s="180"/>
      <c r="BE29" s="221"/>
    </row>
    <row r="30" spans="2:71" s="2" customFormat="1" ht="14.45" customHeight="1" x14ac:dyDescent="0.2">
      <c r="B30" s="32"/>
      <c r="F30" s="25" t="s">
        <v>43</v>
      </c>
      <c r="L30" s="159">
        <v>0.15</v>
      </c>
      <c r="M30" s="160"/>
      <c r="N30" s="160"/>
      <c r="O30" s="160"/>
      <c r="P30" s="160"/>
      <c r="W30" s="161">
        <f>ROUND(BA94, 2)</f>
        <v>0</v>
      </c>
      <c r="X30" s="160"/>
      <c r="Y30" s="160"/>
      <c r="Z30" s="160"/>
      <c r="AA30" s="160"/>
      <c r="AB30" s="160"/>
      <c r="AC30" s="160"/>
      <c r="AD30" s="160"/>
      <c r="AE30" s="160"/>
      <c r="AK30" s="161">
        <f>ROUND(AW94, 2)</f>
        <v>0</v>
      </c>
      <c r="AL30" s="160"/>
      <c r="AM30" s="160"/>
      <c r="AN30" s="160"/>
      <c r="AO30" s="160"/>
      <c r="AR30" s="191"/>
      <c r="AS30" s="180"/>
      <c r="AT30" s="180"/>
      <c r="AU30" s="180"/>
      <c r="AV30" s="180"/>
      <c r="AW30" s="180"/>
      <c r="AX30" s="180"/>
      <c r="AY30" s="180"/>
      <c r="AZ30" s="180"/>
      <c r="BA30" s="180"/>
      <c r="BB30" s="180"/>
      <c r="BC30" s="180"/>
      <c r="BD30" s="180"/>
      <c r="BE30" s="221"/>
    </row>
    <row r="31" spans="2:71" s="2" customFormat="1" ht="14.45" hidden="1" customHeight="1" x14ac:dyDescent="0.2">
      <c r="B31" s="32"/>
      <c r="F31" s="25" t="s">
        <v>44</v>
      </c>
      <c r="L31" s="159">
        <v>0.21</v>
      </c>
      <c r="M31" s="160"/>
      <c r="N31" s="160"/>
      <c r="O31" s="160"/>
      <c r="P31" s="160"/>
      <c r="W31" s="161">
        <f>ROUND(BB94, 2)</f>
        <v>0</v>
      </c>
      <c r="X31" s="160"/>
      <c r="Y31" s="160"/>
      <c r="Z31" s="160"/>
      <c r="AA31" s="160"/>
      <c r="AB31" s="160"/>
      <c r="AC31" s="160"/>
      <c r="AD31" s="160"/>
      <c r="AE31" s="160"/>
      <c r="AK31" s="161">
        <v>0</v>
      </c>
      <c r="AL31" s="160"/>
      <c r="AM31" s="160"/>
      <c r="AN31" s="160"/>
      <c r="AO31" s="160"/>
      <c r="AR31" s="191"/>
      <c r="AS31" s="180"/>
      <c r="AT31" s="180"/>
      <c r="AU31" s="180"/>
      <c r="AV31" s="180"/>
      <c r="AW31" s="180"/>
      <c r="AX31" s="180"/>
      <c r="AY31" s="180"/>
      <c r="AZ31" s="180"/>
      <c r="BA31" s="180"/>
      <c r="BB31" s="180"/>
      <c r="BC31" s="180"/>
      <c r="BD31" s="180"/>
      <c r="BE31" s="221"/>
    </row>
    <row r="32" spans="2:71" s="2" customFormat="1" ht="14.45" hidden="1" customHeight="1" x14ac:dyDescent="0.2">
      <c r="B32" s="32"/>
      <c r="F32" s="25" t="s">
        <v>45</v>
      </c>
      <c r="L32" s="159">
        <v>0.15</v>
      </c>
      <c r="M32" s="160"/>
      <c r="N32" s="160"/>
      <c r="O32" s="160"/>
      <c r="P32" s="160"/>
      <c r="W32" s="161">
        <f>ROUND(BC94, 2)</f>
        <v>0</v>
      </c>
      <c r="X32" s="160"/>
      <c r="Y32" s="160"/>
      <c r="Z32" s="160"/>
      <c r="AA32" s="160"/>
      <c r="AB32" s="160"/>
      <c r="AC32" s="160"/>
      <c r="AD32" s="160"/>
      <c r="AE32" s="160"/>
      <c r="AK32" s="161">
        <v>0</v>
      </c>
      <c r="AL32" s="160"/>
      <c r="AM32" s="160"/>
      <c r="AN32" s="160"/>
      <c r="AO32" s="160"/>
      <c r="AR32" s="191"/>
      <c r="AS32" s="180"/>
      <c r="AT32" s="180"/>
      <c r="AU32" s="180"/>
      <c r="AV32" s="180"/>
      <c r="AW32" s="180"/>
      <c r="AX32" s="180"/>
      <c r="AY32" s="180"/>
      <c r="AZ32" s="180"/>
      <c r="BA32" s="180"/>
      <c r="BB32" s="180"/>
      <c r="BC32" s="180"/>
      <c r="BD32" s="180"/>
      <c r="BE32" s="221"/>
    </row>
    <row r="33" spans="2:57" s="2" customFormat="1" ht="14.45" hidden="1" customHeight="1" x14ac:dyDescent="0.2">
      <c r="B33" s="32"/>
      <c r="F33" s="25" t="s">
        <v>46</v>
      </c>
      <c r="L33" s="159">
        <v>0</v>
      </c>
      <c r="M33" s="160"/>
      <c r="N33" s="160"/>
      <c r="O33" s="160"/>
      <c r="P33" s="160"/>
      <c r="W33" s="161">
        <f>ROUND(BD94, 2)</f>
        <v>0</v>
      </c>
      <c r="X33" s="160"/>
      <c r="Y33" s="160"/>
      <c r="Z33" s="160"/>
      <c r="AA33" s="160"/>
      <c r="AB33" s="160"/>
      <c r="AC33" s="160"/>
      <c r="AD33" s="160"/>
      <c r="AE33" s="160"/>
      <c r="AK33" s="161">
        <v>0</v>
      </c>
      <c r="AL33" s="160"/>
      <c r="AM33" s="160"/>
      <c r="AN33" s="160"/>
      <c r="AO33" s="160"/>
      <c r="AR33" s="191"/>
      <c r="AS33" s="180"/>
      <c r="AT33" s="180"/>
      <c r="AU33" s="180"/>
      <c r="AV33" s="180"/>
      <c r="AW33" s="180"/>
      <c r="AX33" s="180"/>
      <c r="AY33" s="180"/>
      <c r="AZ33" s="180"/>
      <c r="BA33" s="180"/>
      <c r="BB33" s="180"/>
      <c r="BC33" s="180"/>
      <c r="BD33" s="180"/>
      <c r="BE33" s="221"/>
    </row>
    <row r="34" spans="2:57" s="1" customFormat="1" ht="6.95" customHeight="1" x14ac:dyDescent="0.2">
      <c r="B34" s="28"/>
      <c r="AR34" s="190"/>
      <c r="AS34" s="179"/>
      <c r="AT34" s="179"/>
      <c r="AU34" s="179"/>
      <c r="AV34" s="179"/>
      <c r="AW34" s="179"/>
      <c r="AX34" s="179"/>
      <c r="AY34" s="179"/>
      <c r="AZ34" s="179"/>
      <c r="BA34" s="179"/>
      <c r="BB34" s="179"/>
      <c r="BC34" s="179"/>
      <c r="BD34" s="179"/>
      <c r="BE34" s="220"/>
    </row>
    <row r="35" spans="2:57" s="1" customFormat="1" ht="25.9" customHeight="1" x14ac:dyDescent="0.2">
      <c r="B35" s="28"/>
      <c r="C35" s="33"/>
      <c r="D35" s="34" t="s">
        <v>47</v>
      </c>
      <c r="E35" s="35"/>
      <c r="F35" s="35"/>
      <c r="G35" s="35"/>
      <c r="H35" s="35"/>
      <c r="I35" s="35"/>
      <c r="J35" s="35"/>
      <c r="K35" s="35"/>
      <c r="L35" s="35"/>
      <c r="M35" s="35"/>
      <c r="N35" s="35"/>
      <c r="O35" s="35"/>
      <c r="P35" s="35"/>
      <c r="Q35" s="35"/>
      <c r="R35" s="35"/>
      <c r="S35" s="35"/>
      <c r="T35" s="36" t="s">
        <v>48</v>
      </c>
      <c r="U35" s="35"/>
      <c r="V35" s="35"/>
      <c r="W35" s="35"/>
      <c r="X35" s="173" t="s">
        <v>49</v>
      </c>
      <c r="Y35" s="171"/>
      <c r="Z35" s="171"/>
      <c r="AA35" s="171"/>
      <c r="AB35" s="171"/>
      <c r="AC35" s="35"/>
      <c r="AD35" s="35"/>
      <c r="AE35" s="35"/>
      <c r="AF35" s="35"/>
      <c r="AG35" s="35"/>
      <c r="AH35" s="35"/>
      <c r="AI35" s="35"/>
      <c r="AJ35" s="35"/>
      <c r="AK35" s="170">
        <f>SUM(AK26:AK33)</f>
        <v>0</v>
      </c>
      <c r="AL35" s="171"/>
      <c r="AM35" s="171"/>
      <c r="AN35" s="171"/>
      <c r="AO35" s="172"/>
      <c r="AP35" s="33"/>
      <c r="AQ35" s="33"/>
      <c r="AR35" s="190"/>
      <c r="AS35" s="179"/>
      <c r="AT35" s="179"/>
      <c r="AU35" s="179"/>
      <c r="AV35" s="179"/>
      <c r="AW35" s="179"/>
      <c r="AX35" s="179"/>
      <c r="AY35" s="179"/>
      <c r="AZ35" s="179"/>
      <c r="BA35" s="179"/>
      <c r="BB35" s="179"/>
      <c r="BC35" s="179"/>
      <c r="BD35" s="179"/>
      <c r="BE35" s="189"/>
    </row>
    <row r="36" spans="2:57" s="1" customFormat="1" ht="6.95" customHeight="1" x14ac:dyDescent="0.2">
      <c r="B36" s="28"/>
      <c r="AR36" s="190"/>
      <c r="AS36" s="179"/>
      <c r="AT36" s="179"/>
      <c r="AU36" s="179"/>
      <c r="AV36" s="179"/>
      <c r="AW36" s="179"/>
      <c r="AX36" s="179"/>
      <c r="AY36" s="179"/>
      <c r="AZ36" s="179"/>
      <c r="BA36" s="179"/>
      <c r="BB36" s="179"/>
      <c r="BC36" s="179"/>
      <c r="BD36" s="179"/>
      <c r="BE36" s="189"/>
    </row>
    <row r="37" spans="2:57" s="1" customFormat="1" ht="14.45" customHeight="1" x14ac:dyDescent="0.2">
      <c r="B37" s="28"/>
      <c r="AR37" s="190"/>
      <c r="AS37" s="179"/>
      <c r="AT37" s="179"/>
      <c r="AU37" s="179"/>
      <c r="AV37" s="179"/>
      <c r="AW37" s="179"/>
      <c r="AX37" s="179"/>
      <c r="AY37" s="179"/>
      <c r="AZ37" s="179"/>
      <c r="BA37" s="179"/>
      <c r="BB37" s="179"/>
      <c r="BC37" s="179"/>
      <c r="BD37" s="179"/>
      <c r="BE37" s="189"/>
    </row>
    <row r="38" spans="2:57" ht="14.45" customHeight="1" x14ac:dyDescent="0.2">
      <c r="B38" s="20"/>
      <c r="AR38" s="186"/>
      <c r="AS38" s="178"/>
      <c r="AT38" s="178"/>
      <c r="AU38" s="178"/>
      <c r="AV38" s="178"/>
      <c r="AW38" s="178"/>
      <c r="AX38" s="178"/>
      <c r="AY38" s="178"/>
      <c r="AZ38" s="178"/>
      <c r="BA38" s="178"/>
      <c r="BB38" s="178"/>
      <c r="BC38" s="178"/>
      <c r="BD38" s="178"/>
      <c r="BE38" s="178"/>
    </row>
    <row r="39" spans="2:57" ht="14.45" customHeight="1" x14ac:dyDescent="0.2">
      <c r="B39" s="20"/>
      <c r="AR39" s="186"/>
      <c r="AS39" s="178"/>
      <c r="AT39" s="178"/>
      <c r="AU39" s="178"/>
      <c r="AV39" s="178"/>
      <c r="AW39" s="178"/>
      <c r="AX39" s="178"/>
      <c r="AY39" s="178"/>
      <c r="AZ39" s="178"/>
      <c r="BA39" s="178"/>
      <c r="BB39" s="178"/>
      <c r="BC39" s="178"/>
      <c r="BD39" s="178"/>
      <c r="BE39" s="178"/>
    </row>
    <row r="40" spans="2:57" ht="14.45" customHeight="1" x14ac:dyDescent="0.2">
      <c r="B40" s="20"/>
      <c r="AR40" s="186"/>
      <c r="AS40" s="178"/>
      <c r="AT40" s="178"/>
      <c r="AU40" s="178"/>
      <c r="AV40" s="178"/>
      <c r="AW40" s="178"/>
      <c r="AX40" s="178"/>
      <c r="AY40" s="178"/>
      <c r="AZ40" s="178"/>
      <c r="BA40" s="178"/>
      <c r="BB40" s="178"/>
      <c r="BC40" s="178"/>
      <c r="BD40" s="178"/>
      <c r="BE40" s="178"/>
    </row>
    <row r="41" spans="2:57" ht="14.45" customHeight="1" x14ac:dyDescent="0.2">
      <c r="B41" s="20"/>
      <c r="AR41" s="186"/>
      <c r="AS41" s="178"/>
      <c r="AT41" s="178"/>
      <c r="AU41" s="178"/>
      <c r="AV41" s="178"/>
      <c r="AW41" s="178"/>
      <c r="AX41" s="178"/>
      <c r="AY41" s="178"/>
      <c r="AZ41" s="178"/>
      <c r="BA41" s="178"/>
      <c r="BB41" s="178"/>
      <c r="BC41" s="178"/>
      <c r="BD41" s="178"/>
      <c r="BE41" s="178"/>
    </row>
    <row r="42" spans="2:57" ht="14.45" customHeight="1" x14ac:dyDescent="0.2">
      <c r="B42" s="20"/>
      <c r="AR42" s="186"/>
      <c r="AS42" s="178"/>
      <c r="AT42" s="178"/>
      <c r="AU42" s="178"/>
      <c r="AV42" s="178"/>
      <c r="AW42" s="178"/>
      <c r="AX42" s="178"/>
      <c r="AY42" s="178"/>
      <c r="AZ42" s="178"/>
      <c r="BA42" s="178"/>
      <c r="BB42" s="178"/>
      <c r="BC42" s="178"/>
      <c r="BD42" s="178"/>
      <c r="BE42" s="178"/>
    </row>
    <row r="43" spans="2:57" ht="14.45" customHeight="1" x14ac:dyDescent="0.2">
      <c r="B43" s="20"/>
      <c r="AR43" s="186"/>
      <c r="AS43" s="178"/>
      <c r="AT43" s="178"/>
      <c r="AU43" s="178"/>
      <c r="AV43" s="178"/>
      <c r="AW43" s="178"/>
      <c r="AX43" s="178"/>
      <c r="AY43" s="178"/>
      <c r="AZ43" s="178"/>
      <c r="BA43" s="178"/>
      <c r="BB43" s="178"/>
      <c r="BC43" s="178"/>
      <c r="BD43" s="178"/>
      <c r="BE43" s="178"/>
    </row>
    <row r="44" spans="2:57" ht="14.45" customHeight="1" x14ac:dyDescent="0.2">
      <c r="B44" s="20"/>
      <c r="AR44" s="186"/>
      <c r="AS44" s="178"/>
      <c r="AT44" s="178"/>
      <c r="AU44" s="178"/>
      <c r="AV44" s="178"/>
      <c r="AW44" s="178"/>
      <c r="AX44" s="178"/>
      <c r="AY44" s="178"/>
      <c r="AZ44" s="178"/>
      <c r="BA44" s="178"/>
      <c r="BB44" s="178"/>
      <c r="BC44" s="178"/>
      <c r="BD44" s="178"/>
      <c r="BE44" s="178"/>
    </row>
    <row r="45" spans="2:57" ht="14.45" customHeight="1" x14ac:dyDescent="0.2">
      <c r="B45" s="20"/>
      <c r="AR45" s="186"/>
      <c r="AS45" s="178"/>
      <c r="AT45" s="178"/>
      <c r="AU45" s="178"/>
      <c r="AV45" s="178"/>
      <c r="AW45" s="178"/>
      <c r="AX45" s="178"/>
      <c r="AY45" s="178"/>
      <c r="AZ45" s="178"/>
      <c r="BA45" s="178"/>
      <c r="BB45" s="178"/>
      <c r="BC45" s="178"/>
      <c r="BD45" s="178"/>
      <c r="BE45" s="178"/>
    </row>
    <row r="46" spans="2:57" ht="14.45" customHeight="1" x14ac:dyDescent="0.2">
      <c r="B46" s="20"/>
      <c r="AR46" s="186"/>
      <c r="AS46" s="178"/>
      <c r="AT46" s="178"/>
      <c r="AU46" s="178"/>
      <c r="AV46" s="178"/>
      <c r="AW46" s="178"/>
      <c r="AX46" s="178"/>
      <c r="AY46" s="178"/>
      <c r="AZ46" s="178"/>
      <c r="BA46" s="178"/>
      <c r="BB46" s="178"/>
      <c r="BC46" s="178"/>
      <c r="BD46" s="178"/>
      <c r="BE46" s="178"/>
    </row>
    <row r="47" spans="2:57" ht="14.45" customHeight="1" x14ac:dyDescent="0.2">
      <c r="B47" s="20"/>
      <c r="AR47" s="186"/>
      <c r="AS47" s="178"/>
      <c r="AT47" s="178"/>
      <c r="AU47" s="178"/>
      <c r="AV47" s="178"/>
      <c r="AW47" s="178"/>
      <c r="AX47" s="178"/>
      <c r="AY47" s="178"/>
      <c r="AZ47" s="178"/>
      <c r="BA47" s="178"/>
      <c r="BB47" s="178"/>
      <c r="BC47" s="178"/>
      <c r="BD47" s="178"/>
      <c r="BE47" s="178"/>
    </row>
    <row r="48" spans="2:57" ht="14.45" customHeight="1" x14ac:dyDescent="0.2">
      <c r="B48" s="20"/>
      <c r="AR48" s="186"/>
      <c r="AS48" s="178"/>
      <c r="AT48" s="178"/>
      <c r="AU48" s="178"/>
      <c r="AV48" s="178"/>
      <c r="AW48" s="178"/>
      <c r="AX48" s="178"/>
      <c r="AY48" s="178"/>
      <c r="AZ48" s="178"/>
      <c r="BA48" s="178"/>
      <c r="BB48" s="178"/>
      <c r="BC48" s="178"/>
      <c r="BD48" s="178"/>
      <c r="BE48" s="178"/>
    </row>
    <row r="49" spans="2:57" s="1" customFormat="1" ht="14.45" customHeight="1" x14ac:dyDescent="0.2">
      <c r="B49" s="28"/>
      <c r="D49" s="37" t="s">
        <v>50</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51</v>
      </c>
      <c r="AI49" s="38"/>
      <c r="AJ49" s="38"/>
      <c r="AK49" s="38"/>
      <c r="AL49" s="38"/>
      <c r="AM49" s="38"/>
      <c r="AN49" s="38"/>
      <c r="AO49" s="38"/>
      <c r="AR49" s="192"/>
      <c r="AS49" s="179"/>
      <c r="AT49" s="179"/>
      <c r="AU49" s="179"/>
      <c r="AV49" s="179"/>
      <c r="AW49" s="179"/>
      <c r="AX49" s="179"/>
      <c r="AY49" s="179"/>
      <c r="AZ49" s="179"/>
      <c r="BA49" s="179"/>
      <c r="BB49" s="179"/>
      <c r="BC49" s="179"/>
      <c r="BD49" s="179"/>
      <c r="BE49" s="179"/>
    </row>
    <row r="50" spans="2:57" x14ac:dyDescent="0.2">
      <c r="B50" s="20"/>
      <c r="AR50" s="186"/>
      <c r="AS50" s="178"/>
      <c r="AT50" s="178"/>
      <c r="AU50" s="178"/>
      <c r="AV50" s="178"/>
      <c r="AW50" s="178"/>
      <c r="AX50" s="178"/>
      <c r="AY50" s="178"/>
      <c r="AZ50" s="178"/>
      <c r="BA50" s="178"/>
      <c r="BB50" s="178"/>
      <c r="BC50" s="178"/>
      <c r="BD50" s="178"/>
      <c r="BE50" s="178"/>
    </row>
    <row r="51" spans="2:57" x14ac:dyDescent="0.2">
      <c r="B51" s="20"/>
      <c r="AR51" s="186"/>
      <c r="AS51" s="178"/>
      <c r="AT51" s="178"/>
      <c r="AU51" s="178"/>
      <c r="AV51" s="178"/>
      <c r="AW51" s="178"/>
      <c r="AX51" s="178"/>
      <c r="AY51" s="178"/>
      <c r="AZ51" s="178"/>
      <c r="BA51" s="178"/>
      <c r="BB51" s="178"/>
      <c r="BC51" s="178"/>
      <c r="BD51" s="178"/>
      <c r="BE51" s="178"/>
    </row>
    <row r="52" spans="2:57" x14ac:dyDescent="0.2">
      <c r="B52" s="20"/>
      <c r="AR52" s="186"/>
      <c r="AS52" s="178"/>
      <c r="AT52" s="178"/>
      <c r="AU52" s="178"/>
      <c r="AV52" s="178"/>
      <c r="AW52" s="178"/>
      <c r="AX52" s="178"/>
      <c r="AY52" s="178"/>
      <c r="AZ52" s="178"/>
      <c r="BA52" s="178"/>
      <c r="BB52" s="178"/>
      <c r="BC52" s="178"/>
      <c r="BD52" s="178"/>
      <c r="BE52" s="178"/>
    </row>
    <row r="53" spans="2:57" x14ac:dyDescent="0.2">
      <c r="B53" s="20"/>
      <c r="AR53" s="186"/>
      <c r="AS53" s="178"/>
      <c r="AT53" s="178"/>
      <c r="AU53" s="178"/>
      <c r="AV53" s="178"/>
      <c r="AW53" s="178"/>
      <c r="AX53" s="178"/>
      <c r="AY53" s="178"/>
      <c r="AZ53" s="178"/>
      <c r="BA53" s="178"/>
      <c r="BB53" s="178"/>
      <c r="BC53" s="178"/>
      <c r="BD53" s="178"/>
      <c r="BE53" s="178"/>
    </row>
    <row r="54" spans="2:57" x14ac:dyDescent="0.2">
      <c r="B54" s="20"/>
      <c r="AR54" s="186"/>
      <c r="AS54" s="178"/>
      <c r="AT54" s="178"/>
      <c r="AU54" s="178"/>
      <c r="AV54" s="178"/>
      <c r="AW54" s="178"/>
      <c r="AX54" s="178"/>
      <c r="AY54" s="178"/>
      <c r="AZ54" s="178"/>
      <c r="BA54" s="178"/>
      <c r="BB54" s="178"/>
      <c r="BC54" s="178"/>
      <c r="BD54" s="178"/>
      <c r="BE54" s="178"/>
    </row>
    <row r="55" spans="2:57" x14ac:dyDescent="0.2">
      <c r="B55" s="20"/>
      <c r="AR55" s="186"/>
      <c r="AS55" s="178"/>
      <c r="AT55" s="178"/>
      <c r="AU55" s="178"/>
      <c r="AV55" s="178"/>
      <c r="AW55" s="178"/>
      <c r="AX55" s="178"/>
      <c r="AY55" s="178"/>
      <c r="AZ55" s="178"/>
      <c r="BA55" s="178"/>
      <c r="BB55" s="178"/>
      <c r="BC55" s="178"/>
      <c r="BD55" s="178"/>
      <c r="BE55" s="178"/>
    </row>
    <row r="56" spans="2:57" x14ac:dyDescent="0.2">
      <c r="B56" s="20"/>
      <c r="AR56" s="186"/>
      <c r="AS56" s="178"/>
      <c r="AT56" s="178"/>
      <c r="AU56" s="178"/>
      <c r="AV56" s="178"/>
      <c r="AW56" s="178"/>
      <c r="AX56" s="178"/>
      <c r="AY56" s="178"/>
      <c r="AZ56" s="178"/>
      <c r="BA56" s="178"/>
      <c r="BB56" s="178"/>
      <c r="BC56" s="178"/>
      <c r="BD56" s="178"/>
      <c r="BE56" s="178"/>
    </row>
    <row r="57" spans="2:57" x14ac:dyDescent="0.2">
      <c r="B57" s="20"/>
      <c r="AR57" s="186"/>
      <c r="AS57" s="178"/>
      <c r="AT57" s="178"/>
      <c r="AU57" s="178"/>
      <c r="AV57" s="178"/>
      <c r="AW57" s="178"/>
      <c r="AX57" s="178"/>
      <c r="AY57" s="178"/>
      <c r="AZ57" s="178"/>
      <c r="BA57" s="178"/>
      <c r="BB57" s="178"/>
      <c r="BC57" s="178"/>
      <c r="BD57" s="178"/>
      <c r="BE57" s="178"/>
    </row>
    <row r="58" spans="2:57" x14ac:dyDescent="0.2">
      <c r="B58" s="20"/>
      <c r="AR58" s="186"/>
      <c r="AS58" s="178"/>
      <c r="AT58" s="178"/>
      <c r="AU58" s="178"/>
      <c r="AV58" s="178"/>
      <c r="AW58" s="178"/>
      <c r="AX58" s="178"/>
      <c r="AY58" s="178"/>
      <c r="AZ58" s="178"/>
      <c r="BA58" s="178"/>
      <c r="BB58" s="178"/>
      <c r="BC58" s="178"/>
      <c r="BD58" s="178"/>
      <c r="BE58" s="178"/>
    </row>
    <row r="59" spans="2:57" x14ac:dyDescent="0.2">
      <c r="B59" s="20"/>
      <c r="AR59" s="186"/>
      <c r="AS59" s="178"/>
      <c r="AT59" s="178"/>
      <c r="AU59" s="178"/>
      <c r="AV59" s="178"/>
      <c r="AW59" s="178"/>
      <c r="AX59" s="178"/>
      <c r="AY59" s="178"/>
      <c r="AZ59" s="178"/>
      <c r="BA59" s="178"/>
      <c r="BB59" s="178"/>
      <c r="BC59" s="178"/>
      <c r="BD59" s="178"/>
      <c r="BE59" s="178"/>
    </row>
    <row r="60" spans="2:57" s="1" customFormat="1" ht="12.75" x14ac:dyDescent="0.2">
      <c r="B60" s="28"/>
      <c r="D60" s="39" t="s">
        <v>52</v>
      </c>
      <c r="E60" s="30"/>
      <c r="F60" s="30"/>
      <c r="G60" s="30"/>
      <c r="H60" s="30"/>
      <c r="I60" s="30"/>
      <c r="J60" s="30"/>
      <c r="K60" s="30"/>
      <c r="L60" s="30"/>
      <c r="M60" s="30"/>
      <c r="N60" s="30"/>
      <c r="O60" s="30"/>
      <c r="P60" s="30"/>
      <c r="Q60" s="30"/>
      <c r="R60" s="30"/>
      <c r="S60" s="30"/>
      <c r="T60" s="30"/>
      <c r="U60" s="30"/>
      <c r="V60" s="39" t="s">
        <v>53</v>
      </c>
      <c r="W60" s="30"/>
      <c r="X60" s="30"/>
      <c r="Y60" s="30"/>
      <c r="Z60" s="30"/>
      <c r="AA60" s="30"/>
      <c r="AB60" s="30"/>
      <c r="AC60" s="30"/>
      <c r="AD60" s="30"/>
      <c r="AE60" s="30"/>
      <c r="AF60" s="30"/>
      <c r="AG60" s="30"/>
      <c r="AH60" s="39" t="s">
        <v>52</v>
      </c>
      <c r="AI60" s="30"/>
      <c r="AJ60" s="30"/>
      <c r="AK60" s="30"/>
      <c r="AL60" s="30"/>
      <c r="AM60" s="39" t="s">
        <v>53</v>
      </c>
      <c r="AN60" s="30"/>
      <c r="AO60" s="30"/>
      <c r="AR60" s="190"/>
      <c r="AS60" s="179"/>
      <c r="AT60" s="179"/>
      <c r="AU60" s="179"/>
      <c r="AV60" s="179"/>
      <c r="AW60" s="179"/>
      <c r="AX60" s="179"/>
      <c r="AY60" s="179"/>
      <c r="AZ60" s="179"/>
      <c r="BA60" s="179"/>
      <c r="BB60" s="179"/>
      <c r="BC60" s="179"/>
      <c r="BD60" s="179"/>
      <c r="BE60" s="189"/>
    </row>
    <row r="61" spans="2:57" x14ac:dyDescent="0.2">
      <c r="B61" s="20"/>
      <c r="AR61" s="186"/>
      <c r="AS61" s="178"/>
      <c r="AT61" s="178"/>
      <c r="AU61" s="178"/>
      <c r="AV61" s="178"/>
      <c r="AW61" s="178"/>
      <c r="AX61" s="178"/>
      <c r="AY61" s="178"/>
      <c r="AZ61" s="178"/>
      <c r="BA61" s="178"/>
      <c r="BB61" s="178"/>
      <c r="BC61" s="178"/>
      <c r="BD61" s="178"/>
      <c r="BE61" s="178"/>
    </row>
    <row r="62" spans="2:57" x14ac:dyDescent="0.2">
      <c r="B62" s="20"/>
      <c r="AR62" s="186"/>
      <c r="AS62" s="178"/>
      <c r="AT62" s="178"/>
      <c r="AU62" s="178"/>
      <c r="AV62" s="178"/>
      <c r="AW62" s="178"/>
      <c r="AX62" s="178"/>
      <c r="AY62" s="178"/>
      <c r="AZ62" s="178"/>
      <c r="BA62" s="178"/>
      <c r="BB62" s="178"/>
      <c r="BC62" s="178"/>
      <c r="BD62" s="178"/>
      <c r="BE62" s="178"/>
    </row>
    <row r="63" spans="2:57" x14ac:dyDescent="0.2">
      <c r="B63" s="20"/>
      <c r="AR63" s="186"/>
      <c r="AS63" s="178"/>
      <c r="AT63" s="178"/>
      <c r="AU63" s="178"/>
      <c r="AV63" s="178"/>
      <c r="AW63" s="178"/>
      <c r="AX63" s="178"/>
      <c r="AY63" s="178"/>
      <c r="AZ63" s="178"/>
      <c r="BA63" s="178"/>
      <c r="BB63" s="178"/>
      <c r="BC63" s="178"/>
      <c r="BD63" s="178"/>
      <c r="BE63" s="178"/>
    </row>
    <row r="64" spans="2:57" s="1" customFormat="1" ht="12.75" x14ac:dyDescent="0.2">
      <c r="B64" s="28"/>
      <c r="D64" s="37" t="s">
        <v>54</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55</v>
      </c>
      <c r="AI64" s="38"/>
      <c r="AJ64" s="38"/>
      <c r="AK64" s="38"/>
      <c r="AL64" s="38"/>
      <c r="AM64" s="38"/>
      <c r="AN64" s="38"/>
      <c r="AO64" s="38"/>
      <c r="AR64" s="190"/>
      <c r="AS64" s="179"/>
      <c r="AT64" s="179"/>
      <c r="AU64" s="179"/>
      <c r="AV64" s="179"/>
      <c r="AW64" s="179"/>
      <c r="AX64" s="179"/>
      <c r="AY64" s="179"/>
      <c r="AZ64" s="179"/>
      <c r="BA64" s="179"/>
      <c r="BB64" s="179"/>
      <c r="BC64" s="179"/>
      <c r="BD64" s="179"/>
      <c r="BE64" s="189"/>
    </row>
    <row r="65" spans="2:57" x14ac:dyDescent="0.2">
      <c r="B65" s="20"/>
      <c r="AR65" s="186"/>
      <c r="AS65" s="178"/>
      <c r="AT65" s="178"/>
      <c r="AU65" s="178"/>
      <c r="AV65" s="178"/>
      <c r="AW65" s="178"/>
      <c r="AX65" s="178"/>
      <c r="AY65" s="178"/>
      <c r="AZ65" s="178"/>
      <c r="BA65" s="178"/>
      <c r="BB65" s="178"/>
      <c r="BC65" s="178"/>
      <c r="BD65" s="178"/>
      <c r="BE65" s="178"/>
    </row>
    <row r="66" spans="2:57" x14ac:dyDescent="0.2">
      <c r="B66" s="20"/>
      <c r="AR66" s="186"/>
      <c r="AS66" s="178"/>
      <c r="AT66" s="178"/>
      <c r="AU66" s="178"/>
      <c r="AV66" s="178"/>
      <c r="AW66" s="178"/>
      <c r="AX66" s="178"/>
      <c r="AY66" s="178"/>
      <c r="AZ66" s="178"/>
      <c r="BA66" s="178"/>
      <c r="BB66" s="178"/>
      <c r="BC66" s="178"/>
      <c r="BD66" s="178"/>
      <c r="BE66" s="178"/>
    </row>
    <row r="67" spans="2:57" x14ac:dyDescent="0.2">
      <c r="B67" s="20"/>
      <c r="AR67" s="186"/>
      <c r="AS67" s="178"/>
      <c r="AT67" s="178"/>
      <c r="AU67" s="178"/>
      <c r="AV67" s="178"/>
      <c r="AW67" s="178"/>
      <c r="AX67" s="178"/>
      <c r="AY67" s="178"/>
      <c r="AZ67" s="178"/>
      <c r="BA67" s="178"/>
      <c r="BB67" s="178"/>
      <c r="BC67" s="178"/>
      <c r="BD67" s="178"/>
      <c r="BE67" s="178"/>
    </row>
    <row r="68" spans="2:57" x14ac:dyDescent="0.2">
      <c r="B68" s="20"/>
      <c r="AR68" s="186"/>
      <c r="AS68" s="178"/>
      <c r="AT68" s="178"/>
      <c r="AU68" s="178"/>
      <c r="AV68" s="178"/>
      <c r="AW68" s="178"/>
      <c r="AX68" s="178"/>
      <c r="AY68" s="178"/>
      <c r="AZ68" s="178"/>
      <c r="BA68" s="178"/>
      <c r="BB68" s="178"/>
      <c r="BC68" s="178"/>
      <c r="BD68" s="178"/>
      <c r="BE68" s="178"/>
    </row>
    <row r="69" spans="2:57" x14ac:dyDescent="0.2">
      <c r="B69" s="20"/>
      <c r="AR69" s="186"/>
      <c r="AS69" s="178"/>
      <c r="AT69" s="178"/>
      <c r="AU69" s="178"/>
      <c r="AV69" s="178"/>
      <c r="AW69" s="178"/>
      <c r="AX69" s="178"/>
      <c r="AY69" s="178"/>
      <c r="AZ69" s="178"/>
      <c r="BA69" s="178"/>
      <c r="BB69" s="178"/>
      <c r="BC69" s="178"/>
      <c r="BD69" s="178"/>
      <c r="BE69" s="178"/>
    </row>
    <row r="70" spans="2:57" x14ac:dyDescent="0.2">
      <c r="B70" s="20"/>
      <c r="AR70" s="186"/>
      <c r="AS70" s="178"/>
      <c r="AT70" s="178"/>
      <c r="AU70" s="178"/>
      <c r="AV70" s="178"/>
      <c r="AW70" s="178"/>
      <c r="AX70" s="178"/>
      <c r="AY70" s="178"/>
      <c r="AZ70" s="178"/>
      <c r="BA70" s="178"/>
      <c r="BB70" s="178"/>
      <c r="BC70" s="178"/>
      <c r="BD70" s="178"/>
      <c r="BE70" s="178"/>
    </row>
    <row r="71" spans="2:57" x14ac:dyDescent="0.2">
      <c r="B71" s="20"/>
      <c r="AR71" s="186"/>
      <c r="AS71" s="178"/>
      <c r="AT71" s="178"/>
      <c r="AU71" s="178"/>
      <c r="AV71" s="178"/>
      <c r="AW71" s="178"/>
      <c r="AX71" s="178"/>
      <c r="AY71" s="178"/>
      <c r="AZ71" s="178"/>
      <c r="BA71" s="178"/>
      <c r="BB71" s="178"/>
      <c r="BC71" s="178"/>
      <c r="BD71" s="178"/>
      <c r="BE71" s="178"/>
    </row>
    <row r="72" spans="2:57" x14ac:dyDescent="0.2">
      <c r="B72" s="20"/>
      <c r="AR72" s="186"/>
      <c r="AS72" s="178"/>
      <c r="AT72" s="178"/>
      <c r="AU72" s="178"/>
      <c r="AV72" s="178"/>
      <c r="AW72" s="178"/>
      <c r="AX72" s="178"/>
      <c r="AY72" s="178"/>
      <c r="AZ72" s="178"/>
      <c r="BA72" s="178"/>
      <c r="BB72" s="178"/>
      <c r="BC72" s="178"/>
      <c r="BD72" s="178"/>
      <c r="BE72" s="178"/>
    </row>
    <row r="73" spans="2:57" x14ac:dyDescent="0.2">
      <c r="B73" s="20"/>
      <c r="AR73" s="186"/>
      <c r="AS73" s="178"/>
      <c r="AT73" s="178"/>
      <c r="AU73" s="178"/>
      <c r="AV73" s="178"/>
      <c r="AW73" s="178"/>
      <c r="AX73" s="178"/>
      <c r="AY73" s="178"/>
      <c r="AZ73" s="178"/>
      <c r="BA73" s="178"/>
      <c r="BB73" s="178"/>
      <c r="BC73" s="178"/>
      <c r="BD73" s="178"/>
      <c r="BE73" s="178"/>
    </row>
    <row r="74" spans="2:57" x14ac:dyDescent="0.2">
      <c r="B74" s="20"/>
      <c r="AR74" s="186"/>
      <c r="AS74" s="178"/>
      <c r="AT74" s="178"/>
      <c r="AU74" s="178"/>
      <c r="AV74" s="178"/>
      <c r="AW74" s="178"/>
      <c r="AX74" s="178"/>
      <c r="AY74" s="178"/>
      <c r="AZ74" s="178"/>
      <c r="BA74" s="178"/>
      <c r="BB74" s="178"/>
      <c r="BC74" s="178"/>
      <c r="BD74" s="178"/>
      <c r="BE74" s="178"/>
    </row>
    <row r="75" spans="2:57" s="1" customFormat="1" ht="12.75" x14ac:dyDescent="0.2">
      <c r="B75" s="28"/>
      <c r="D75" s="39" t="s">
        <v>52</v>
      </c>
      <c r="E75" s="30"/>
      <c r="F75" s="30"/>
      <c r="G75" s="30"/>
      <c r="H75" s="30"/>
      <c r="I75" s="30"/>
      <c r="J75" s="30"/>
      <c r="K75" s="30"/>
      <c r="L75" s="30"/>
      <c r="M75" s="30"/>
      <c r="N75" s="30"/>
      <c r="O75" s="30"/>
      <c r="P75" s="30"/>
      <c r="Q75" s="30"/>
      <c r="R75" s="30"/>
      <c r="S75" s="30"/>
      <c r="T75" s="30"/>
      <c r="U75" s="30"/>
      <c r="V75" s="39" t="s">
        <v>53</v>
      </c>
      <c r="W75" s="30"/>
      <c r="X75" s="30"/>
      <c r="Y75" s="30"/>
      <c r="Z75" s="30"/>
      <c r="AA75" s="30"/>
      <c r="AB75" s="30"/>
      <c r="AC75" s="30"/>
      <c r="AD75" s="30"/>
      <c r="AE75" s="30"/>
      <c r="AF75" s="30"/>
      <c r="AG75" s="30"/>
      <c r="AH75" s="39" t="s">
        <v>52</v>
      </c>
      <c r="AI75" s="30"/>
      <c r="AJ75" s="30"/>
      <c r="AK75" s="30"/>
      <c r="AL75" s="30"/>
      <c r="AM75" s="39" t="s">
        <v>53</v>
      </c>
      <c r="AN75" s="30"/>
      <c r="AO75" s="30"/>
      <c r="AR75" s="190"/>
      <c r="AS75" s="179"/>
      <c r="AT75" s="179"/>
      <c r="AU75" s="179"/>
      <c r="AV75" s="179"/>
      <c r="AW75" s="179"/>
      <c r="AX75" s="179"/>
      <c r="AY75" s="179"/>
      <c r="AZ75" s="179"/>
      <c r="BA75" s="179"/>
      <c r="BB75" s="179"/>
      <c r="BC75" s="179"/>
      <c r="BD75" s="179"/>
      <c r="BE75" s="189"/>
    </row>
    <row r="76" spans="2:57" s="1" customFormat="1" x14ac:dyDescent="0.2">
      <c r="B76" s="28"/>
      <c r="AR76" s="190"/>
      <c r="AS76" s="179"/>
      <c r="AT76" s="179"/>
      <c r="AU76" s="179"/>
      <c r="AV76" s="179"/>
      <c r="AW76" s="179"/>
      <c r="AX76" s="179"/>
      <c r="AY76" s="179"/>
      <c r="AZ76" s="179"/>
      <c r="BA76" s="179"/>
      <c r="BB76" s="179"/>
      <c r="BC76" s="179"/>
      <c r="BD76" s="179"/>
      <c r="BE76" s="189"/>
    </row>
    <row r="77" spans="2:57" s="1" customFormat="1" ht="6.95" customHeight="1" x14ac:dyDescent="0.2">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190"/>
      <c r="AS77" s="179"/>
      <c r="AT77" s="179"/>
      <c r="AU77" s="179"/>
      <c r="AV77" s="179"/>
      <c r="AW77" s="179"/>
      <c r="AX77" s="179"/>
      <c r="AY77" s="179"/>
      <c r="AZ77" s="179"/>
      <c r="BA77" s="179"/>
      <c r="BB77" s="179"/>
      <c r="BC77" s="179"/>
      <c r="BD77" s="179"/>
      <c r="BE77" s="189"/>
    </row>
    <row r="81" spans="1:91" s="1" customFormat="1" ht="6.95" customHeight="1" x14ac:dyDescent="0.2">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190"/>
      <c r="AS81" s="179"/>
      <c r="AT81" s="179"/>
      <c r="AU81" s="179"/>
      <c r="AV81" s="179"/>
      <c r="AW81" s="179"/>
      <c r="AX81" s="179"/>
      <c r="AY81" s="179"/>
      <c r="AZ81" s="179"/>
      <c r="BA81" s="179"/>
      <c r="BB81" s="179"/>
      <c r="BC81" s="179"/>
      <c r="BD81" s="179"/>
      <c r="BE81" s="189"/>
    </row>
    <row r="82" spans="1:91" s="1" customFormat="1" ht="24.95" customHeight="1" x14ac:dyDescent="0.2">
      <c r="B82" s="28"/>
      <c r="C82" s="21" t="s">
        <v>56</v>
      </c>
      <c r="AR82" s="190"/>
      <c r="AS82" s="179"/>
      <c r="AT82" s="179"/>
      <c r="AU82" s="179"/>
      <c r="AV82" s="179"/>
      <c r="AW82" s="179"/>
      <c r="AX82" s="179"/>
      <c r="AY82" s="179"/>
      <c r="AZ82" s="179"/>
      <c r="BA82" s="179"/>
      <c r="BB82" s="179"/>
      <c r="BC82" s="179"/>
      <c r="BD82" s="179"/>
      <c r="BE82" s="189"/>
    </row>
    <row r="83" spans="1:91" s="1" customFormat="1" ht="6.95" customHeight="1" x14ac:dyDescent="0.2">
      <c r="B83" s="28"/>
      <c r="AR83" s="190"/>
      <c r="AS83" s="179"/>
      <c r="AT83" s="179"/>
      <c r="AU83" s="179"/>
      <c r="AV83" s="179"/>
      <c r="AW83" s="179"/>
      <c r="AX83" s="179"/>
      <c r="AY83" s="179"/>
      <c r="AZ83" s="179"/>
      <c r="BA83" s="179"/>
      <c r="BB83" s="179"/>
      <c r="BC83" s="179"/>
      <c r="BD83" s="179"/>
      <c r="BE83" s="189"/>
    </row>
    <row r="84" spans="1:91" s="3" customFormat="1" ht="12" customHeight="1" x14ac:dyDescent="0.2">
      <c r="B84" s="44"/>
      <c r="C84" s="25" t="s">
        <v>12</v>
      </c>
      <c r="L84" s="3" t="str">
        <f>K5</f>
        <v>(ES_30)_2023_07_17</v>
      </c>
      <c r="AR84" s="193"/>
      <c r="AS84" s="181"/>
      <c r="AT84" s="181"/>
      <c r="AU84" s="181"/>
      <c r="AV84" s="181"/>
      <c r="AW84" s="181"/>
      <c r="AX84" s="181"/>
      <c r="AY84" s="181"/>
      <c r="AZ84" s="181"/>
      <c r="BA84" s="181"/>
      <c r="BB84" s="181"/>
      <c r="BC84" s="181"/>
      <c r="BD84" s="181"/>
      <c r="BE84" s="181"/>
    </row>
    <row r="85" spans="1:91" s="4" customFormat="1" ht="36.950000000000003" customHeight="1" x14ac:dyDescent="0.2">
      <c r="B85" s="45"/>
      <c r="C85" s="46" t="s">
        <v>14</v>
      </c>
      <c r="L85" s="141" t="str">
        <f>K6</f>
        <v>Litavka, ř.km 2,5 – 3,0, revitalizace koryta toku</v>
      </c>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R85" s="194"/>
      <c r="AS85" s="182"/>
      <c r="AT85" s="182"/>
      <c r="AU85" s="182"/>
      <c r="AV85" s="182"/>
      <c r="AW85" s="182"/>
      <c r="AX85" s="182"/>
      <c r="AY85" s="182"/>
      <c r="AZ85" s="182"/>
      <c r="BA85" s="182"/>
      <c r="BB85" s="182"/>
      <c r="BC85" s="182"/>
      <c r="BD85" s="182"/>
      <c r="BE85" s="182"/>
    </row>
    <row r="86" spans="1:91" s="1" customFormat="1" ht="6.95" customHeight="1" x14ac:dyDescent="0.2">
      <c r="B86" s="28"/>
      <c r="AR86" s="190"/>
      <c r="AS86" s="179"/>
      <c r="AT86" s="179"/>
      <c r="AU86" s="179"/>
      <c r="AV86" s="179"/>
      <c r="AW86" s="179"/>
      <c r="AX86" s="179"/>
      <c r="AY86" s="179"/>
      <c r="AZ86" s="179"/>
      <c r="BA86" s="179"/>
      <c r="BB86" s="179"/>
      <c r="BC86" s="179"/>
      <c r="BD86" s="179"/>
      <c r="BE86" s="189"/>
    </row>
    <row r="87" spans="1:91" s="1" customFormat="1" ht="12" customHeight="1" x14ac:dyDescent="0.2">
      <c r="B87" s="28"/>
      <c r="C87" s="25" t="s">
        <v>18</v>
      </c>
      <c r="L87" s="47" t="str">
        <f>IF(K8="","",K8)</f>
        <v>kraj Středočeský</v>
      </c>
      <c r="AI87" s="25" t="s">
        <v>20</v>
      </c>
      <c r="AM87" s="143">
        <f>IF(AN8= "","",AN8)</f>
        <v>45349</v>
      </c>
      <c r="AN87" s="143"/>
      <c r="AR87" s="190"/>
      <c r="AS87" s="179"/>
      <c r="AT87" s="179"/>
      <c r="AU87" s="179"/>
      <c r="AV87" s="179"/>
      <c r="AW87" s="179"/>
      <c r="AX87" s="179"/>
      <c r="AY87" s="179"/>
      <c r="AZ87" s="179"/>
      <c r="BA87" s="179"/>
      <c r="BB87" s="179"/>
      <c r="BC87" s="179"/>
      <c r="BD87" s="179"/>
      <c r="BE87" s="189"/>
    </row>
    <row r="88" spans="1:91" s="1" customFormat="1" ht="6.95" customHeight="1" x14ac:dyDescent="0.2">
      <c r="B88" s="28"/>
      <c r="AR88" s="190"/>
      <c r="AS88" s="179"/>
      <c r="AT88" s="179"/>
      <c r="AU88" s="179"/>
      <c r="AV88" s="179"/>
      <c r="AW88" s="179"/>
      <c r="AX88" s="179"/>
      <c r="AY88" s="179"/>
      <c r="AZ88" s="179"/>
      <c r="BA88" s="179"/>
      <c r="BB88" s="179"/>
      <c r="BC88" s="179"/>
      <c r="BD88" s="179"/>
      <c r="BE88" s="189"/>
    </row>
    <row r="89" spans="1:91" s="1" customFormat="1" ht="40.15" customHeight="1" x14ac:dyDescent="0.2">
      <c r="B89" s="28"/>
      <c r="C89" s="25" t="s">
        <v>21</v>
      </c>
      <c r="L89" s="3" t="str">
        <f>IF(E11= "","",E11)</f>
        <v>Povodí Vltavy, státní podnik</v>
      </c>
      <c r="AI89" s="25" t="s">
        <v>29</v>
      </c>
      <c r="AM89" s="144" t="str">
        <f>IF(E17="","",E17)</f>
        <v>ENVISYSTEM, s.r.o., U Nikolajky 15, 15000  Praha 5</v>
      </c>
      <c r="AN89" s="145"/>
      <c r="AO89" s="145"/>
      <c r="AP89" s="145"/>
      <c r="AR89" s="190"/>
      <c r="AS89" s="146" t="s">
        <v>57</v>
      </c>
      <c r="AT89" s="147"/>
      <c r="AU89" s="195"/>
      <c r="AV89" s="195"/>
      <c r="AW89" s="195"/>
      <c r="AX89" s="195"/>
      <c r="AY89" s="195"/>
      <c r="AZ89" s="195"/>
      <c r="BA89" s="195"/>
      <c r="BB89" s="195"/>
      <c r="BC89" s="195"/>
      <c r="BD89" s="196"/>
      <c r="BE89" s="189"/>
    </row>
    <row r="90" spans="1:91" s="1" customFormat="1" ht="15.2" customHeight="1" x14ac:dyDescent="0.2">
      <c r="B90" s="28"/>
      <c r="C90" s="25" t="s">
        <v>27</v>
      </c>
      <c r="L90" s="3" t="str">
        <f>IF(E14="","",E14)</f>
        <v>Vyplň údaj</v>
      </c>
      <c r="AI90" s="25" t="s">
        <v>34</v>
      </c>
      <c r="AM90" s="144" t="str">
        <f>IF(E20="","",E20)</f>
        <v xml:space="preserve"> </v>
      </c>
      <c r="AN90" s="145"/>
      <c r="AO90" s="145"/>
      <c r="AP90" s="145"/>
      <c r="AR90" s="190"/>
      <c r="AS90" s="148"/>
      <c r="AT90" s="222"/>
      <c r="AU90" s="197"/>
      <c r="AV90" s="197"/>
      <c r="AW90" s="197"/>
      <c r="AX90" s="197"/>
      <c r="AY90" s="197"/>
      <c r="AZ90" s="197"/>
      <c r="BA90" s="197"/>
      <c r="BB90" s="197"/>
      <c r="BC90" s="197"/>
      <c r="BD90" s="198"/>
      <c r="BE90" s="189"/>
    </row>
    <row r="91" spans="1:91" s="1" customFormat="1" ht="10.9" customHeight="1" x14ac:dyDescent="0.2">
      <c r="B91" s="28"/>
      <c r="AR91" s="190"/>
      <c r="AS91" s="148"/>
      <c r="AT91" s="222"/>
      <c r="AU91" s="197"/>
      <c r="AV91" s="197"/>
      <c r="AW91" s="197"/>
      <c r="AX91" s="197"/>
      <c r="AY91" s="197"/>
      <c r="AZ91" s="197"/>
      <c r="BA91" s="197"/>
      <c r="BB91" s="197"/>
      <c r="BC91" s="197"/>
      <c r="BD91" s="198"/>
      <c r="BE91" s="189"/>
    </row>
    <row r="92" spans="1:91" s="1" customFormat="1" ht="29.25" customHeight="1" x14ac:dyDescent="0.2">
      <c r="B92" s="28"/>
      <c r="C92" s="149" t="s">
        <v>58</v>
      </c>
      <c r="D92" s="150"/>
      <c r="E92" s="150"/>
      <c r="F92" s="150"/>
      <c r="G92" s="150"/>
      <c r="H92" s="52"/>
      <c r="I92" s="151" t="s">
        <v>59</v>
      </c>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3" t="s">
        <v>60</v>
      </c>
      <c r="AH92" s="150"/>
      <c r="AI92" s="150"/>
      <c r="AJ92" s="150"/>
      <c r="AK92" s="150"/>
      <c r="AL92" s="150"/>
      <c r="AM92" s="150"/>
      <c r="AN92" s="151" t="s">
        <v>61</v>
      </c>
      <c r="AO92" s="150"/>
      <c r="AP92" s="152"/>
      <c r="AQ92" s="53" t="s">
        <v>62</v>
      </c>
      <c r="AR92" s="190"/>
      <c r="AS92" s="199" t="s">
        <v>63</v>
      </c>
      <c r="AT92" s="200" t="s">
        <v>64</v>
      </c>
      <c r="AU92" s="200" t="s">
        <v>65</v>
      </c>
      <c r="AV92" s="200" t="s">
        <v>66</v>
      </c>
      <c r="AW92" s="200" t="s">
        <v>67</v>
      </c>
      <c r="AX92" s="200" t="s">
        <v>68</v>
      </c>
      <c r="AY92" s="200" t="s">
        <v>69</v>
      </c>
      <c r="AZ92" s="200" t="s">
        <v>70</v>
      </c>
      <c r="BA92" s="200" t="s">
        <v>71</v>
      </c>
      <c r="BB92" s="200" t="s">
        <v>72</v>
      </c>
      <c r="BC92" s="200" t="s">
        <v>73</v>
      </c>
      <c r="BD92" s="201" t="s">
        <v>74</v>
      </c>
      <c r="BE92" s="189"/>
    </row>
    <row r="93" spans="1:91" s="1" customFormat="1" ht="10.9" customHeight="1" x14ac:dyDescent="0.2">
      <c r="B93" s="28"/>
      <c r="AR93" s="190"/>
      <c r="AS93" s="202"/>
      <c r="AT93" s="203"/>
      <c r="AU93" s="203"/>
      <c r="AV93" s="203"/>
      <c r="AW93" s="203"/>
      <c r="AX93" s="203"/>
      <c r="AY93" s="203"/>
      <c r="AZ93" s="203"/>
      <c r="BA93" s="203"/>
      <c r="BB93" s="203"/>
      <c r="BC93" s="203"/>
      <c r="BD93" s="204"/>
      <c r="BE93" s="189"/>
    </row>
    <row r="94" spans="1:91" s="5" customFormat="1" ht="32.450000000000003" customHeight="1" x14ac:dyDescent="0.2">
      <c r="B94" s="58"/>
      <c r="C94" s="59" t="s">
        <v>75</v>
      </c>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157">
        <f>ROUND(SUM(AG95:AG101),2)</f>
        <v>0</v>
      </c>
      <c r="AH94" s="157"/>
      <c r="AI94" s="157"/>
      <c r="AJ94" s="157"/>
      <c r="AK94" s="157"/>
      <c r="AL94" s="157"/>
      <c r="AM94" s="157"/>
      <c r="AN94" s="158">
        <f t="shared" ref="AN94:AN101" si="0">SUM(AG94,AT94)</f>
        <v>0</v>
      </c>
      <c r="AO94" s="158"/>
      <c r="AP94" s="158"/>
      <c r="AQ94" s="62" t="s">
        <v>1</v>
      </c>
      <c r="AR94" s="205"/>
      <c r="AS94" s="206">
        <v>0</v>
      </c>
      <c r="AT94" s="207">
        <v>0</v>
      </c>
      <c r="AU94" s="208">
        <v>0</v>
      </c>
      <c r="AV94" s="207">
        <v>0</v>
      </c>
      <c r="AW94" s="207">
        <v>0</v>
      </c>
      <c r="AX94" s="207">
        <v>0</v>
      </c>
      <c r="AY94" s="207">
        <v>0</v>
      </c>
      <c r="AZ94" s="207">
        <v>0</v>
      </c>
      <c r="BA94" s="207">
        <v>0</v>
      </c>
      <c r="BB94" s="207">
        <v>0</v>
      </c>
      <c r="BC94" s="207">
        <v>0</v>
      </c>
      <c r="BD94" s="209">
        <v>0</v>
      </c>
      <c r="BE94" s="183"/>
      <c r="BS94" s="63" t="s">
        <v>76</v>
      </c>
      <c r="BT94" s="63" t="s">
        <v>77</v>
      </c>
      <c r="BU94" s="64" t="s">
        <v>78</v>
      </c>
      <c r="BV94" s="63" t="s">
        <v>79</v>
      </c>
      <c r="BW94" s="63" t="s">
        <v>4</v>
      </c>
      <c r="BX94" s="63" t="s">
        <v>80</v>
      </c>
      <c r="CL94" s="63" t="s">
        <v>1</v>
      </c>
    </row>
    <row r="95" spans="1:91" s="6" customFormat="1" ht="16.5" customHeight="1" x14ac:dyDescent="0.2">
      <c r="A95" s="65" t="s">
        <v>81</v>
      </c>
      <c r="B95" s="66"/>
      <c r="C95" s="67"/>
      <c r="D95" s="156" t="s">
        <v>82</v>
      </c>
      <c r="E95" s="156"/>
      <c r="F95" s="156"/>
      <c r="G95" s="156"/>
      <c r="H95" s="156"/>
      <c r="I95" s="68"/>
      <c r="J95" s="156" t="s">
        <v>83</v>
      </c>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4">
        <f>'SO 01 - Revitalizace doln...'!J30</f>
        <v>0</v>
      </c>
      <c r="AH95" s="155"/>
      <c r="AI95" s="155"/>
      <c r="AJ95" s="155"/>
      <c r="AK95" s="155"/>
      <c r="AL95" s="155"/>
      <c r="AM95" s="155"/>
      <c r="AN95" s="154">
        <f t="shared" si="0"/>
        <v>0</v>
      </c>
      <c r="AO95" s="155"/>
      <c r="AP95" s="155"/>
      <c r="AQ95" s="69" t="s">
        <v>84</v>
      </c>
      <c r="AR95" s="210"/>
      <c r="AS95" s="211">
        <v>0</v>
      </c>
      <c r="AT95" s="212">
        <v>0</v>
      </c>
      <c r="AU95" s="213">
        <v>0</v>
      </c>
      <c r="AV95" s="212">
        <v>0</v>
      </c>
      <c r="AW95" s="212">
        <v>0</v>
      </c>
      <c r="AX95" s="212">
        <v>0</v>
      </c>
      <c r="AY95" s="212">
        <v>0</v>
      </c>
      <c r="AZ95" s="212">
        <v>0</v>
      </c>
      <c r="BA95" s="212">
        <v>0</v>
      </c>
      <c r="BB95" s="212">
        <v>0</v>
      </c>
      <c r="BC95" s="212">
        <v>0</v>
      </c>
      <c r="BD95" s="214">
        <v>0</v>
      </c>
      <c r="BE95" s="184"/>
      <c r="BT95" s="70" t="s">
        <v>85</v>
      </c>
      <c r="BV95" s="70" t="s">
        <v>79</v>
      </c>
      <c r="BW95" s="70" t="s">
        <v>86</v>
      </c>
      <c r="BX95" s="70" t="s">
        <v>4</v>
      </c>
      <c r="CL95" s="70" t="s">
        <v>1</v>
      </c>
      <c r="CM95" s="70" t="s">
        <v>87</v>
      </c>
    </row>
    <row r="96" spans="1:91" s="6" customFormat="1" ht="16.5" customHeight="1" x14ac:dyDescent="0.2">
      <c r="A96" s="65" t="s">
        <v>81</v>
      </c>
      <c r="B96" s="66"/>
      <c r="C96" s="67"/>
      <c r="D96" s="156" t="s">
        <v>88</v>
      </c>
      <c r="E96" s="156"/>
      <c r="F96" s="156"/>
      <c r="G96" s="156"/>
      <c r="H96" s="156"/>
      <c r="I96" s="68"/>
      <c r="J96" s="156" t="s">
        <v>89</v>
      </c>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4">
        <f>'SO 02 - Revitalizace horn...'!J30</f>
        <v>0</v>
      </c>
      <c r="AH96" s="155"/>
      <c r="AI96" s="155"/>
      <c r="AJ96" s="155"/>
      <c r="AK96" s="155"/>
      <c r="AL96" s="155"/>
      <c r="AM96" s="155"/>
      <c r="AN96" s="154">
        <f t="shared" si="0"/>
        <v>0</v>
      </c>
      <c r="AO96" s="155"/>
      <c r="AP96" s="155"/>
      <c r="AQ96" s="69" t="s">
        <v>84</v>
      </c>
      <c r="AR96" s="210"/>
      <c r="AS96" s="211">
        <v>0</v>
      </c>
      <c r="AT96" s="212">
        <v>0</v>
      </c>
      <c r="AU96" s="213">
        <v>0</v>
      </c>
      <c r="AV96" s="212">
        <v>0</v>
      </c>
      <c r="AW96" s="212">
        <v>0</v>
      </c>
      <c r="AX96" s="212">
        <v>0</v>
      </c>
      <c r="AY96" s="212">
        <v>0</v>
      </c>
      <c r="AZ96" s="212">
        <v>0</v>
      </c>
      <c r="BA96" s="212">
        <v>0</v>
      </c>
      <c r="BB96" s="212">
        <v>0</v>
      </c>
      <c r="BC96" s="212">
        <v>0</v>
      </c>
      <c r="BD96" s="214">
        <v>0</v>
      </c>
      <c r="BE96" s="184"/>
      <c r="BT96" s="70" t="s">
        <v>85</v>
      </c>
      <c r="BV96" s="70" t="s">
        <v>79</v>
      </c>
      <c r="BW96" s="70" t="s">
        <v>90</v>
      </c>
      <c r="BX96" s="70" t="s">
        <v>4</v>
      </c>
      <c r="CL96" s="70" t="s">
        <v>1</v>
      </c>
      <c r="CM96" s="70" t="s">
        <v>87</v>
      </c>
    </row>
    <row r="97" spans="1:91" s="6" customFormat="1" ht="16.5" customHeight="1" x14ac:dyDescent="0.2">
      <c r="A97" s="65" t="s">
        <v>81</v>
      </c>
      <c r="B97" s="66"/>
      <c r="C97" s="67"/>
      <c r="D97" s="156" t="s">
        <v>91</v>
      </c>
      <c r="E97" s="156"/>
      <c r="F97" s="156"/>
      <c r="G97" s="156"/>
      <c r="H97" s="156"/>
      <c r="I97" s="68"/>
      <c r="J97" s="156" t="s">
        <v>92</v>
      </c>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4">
        <f>'SO 03 - Revitalizace břeh...'!J30</f>
        <v>0</v>
      </c>
      <c r="AH97" s="155"/>
      <c r="AI97" s="155"/>
      <c r="AJ97" s="155"/>
      <c r="AK97" s="155"/>
      <c r="AL97" s="155"/>
      <c r="AM97" s="155"/>
      <c r="AN97" s="154">
        <f t="shared" si="0"/>
        <v>0</v>
      </c>
      <c r="AO97" s="155"/>
      <c r="AP97" s="155"/>
      <c r="AQ97" s="69" t="s">
        <v>84</v>
      </c>
      <c r="AR97" s="210"/>
      <c r="AS97" s="211">
        <v>0</v>
      </c>
      <c r="AT97" s="212">
        <v>0</v>
      </c>
      <c r="AU97" s="213">
        <v>0</v>
      </c>
      <c r="AV97" s="212">
        <v>0</v>
      </c>
      <c r="AW97" s="212">
        <v>0</v>
      </c>
      <c r="AX97" s="212">
        <v>0</v>
      </c>
      <c r="AY97" s="212">
        <v>0</v>
      </c>
      <c r="AZ97" s="212">
        <v>0</v>
      </c>
      <c r="BA97" s="212">
        <v>0</v>
      </c>
      <c r="BB97" s="212">
        <v>0</v>
      </c>
      <c r="BC97" s="212">
        <v>0</v>
      </c>
      <c r="BD97" s="214">
        <v>0</v>
      </c>
      <c r="BE97" s="184"/>
      <c r="BT97" s="70" t="s">
        <v>85</v>
      </c>
      <c r="BV97" s="70" t="s">
        <v>79</v>
      </c>
      <c r="BW97" s="70" t="s">
        <v>93</v>
      </c>
      <c r="BX97" s="70" t="s">
        <v>4</v>
      </c>
      <c r="CL97" s="70" t="s">
        <v>1</v>
      </c>
      <c r="CM97" s="70" t="s">
        <v>87</v>
      </c>
    </row>
    <row r="98" spans="1:91" s="6" customFormat="1" ht="16.5" customHeight="1" x14ac:dyDescent="0.2">
      <c r="A98" s="65" t="s">
        <v>81</v>
      </c>
      <c r="B98" s="66"/>
      <c r="C98" s="67"/>
      <c r="D98" s="156" t="s">
        <v>94</v>
      </c>
      <c r="E98" s="156"/>
      <c r="F98" s="156"/>
      <c r="G98" s="156"/>
      <c r="H98" s="156"/>
      <c r="I98" s="68"/>
      <c r="J98" s="156" t="s">
        <v>95</v>
      </c>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4">
        <f>'SO 04 - Limnigraf'!J30</f>
        <v>0</v>
      </c>
      <c r="AH98" s="155"/>
      <c r="AI98" s="155"/>
      <c r="AJ98" s="155"/>
      <c r="AK98" s="155"/>
      <c r="AL98" s="155"/>
      <c r="AM98" s="155"/>
      <c r="AN98" s="154">
        <f t="shared" si="0"/>
        <v>0</v>
      </c>
      <c r="AO98" s="155"/>
      <c r="AP98" s="155"/>
      <c r="AQ98" s="69" t="s">
        <v>84</v>
      </c>
      <c r="AR98" s="210"/>
      <c r="AS98" s="211">
        <v>0</v>
      </c>
      <c r="AT98" s="212">
        <v>0</v>
      </c>
      <c r="AU98" s="213">
        <v>0</v>
      </c>
      <c r="AV98" s="212">
        <v>0</v>
      </c>
      <c r="AW98" s="212">
        <v>0</v>
      </c>
      <c r="AX98" s="212">
        <v>0</v>
      </c>
      <c r="AY98" s="212">
        <v>0</v>
      </c>
      <c r="AZ98" s="212">
        <v>0</v>
      </c>
      <c r="BA98" s="212">
        <v>0</v>
      </c>
      <c r="BB98" s="212">
        <v>0</v>
      </c>
      <c r="BC98" s="212">
        <v>0</v>
      </c>
      <c r="BD98" s="214">
        <v>0</v>
      </c>
      <c r="BE98" s="184"/>
      <c r="BT98" s="70" t="s">
        <v>85</v>
      </c>
      <c r="BV98" s="70" t="s">
        <v>79</v>
      </c>
      <c r="BW98" s="70" t="s">
        <v>96</v>
      </c>
      <c r="BX98" s="70" t="s">
        <v>4</v>
      </c>
      <c r="CL98" s="70" t="s">
        <v>1</v>
      </c>
      <c r="CM98" s="70" t="s">
        <v>87</v>
      </c>
    </row>
    <row r="99" spans="1:91" s="6" customFormat="1" ht="16.5" customHeight="1" x14ac:dyDescent="0.2">
      <c r="A99" s="65" t="s">
        <v>81</v>
      </c>
      <c r="B99" s="66"/>
      <c r="C99" s="67"/>
      <c r="D99" s="156" t="s">
        <v>97</v>
      </c>
      <c r="E99" s="156"/>
      <c r="F99" s="156"/>
      <c r="G99" s="156"/>
      <c r="H99" s="156"/>
      <c r="I99" s="68"/>
      <c r="J99" s="156" t="s">
        <v>98</v>
      </c>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4">
        <f>'SO 05 - Sjezd do koryta'!J30</f>
        <v>0</v>
      </c>
      <c r="AH99" s="155"/>
      <c r="AI99" s="155"/>
      <c r="AJ99" s="155"/>
      <c r="AK99" s="155"/>
      <c r="AL99" s="155"/>
      <c r="AM99" s="155"/>
      <c r="AN99" s="154">
        <f t="shared" si="0"/>
        <v>0</v>
      </c>
      <c r="AO99" s="155"/>
      <c r="AP99" s="155"/>
      <c r="AQ99" s="69" t="s">
        <v>84</v>
      </c>
      <c r="AR99" s="210"/>
      <c r="AS99" s="211">
        <v>0</v>
      </c>
      <c r="AT99" s="212">
        <v>0</v>
      </c>
      <c r="AU99" s="213">
        <v>0</v>
      </c>
      <c r="AV99" s="212">
        <v>0</v>
      </c>
      <c r="AW99" s="212">
        <v>0</v>
      </c>
      <c r="AX99" s="212">
        <v>0</v>
      </c>
      <c r="AY99" s="212">
        <v>0</v>
      </c>
      <c r="AZ99" s="212">
        <v>0</v>
      </c>
      <c r="BA99" s="212">
        <v>0</v>
      </c>
      <c r="BB99" s="212">
        <v>0</v>
      </c>
      <c r="BC99" s="212">
        <v>0</v>
      </c>
      <c r="BD99" s="214">
        <v>0</v>
      </c>
      <c r="BE99" s="184"/>
      <c r="BT99" s="70" t="s">
        <v>85</v>
      </c>
      <c r="BV99" s="70" t="s">
        <v>79</v>
      </c>
      <c r="BW99" s="70" t="s">
        <v>99</v>
      </c>
      <c r="BX99" s="70" t="s">
        <v>4</v>
      </c>
      <c r="CL99" s="70" t="s">
        <v>1</v>
      </c>
      <c r="CM99" s="70" t="s">
        <v>87</v>
      </c>
    </row>
    <row r="100" spans="1:91" s="6" customFormat="1" ht="16.5" customHeight="1" x14ac:dyDescent="0.2">
      <c r="A100" s="65" t="s">
        <v>81</v>
      </c>
      <c r="B100" s="66"/>
      <c r="C100" s="67"/>
      <c r="D100" s="156" t="s">
        <v>100</v>
      </c>
      <c r="E100" s="156"/>
      <c r="F100" s="156"/>
      <c r="G100" s="156"/>
      <c r="H100" s="156"/>
      <c r="I100" s="68"/>
      <c r="J100" s="156" t="s">
        <v>101</v>
      </c>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4">
        <f>'SO 06 - Kácení'!J30</f>
        <v>0</v>
      </c>
      <c r="AH100" s="155"/>
      <c r="AI100" s="155"/>
      <c r="AJ100" s="155"/>
      <c r="AK100" s="155"/>
      <c r="AL100" s="155"/>
      <c r="AM100" s="155"/>
      <c r="AN100" s="154">
        <f t="shared" si="0"/>
        <v>0</v>
      </c>
      <c r="AO100" s="155"/>
      <c r="AP100" s="155"/>
      <c r="AQ100" s="69" t="s">
        <v>84</v>
      </c>
      <c r="AR100" s="210"/>
      <c r="AS100" s="211">
        <v>0</v>
      </c>
      <c r="AT100" s="212">
        <v>0</v>
      </c>
      <c r="AU100" s="213">
        <v>0</v>
      </c>
      <c r="AV100" s="212">
        <v>0</v>
      </c>
      <c r="AW100" s="212">
        <v>0</v>
      </c>
      <c r="AX100" s="212">
        <v>0</v>
      </c>
      <c r="AY100" s="212">
        <v>0</v>
      </c>
      <c r="AZ100" s="212">
        <v>0</v>
      </c>
      <c r="BA100" s="212">
        <v>0</v>
      </c>
      <c r="BB100" s="212">
        <v>0</v>
      </c>
      <c r="BC100" s="212">
        <v>0</v>
      </c>
      <c r="BD100" s="214">
        <v>0</v>
      </c>
      <c r="BE100" s="184"/>
      <c r="BT100" s="70" t="s">
        <v>85</v>
      </c>
      <c r="BV100" s="70" t="s">
        <v>79</v>
      </c>
      <c r="BW100" s="70" t="s">
        <v>102</v>
      </c>
      <c r="BX100" s="70" t="s">
        <v>4</v>
      </c>
      <c r="CL100" s="70" t="s">
        <v>1</v>
      </c>
      <c r="CM100" s="70" t="s">
        <v>87</v>
      </c>
    </row>
    <row r="101" spans="1:91" s="6" customFormat="1" ht="16.5" customHeight="1" x14ac:dyDescent="0.2">
      <c r="A101" s="65" t="s">
        <v>81</v>
      </c>
      <c r="B101" s="66"/>
      <c r="C101" s="67"/>
      <c r="D101" s="156" t="s">
        <v>103</v>
      </c>
      <c r="E101" s="156"/>
      <c r="F101" s="156"/>
      <c r="G101" s="156"/>
      <c r="H101" s="156"/>
      <c r="I101" s="68"/>
      <c r="J101" s="156" t="s">
        <v>104</v>
      </c>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4">
        <f>'VON - Vedlejší a ostatní ...'!J30</f>
        <v>0</v>
      </c>
      <c r="AH101" s="155"/>
      <c r="AI101" s="155"/>
      <c r="AJ101" s="155"/>
      <c r="AK101" s="155"/>
      <c r="AL101" s="155"/>
      <c r="AM101" s="155"/>
      <c r="AN101" s="154">
        <f t="shared" si="0"/>
        <v>0</v>
      </c>
      <c r="AO101" s="155"/>
      <c r="AP101" s="155"/>
      <c r="AQ101" s="69" t="s">
        <v>103</v>
      </c>
      <c r="AR101" s="210"/>
      <c r="AS101" s="215">
        <v>0</v>
      </c>
      <c r="AT101" s="216">
        <v>0</v>
      </c>
      <c r="AU101" s="217">
        <v>0</v>
      </c>
      <c r="AV101" s="216">
        <v>0</v>
      </c>
      <c r="AW101" s="216">
        <v>0</v>
      </c>
      <c r="AX101" s="216">
        <v>0</v>
      </c>
      <c r="AY101" s="216">
        <v>0</v>
      </c>
      <c r="AZ101" s="216">
        <v>0</v>
      </c>
      <c r="BA101" s="216">
        <v>0</v>
      </c>
      <c r="BB101" s="216">
        <v>0</v>
      </c>
      <c r="BC101" s="216">
        <v>0</v>
      </c>
      <c r="BD101" s="218">
        <v>0</v>
      </c>
      <c r="BE101" s="184"/>
      <c r="BT101" s="70" t="s">
        <v>85</v>
      </c>
      <c r="BV101" s="70" t="s">
        <v>79</v>
      </c>
      <c r="BW101" s="70" t="s">
        <v>105</v>
      </c>
      <c r="BX101" s="70" t="s">
        <v>4</v>
      </c>
      <c r="CL101" s="70" t="s">
        <v>1</v>
      </c>
      <c r="CM101" s="70" t="s">
        <v>87</v>
      </c>
    </row>
    <row r="102" spans="1:91" s="1" customFormat="1" ht="30" customHeight="1" x14ac:dyDescent="0.2">
      <c r="B102" s="28"/>
      <c r="AR102" s="190"/>
      <c r="AS102" s="189"/>
      <c r="AT102" s="189"/>
      <c r="AU102" s="189"/>
      <c r="AV102" s="189"/>
      <c r="AW102" s="189"/>
      <c r="AX102" s="189"/>
      <c r="AY102" s="189"/>
      <c r="AZ102" s="189"/>
      <c r="BA102" s="189"/>
      <c r="BB102" s="189"/>
      <c r="BC102" s="189"/>
      <c r="BD102" s="189"/>
      <c r="BE102" s="189"/>
    </row>
    <row r="103" spans="1:91" s="1" customFormat="1" ht="6.95" customHeight="1" x14ac:dyDescent="0.2">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190"/>
      <c r="AS103" s="189"/>
      <c r="AT103" s="189"/>
      <c r="AU103" s="189"/>
      <c r="AV103" s="189"/>
      <c r="AW103" s="189"/>
      <c r="AX103" s="189"/>
      <c r="AY103" s="189"/>
      <c r="AZ103" s="189"/>
      <c r="BA103" s="189"/>
      <c r="BB103" s="189"/>
      <c r="BC103" s="189"/>
      <c r="BD103" s="189"/>
      <c r="BE103" s="189"/>
    </row>
  </sheetData>
  <mergeCells count="66">
    <mergeCell ref="AR2:BE2"/>
    <mergeCell ref="BE5:BE34"/>
    <mergeCell ref="AS89:AT91"/>
    <mergeCell ref="E14:AJ14"/>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100:AP100"/>
    <mergeCell ref="AG100:AM100"/>
    <mergeCell ref="D100:H100"/>
    <mergeCell ref="J100:AF100"/>
    <mergeCell ref="AN101:AP101"/>
    <mergeCell ref="AG101:AM101"/>
    <mergeCell ref="D101:H101"/>
    <mergeCell ref="J101:AF101"/>
    <mergeCell ref="AN98:AP98"/>
    <mergeCell ref="AG98:AM98"/>
    <mergeCell ref="J98:AF98"/>
    <mergeCell ref="D98:H98"/>
    <mergeCell ref="AN99:AP99"/>
    <mergeCell ref="AG99:AM99"/>
    <mergeCell ref="D99:H99"/>
    <mergeCell ref="J99:AF99"/>
    <mergeCell ref="J96:AF96"/>
    <mergeCell ref="D96:H96"/>
    <mergeCell ref="AN96:AP96"/>
    <mergeCell ref="AG96:AM96"/>
    <mergeCell ref="J97:AF97"/>
    <mergeCell ref="AG97:AM97"/>
    <mergeCell ref="D97:H97"/>
    <mergeCell ref="AN97:AP97"/>
    <mergeCell ref="C92:G92"/>
    <mergeCell ref="AN92:AP92"/>
    <mergeCell ref="AG92:AM92"/>
    <mergeCell ref="I92:AF92"/>
    <mergeCell ref="AN95:AP95"/>
    <mergeCell ref="D95:H95"/>
    <mergeCell ref="AG95:AM95"/>
    <mergeCell ref="J95:AF95"/>
    <mergeCell ref="AG94:AM94"/>
    <mergeCell ref="AN94:AP94"/>
    <mergeCell ref="L85:AO85"/>
    <mergeCell ref="AM87:AN87"/>
    <mergeCell ref="AM89:AP89"/>
    <mergeCell ref="AM90:AP90"/>
  </mergeCells>
  <hyperlinks>
    <hyperlink ref="A95" location="'SO 01 - Revitalizace doln...'!C2" display="/"/>
    <hyperlink ref="A96" location="'SO 02 - Revitalizace horn...'!C2" display="/"/>
    <hyperlink ref="A97" location="'SO 03 - Revitalizace břeh...'!C2" display="/"/>
    <hyperlink ref="A98" location="'SO 04 - Limnigraf'!C2" display="/"/>
    <hyperlink ref="A99" location="'SO 05 - Sjezd do koryta'!C2" display="/"/>
    <hyperlink ref="A100" location="'SO 06 - Kácení'!C2" display="/"/>
    <hyperlink ref="A101" location="'VON - Vedlejší a ostatní ...'!C2" display="/"/>
  </hyperlink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54"/>
  <sheetViews>
    <sheetView showGridLines="0" zoomScaleNormal="100" workbookViewId="0">
      <selection activeCell="I126" sqref="I126"/>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86</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108</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30" t="s">
        <v>957</v>
      </c>
      <c r="L17" s="28"/>
    </row>
    <row r="18" spans="2:12" s="1" customFormat="1" ht="18" customHeight="1" x14ac:dyDescent="0.2">
      <c r="B18" s="28"/>
      <c r="E18" s="228" t="s">
        <v>957</v>
      </c>
      <c r="F18" s="162"/>
      <c r="G18" s="162"/>
      <c r="H18" s="162"/>
      <c r="I18" s="25" t="s">
        <v>25</v>
      </c>
      <c r="J18" s="230"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ROUND(J123,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ROUND((SUM(BE123:BE353)),  2)</f>
        <v>0</v>
      </c>
      <c r="I33" s="75">
        <v>0.21</v>
      </c>
      <c r="J33" s="74">
        <f>ROUND(((SUM(BE123:BE353))*I33),  2)</f>
        <v>0</v>
      </c>
      <c r="L33" s="28"/>
    </row>
    <row r="34" spans="2:12" s="1" customFormat="1" ht="14.45" customHeight="1" x14ac:dyDescent="0.2">
      <c r="B34" s="28"/>
      <c r="E34" s="25" t="s">
        <v>43</v>
      </c>
      <c r="F34" s="74">
        <f>ROUND((SUM(BF123:BF353)),  2)</f>
        <v>0</v>
      </c>
      <c r="I34" s="75">
        <v>0.15</v>
      </c>
      <c r="J34" s="74">
        <f>ROUND(((SUM(BF123:BF353))*I34),  2)</f>
        <v>0</v>
      </c>
      <c r="L34" s="28"/>
    </row>
    <row r="35" spans="2:12" s="1" customFormat="1" ht="14.45" hidden="1" customHeight="1" x14ac:dyDescent="0.2">
      <c r="B35" s="28"/>
      <c r="E35" s="25" t="s">
        <v>44</v>
      </c>
      <c r="F35" s="74">
        <f>ROUND((SUM(BG123:BG353)),  2)</f>
        <v>0</v>
      </c>
      <c r="I35" s="75">
        <v>0.21</v>
      </c>
      <c r="J35" s="74">
        <f>0</f>
        <v>0</v>
      </c>
      <c r="L35" s="28"/>
    </row>
    <row r="36" spans="2:12" s="1" customFormat="1" ht="14.45" hidden="1" customHeight="1" x14ac:dyDescent="0.2">
      <c r="B36" s="28"/>
      <c r="E36" s="25" t="s">
        <v>45</v>
      </c>
      <c r="F36" s="74">
        <f>ROUND((SUM(BH123:BH353)),  2)</f>
        <v>0</v>
      </c>
      <c r="I36" s="75">
        <v>0.15</v>
      </c>
      <c r="J36" s="74">
        <f>0</f>
        <v>0</v>
      </c>
      <c r="L36" s="28"/>
    </row>
    <row r="37" spans="2:12" s="1" customFormat="1" ht="14.45" hidden="1" customHeight="1" x14ac:dyDescent="0.2">
      <c r="B37" s="28"/>
      <c r="E37" s="25" t="s">
        <v>46</v>
      </c>
      <c r="F37" s="74">
        <f>ROUND((SUM(BI123:BI353)),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SO 01 - Revitalizace dolního stupně</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J123</f>
        <v>0</v>
      </c>
      <c r="L96" s="28"/>
      <c r="AU96" s="17" t="s">
        <v>113</v>
      </c>
    </row>
    <row r="97" spans="2:12" s="8" customFormat="1" ht="24.95" customHeight="1" x14ac:dyDescent="0.2">
      <c r="B97" s="87"/>
      <c r="D97" s="88" t="s">
        <v>114</v>
      </c>
      <c r="E97" s="89"/>
      <c r="F97" s="89"/>
      <c r="G97" s="89"/>
      <c r="H97" s="89"/>
      <c r="I97" s="89"/>
      <c r="J97" s="90">
        <f>J124</f>
        <v>0</v>
      </c>
      <c r="L97" s="87"/>
    </row>
    <row r="98" spans="2:12" s="9" customFormat="1" ht="19.899999999999999" customHeight="1" x14ac:dyDescent="0.2">
      <c r="B98" s="91"/>
      <c r="D98" s="92" t="s">
        <v>115</v>
      </c>
      <c r="E98" s="93"/>
      <c r="F98" s="93"/>
      <c r="G98" s="93"/>
      <c r="H98" s="93"/>
      <c r="I98" s="93"/>
      <c r="J98" s="94">
        <f>J125</f>
        <v>0</v>
      </c>
      <c r="L98" s="91"/>
    </row>
    <row r="99" spans="2:12" s="9" customFormat="1" ht="19.899999999999999" customHeight="1" x14ac:dyDescent="0.2">
      <c r="B99" s="91"/>
      <c r="D99" s="92" t="s">
        <v>116</v>
      </c>
      <c r="E99" s="93"/>
      <c r="F99" s="93"/>
      <c r="G99" s="93"/>
      <c r="H99" s="93"/>
      <c r="I99" s="93"/>
      <c r="J99" s="94">
        <f>J235</f>
        <v>0</v>
      </c>
      <c r="L99" s="91"/>
    </row>
    <row r="100" spans="2:12" s="9" customFormat="1" ht="19.899999999999999" customHeight="1" x14ac:dyDescent="0.2">
      <c r="B100" s="91"/>
      <c r="D100" s="92" t="s">
        <v>117</v>
      </c>
      <c r="E100" s="93"/>
      <c r="F100" s="93"/>
      <c r="G100" s="93"/>
      <c r="H100" s="93"/>
      <c r="I100" s="93"/>
      <c r="J100" s="94">
        <f>J302</f>
        <v>0</v>
      </c>
      <c r="L100" s="91"/>
    </row>
    <row r="101" spans="2:12" s="9" customFormat="1" ht="19.899999999999999" customHeight="1" x14ac:dyDescent="0.2">
      <c r="B101" s="91"/>
      <c r="D101" s="92" t="s">
        <v>118</v>
      </c>
      <c r="E101" s="93"/>
      <c r="F101" s="93"/>
      <c r="G101" s="93"/>
      <c r="H101" s="93"/>
      <c r="I101" s="93"/>
      <c r="J101" s="94">
        <f>J331</f>
        <v>0</v>
      </c>
      <c r="L101" s="91"/>
    </row>
    <row r="102" spans="2:12" s="9" customFormat="1" ht="19.899999999999999" customHeight="1" x14ac:dyDescent="0.2">
      <c r="B102" s="91"/>
      <c r="D102" s="92" t="s">
        <v>119</v>
      </c>
      <c r="E102" s="93"/>
      <c r="F102" s="93"/>
      <c r="G102" s="93"/>
      <c r="H102" s="93"/>
      <c r="I102" s="93"/>
      <c r="J102" s="94">
        <f>J344</f>
        <v>0</v>
      </c>
      <c r="L102" s="91"/>
    </row>
    <row r="103" spans="2:12" s="8" customFormat="1" ht="24.95" customHeight="1" x14ac:dyDescent="0.2">
      <c r="B103" s="87"/>
      <c r="D103" s="88" t="s">
        <v>120</v>
      </c>
      <c r="E103" s="89"/>
      <c r="F103" s="89"/>
      <c r="G103" s="89"/>
      <c r="H103" s="89"/>
      <c r="I103" s="89"/>
      <c r="J103" s="90">
        <f>J350</f>
        <v>0</v>
      </c>
      <c r="L103" s="87"/>
    </row>
    <row r="104" spans="2:12" s="1" customFormat="1" ht="21.75" customHeight="1" x14ac:dyDescent="0.2">
      <c r="B104" s="28"/>
      <c r="L104" s="28"/>
    </row>
    <row r="105" spans="2:12" s="1" customFormat="1" ht="6.95" customHeight="1" x14ac:dyDescent="0.2">
      <c r="B105" s="40"/>
      <c r="C105" s="41"/>
      <c r="D105" s="41"/>
      <c r="E105" s="41"/>
      <c r="F105" s="41"/>
      <c r="G105" s="41"/>
      <c r="H105" s="41"/>
      <c r="I105" s="41"/>
      <c r="J105" s="41"/>
      <c r="K105" s="41"/>
      <c r="L105" s="28"/>
    </row>
    <row r="109" spans="2:12" s="1" customFormat="1" ht="6.95" customHeight="1" x14ac:dyDescent="0.2">
      <c r="B109" s="42"/>
      <c r="C109" s="43"/>
      <c r="D109" s="43"/>
      <c r="E109" s="43"/>
      <c r="F109" s="43"/>
      <c r="G109" s="43"/>
      <c r="H109" s="43"/>
      <c r="I109" s="43"/>
      <c r="J109" s="43"/>
      <c r="K109" s="43"/>
      <c r="L109" s="28"/>
    </row>
    <row r="110" spans="2:12" s="1" customFormat="1" ht="24.95" customHeight="1" x14ac:dyDescent="0.2">
      <c r="B110" s="28"/>
      <c r="C110" s="21" t="s">
        <v>121</v>
      </c>
      <c r="L110" s="28"/>
    </row>
    <row r="111" spans="2:12" s="1" customFormat="1" ht="6.95" customHeight="1" x14ac:dyDescent="0.2">
      <c r="B111" s="28"/>
      <c r="L111" s="28"/>
    </row>
    <row r="112" spans="2:12" s="1" customFormat="1" ht="12" customHeight="1" x14ac:dyDescent="0.2">
      <c r="B112" s="28"/>
      <c r="C112" s="25" t="s">
        <v>14</v>
      </c>
      <c r="L112" s="28"/>
    </row>
    <row r="113" spans="2:65" s="1" customFormat="1" ht="16.5" customHeight="1" x14ac:dyDescent="0.2">
      <c r="B113" s="28"/>
      <c r="E113" s="175" t="str">
        <f>E7</f>
        <v>Litavka, ř.km 2,5 – 3,0, revitalizace koryta toku</v>
      </c>
      <c r="F113" s="176"/>
      <c r="G113" s="176"/>
      <c r="H113" s="176"/>
      <c r="L113" s="28"/>
    </row>
    <row r="114" spans="2:65" s="1" customFormat="1" ht="12" customHeight="1" x14ac:dyDescent="0.2">
      <c r="B114" s="28"/>
      <c r="C114" s="25" t="s">
        <v>107</v>
      </c>
      <c r="L114" s="28"/>
    </row>
    <row r="115" spans="2:65" s="1" customFormat="1" ht="16.5" customHeight="1" x14ac:dyDescent="0.2">
      <c r="B115" s="28"/>
      <c r="E115" s="141" t="str">
        <f>E9</f>
        <v>SO 01 - Revitalizace dolního stupně</v>
      </c>
      <c r="F115" s="174"/>
      <c r="G115" s="174"/>
      <c r="H115" s="174"/>
      <c r="L115" s="28"/>
    </row>
    <row r="116" spans="2:65" s="1" customFormat="1" ht="6.95" customHeight="1" x14ac:dyDescent="0.2">
      <c r="B116" s="28"/>
      <c r="L116" s="28"/>
    </row>
    <row r="117" spans="2:65" s="1" customFormat="1" ht="12" customHeight="1" x14ac:dyDescent="0.2">
      <c r="B117" s="28"/>
      <c r="C117" s="25" t="s">
        <v>18</v>
      </c>
      <c r="F117" s="23" t="str">
        <f>F12</f>
        <v>kraj Středočeský</v>
      </c>
      <c r="I117" s="25" t="s">
        <v>20</v>
      </c>
      <c r="J117" s="48">
        <f>IF(J12="","",J12)</f>
        <v>45349</v>
      </c>
      <c r="L117" s="28"/>
    </row>
    <row r="118" spans="2:65" s="1" customFormat="1" ht="6.95" customHeight="1" x14ac:dyDescent="0.2">
      <c r="B118" s="28"/>
      <c r="L118" s="28"/>
    </row>
    <row r="119" spans="2:65" s="1" customFormat="1" ht="40.15" customHeight="1" x14ac:dyDescent="0.2">
      <c r="B119" s="28"/>
      <c r="C119" s="25" t="s">
        <v>21</v>
      </c>
      <c r="F119" s="23" t="str">
        <f>E15</f>
        <v>Povodí Vltavy, státní podnik</v>
      </c>
      <c r="I119" s="25" t="s">
        <v>29</v>
      </c>
      <c r="J119" s="26" t="str">
        <f>E21</f>
        <v>ENVISYSTEM, s.r.o., U Nikolajky 15, 15000  Praha 5</v>
      </c>
      <c r="L119" s="28"/>
    </row>
    <row r="120" spans="2:65" s="1" customFormat="1" ht="15.2" customHeight="1" x14ac:dyDescent="0.2">
      <c r="B120" s="28"/>
      <c r="C120" s="25" t="s">
        <v>27</v>
      </c>
      <c r="F120" s="23" t="str">
        <f>IF(E18="","",E18)</f>
        <v>Vyplň údaj</v>
      </c>
      <c r="I120" s="25" t="s">
        <v>34</v>
      </c>
      <c r="J120" s="26" t="str">
        <f>E24</f>
        <v xml:space="preserve"> </v>
      </c>
      <c r="L120" s="28"/>
    </row>
    <row r="121" spans="2:65" s="1" customFormat="1" ht="10.35" customHeight="1" x14ac:dyDescent="0.2">
      <c r="B121" s="28"/>
      <c r="L121" s="28"/>
    </row>
    <row r="122" spans="2:65" s="10" customFormat="1" ht="29.25" customHeight="1" x14ac:dyDescent="0.2">
      <c r="B122" s="95"/>
      <c r="C122" s="96" t="s">
        <v>122</v>
      </c>
      <c r="D122" s="97" t="s">
        <v>62</v>
      </c>
      <c r="E122" s="97" t="s">
        <v>58</v>
      </c>
      <c r="F122" s="97" t="s">
        <v>59</v>
      </c>
      <c r="G122" s="97" t="s">
        <v>123</v>
      </c>
      <c r="H122" s="97" t="s">
        <v>124</v>
      </c>
      <c r="I122" s="97" t="s">
        <v>125</v>
      </c>
      <c r="J122" s="97" t="s">
        <v>111</v>
      </c>
      <c r="K122" s="98" t="s">
        <v>126</v>
      </c>
      <c r="L122" s="95"/>
      <c r="M122" s="54" t="s">
        <v>1</v>
      </c>
      <c r="N122" s="55" t="s">
        <v>41</v>
      </c>
      <c r="O122" s="55" t="s">
        <v>127</v>
      </c>
      <c r="P122" s="55" t="s">
        <v>128</v>
      </c>
      <c r="Q122" s="55" t="s">
        <v>129</v>
      </c>
      <c r="R122" s="55" t="s">
        <v>130</v>
      </c>
      <c r="S122" s="55" t="s">
        <v>131</v>
      </c>
      <c r="T122" s="56" t="s">
        <v>132</v>
      </c>
    </row>
    <row r="123" spans="2:65" s="1" customFormat="1" ht="22.9" customHeight="1" x14ac:dyDescent="0.25">
      <c r="B123" s="28"/>
      <c r="C123" s="59" t="s">
        <v>133</v>
      </c>
      <c r="J123" s="99">
        <f>BK123</f>
        <v>0</v>
      </c>
      <c r="L123" s="28"/>
      <c r="M123" s="57"/>
      <c r="N123" s="49"/>
      <c r="O123" s="49"/>
      <c r="P123" s="100">
        <f>P124+P350</f>
        <v>5650.6338290000003</v>
      </c>
      <c r="Q123" s="49"/>
      <c r="R123" s="100">
        <f>R124+R350</f>
        <v>2391.2202320000001</v>
      </c>
      <c r="S123" s="49"/>
      <c r="T123" s="101">
        <f>T124+T350</f>
        <v>441.06180000000006</v>
      </c>
      <c r="AT123" s="17" t="s">
        <v>76</v>
      </c>
      <c r="AU123" s="17" t="s">
        <v>113</v>
      </c>
      <c r="BK123" s="102">
        <f>BK124+BK350</f>
        <v>0</v>
      </c>
    </row>
    <row r="124" spans="2:65" s="11" customFormat="1" ht="25.9" customHeight="1" x14ac:dyDescent="0.2">
      <c r="B124" s="103"/>
      <c r="D124" s="232" t="s">
        <v>76</v>
      </c>
      <c r="E124" s="233" t="s">
        <v>134</v>
      </c>
      <c r="F124" s="233" t="s">
        <v>135</v>
      </c>
      <c r="J124" s="270">
        <f>BK124</f>
        <v>0</v>
      </c>
      <c r="K124" s="266"/>
      <c r="L124" s="103"/>
      <c r="M124" s="105"/>
      <c r="P124" s="106">
        <f>P125+P235+P302+P331+P344</f>
        <v>5626.9138290000001</v>
      </c>
      <c r="R124" s="106">
        <f>R125+R235+R302+R331+R344</f>
        <v>2391.2202320000001</v>
      </c>
      <c r="T124" s="107">
        <f>T125+T235+T302+T331+T344</f>
        <v>441.06180000000006</v>
      </c>
      <c r="AR124" s="104" t="s">
        <v>85</v>
      </c>
      <c r="AT124" s="108" t="s">
        <v>76</v>
      </c>
      <c r="AU124" s="108" t="s">
        <v>77</v>
      </c>
      <c r="AY124" s="104" t="s">
        <v>136</v>
      </c>
      <c r="BK124" s="109">
        <f>BK125+BK235+BK302+BK331+BK344</f>
        <v>0</v>
      </c>
    </row>
    <row r="125" spans="2:65" s="11" customFormat="1" ht="22.9" customHeight="1" x14ac:dyDescent="0.2">
      <c r="B125" s="103"/>
      <c r="D125" s="232" t="s">
        <v>76</v>
      </c>
      <c r="E125" s="234" t="s">
        <v>85</v>
      </c>
      <c r="F125" s="234" t="s">
        <v>137</v>
      </c>
      <c r="J125" s="271">
        <f>BK125</f>
        <v>0</v>
      </c>
      <c r="K125" s="266"/>
      <c r="L125" s="103"/>
      <c r="M125" s="105"/>
      <c r="P125" s="106">
        <f>SUM(P126:P234)</f>
        <v>1528.2030629999997</v>
      </c>
      <c r="R125" s="106">
        <f>SUM(R126:R234)</f>
        <v>30.12</v>
      </c>
      <c r="T125" s="107">
        <f>SUM(T126:T234)</f>
        <v>103.6412</v>
      </c>
      <c r="AR125" s="104" t="s">
        <v>85</v>
      </c>
      <c r="AT125" s="108" t="s">
        <v>76</v>
      </c>
      <c r="AU125" s="108" t="s">
        <v>85</v>
      </c>
      <c r="AY125" s="104" t="s">
        <v>136</v>
      </c>
      <c r="BK125" s="109">
        <f>SUM(BK126:BK234)</f>
        <v>0</v>
      </c>
    </row>
    <row r="126" spans="2:65" s="1" customFormat="1" ht="24.2" customHeight="1" x14ac:dyDescent="0.2">
      <c r="B126" s="110"/>
      <c r="C126" s="229" t="s">
        <v>85</v>
      </c>
      <c r="D126" s="229" t="s">
        <v>138</v>
      </c>
      <c r="E126" s="231" t="s">
        <v>139</v>
      </c>
      <c r="F126" s="236" t="s">
        <v>140</v>
      </c>
      <c r="G126" s="237"/>
      <c r="H126" s="238">
        <v>54.548000000000002</v>
      </c>
      <c r="I126" s="235"/>
      <c r="J126" s="272">
        <f>ROUND(I126*H126,2)</f>
        <v>0</v>
      </c>
      <c r="K126" s="236" t="s">
        <v>142</v>
      </c>
      <c r="L126" s="28"/>
      <c r="M126" s="111" t="s">
        <v>1</v>
      </c>
      <c r="N126" s="112" t="s">
        <v>42</v>
      </c>
      <c r="O126" s="113">
        <v>3.9249999999999998</v>
      </c>
      <c r="P126" s="113">
        <f>O126*H126</f>
        <v>214.1009</v>
      </c>
      <c r="Q126" s="113">
        <v>0</v>
      </c>
      <c r="R126" s="113">
        <f>Q126*H126</f>
        <v>0</v>
      </c>
      <c r="S126" s="113">
        <v>1.9</v>
      </c>
      <c r="T126" s="114">
        <f>S126*H126</f>
        <v>103.6412</v>
      </c>
      <c r="AR126" s="115" t="s">
        <v>143</v>
      </c>
      <c r="AT126" s="115" t="s">
        <v>138</v>
      </c>
      <c r="AU126" s="115" t="s">
        <v>87</v>
      </c>
      <c r="AY126" s="17" t="s">
        <v>136</v>
      </c>
      <c r="BE126" s="116">
        <f>IF(N126="základní",J126,0)</f>
        <v>0</v>
      </c>
      <c r="BF126" s="116">
        <f>IF(N126="snížená",J126,0)</f>
        <v>0</v>
      </c>
      <c r="BG126" s="116">
        <f>IF(N126="zákl. přenesená",J126,0)</f>
        <v>0</v>
      </c>
      <c r="BH126" s="116">
        <f>IF(N126="sníž. přenesená",J126,0)</f>
        <v>0</v>
      </c>
      <c r="BI126" s="116">
        <f>IF(N126="nulová",J126,0)</f>
        <v>0</v>
      </c>
      <c r="BJ126" s="17" t="s">
        <v>85</v>
      </c>
      <c r="BK126" s="116">
        <f>ROUND(I126*H126,2)</f>
        <v>0</v>
      </c>
      <c r="BL126" s="17" t="s">
        <v>143</v>
      </c>
      <c r="BM126" s="115" t="s">
        <v>144</v>
      </c>
    </row>
    <row r="127" spans="2:65" s="1" customFormat="1" ht="29.25" x14ac:dyDescent="0.2">
      <c r="B127" s="28"/>
      <c r="C127" s="239"/>
      <c r="D127" s="240" t="s">
        <v>145</v>
      </c>
      <c r="E127" s="239"/>
      <c r="F127" s="241" t="s">
        <v>146</v>
      </c>
      <c r="G127" s="239"/>
      <c r="H127" s="239"/>
      <c r="J127" s="239"/>
      <c r="K127" s="239"/>
      <c r="L127" s="28"/>
      <c r="M127" s="117"/>
      <c r="T127" s="51"/>
      <c r="AT127" s="17" t="s">
        <v>145</v>
      </c>
      <c r="AU127" s="17" t="s">
        <v>87</v>
      </c>
    </row>
    <row r="128" spans="2:65" s="1" customFormat="1" x14ac:dyDescent="0.2">
      <c r="B128" s="28"/>
      <c r="C128" s="239"/>
      <c r="D128" s="242" t="s">
        <v>147</v>
      </c>
      <c r="E128" s="239"/>
      <c r="F128" s="243" t="s">
        <v>148</v>
      </c>
      <c r="G128" s="239"/>
      <c r="H128" s="239"/>
      <c r="J128" s="239"/>
      <c r="K128" s="239"/>
      <c r="L128" s="28"/>
      <c r="M128" s="117"/>
      <c r="T128" s="51"/>
      <c r="AT128" s="17" t="s">
        <v>147</v>
      </c>
      <c r="AU128" s="17" t="s">
        <v>87</v>
      </c>
    </row>
    <row r="129" spans="2:65" s="1" customFormat="1" ht="321.75" x14ac:dyDescent="0.2">
      <c r="B129" s="28"/>
      <c r="C129" s="239"/>
      <c r="D129" s="240" t="s">
        <v>149</v>
      </c>
      <c r="E129" s="239"/>
      <c r="F129" s="244" t="s">
        <v>150</v>
      </c>
      <c r="G129" s="239"/>
      <c r="H129" s="239"/>
      <c r="J129" s="239"/>
      <c r="K129" s="239"/>
      <c r="L129" s="28"/>
      <c r="M129" s="117"/>
      <c r="T129" s="51"/>
      <c r="AT129" s="17" t="s">
        <v>149</v>
      </c>
      <c r="AU129" s="17" t="s">
        <v>87</v>
      </c>
    </row>
    <row r="130" spans="2:65" s="12" customFormat="1" x14ac:dyDescent="0.2">
      <c r="B130" s="118"/>
      <c r="C130" s="245"/>
      <c r="D130" s="240" t="s">
        <v>151</v>
      </c>
      <c r="E130" s="246" t="s">
        <v>1</v>
      </c>
      <c r="F130" s="247" t="s">
        <v>152</v>
      </c>
      <c r="G130" s="245"/>
      <c r="H130" s="246" t="s">
        <v>1</v>
      </c>
      <c r="J130" s="245"/>
      <c r="K130" s="245"/>
      <c r="L130" s="118"/>
      <c r="M130" s="120"/>
      <c r="T130" s="121"/>
      <c r="AT130" s="119" t="s">
        <v>151</v>
      </c>
      <c r="AU130" s="119" t="s">
        <v>87</v>
      </c>
      <c r="AV130" s="12" t="s">
        <v>85</v>
      </c>
      <c r="AW130" s="12" t="s">
        <v>33</v>
      </c>
      <c r="AX130" s="12" t="s">
        <v>77</v>
      </c>
      <c r="AY130" s="119" t="s">
        <v>136</v>
      </c>
    </row>
    <row r="131" spans="2:65" s="13" customFormat="1" x14ac:dyDescent="0.2">
      <c r="B131" s="122"/>
      <c r="C131" s="248"/>
      <c r="D131" s="240" t="s">
        <v>151</v>
      </c>
      <c r="E131" s="249" t="s">
        <v>1</v>
      </c>
      <c r="F131" s="250" t="s">
        <v>153</v>
      </c>
      <c r="G131" s="248"/>
      <c r="H131" s="251">
        <v>54.548000000000002</v>
      </c>
      <c r="J131" s="248"/>
      <c r="K131" s="248"/>
      <c r="L131" s="122"/>
      <c r="M131" s="124"/>
      <c r="T131" s="125"/>
      <c r="AT131" s="123" t="s">
        <v>151</v>
      </c>
      <c r="AU131" s="123" t="s">
        <v>87</v>
      </c>
      <c r="AV131" s="13" t="s">
        <v>87</v>
      </c>
      <c r="AW131" s="13" t="s">
        <v>33</v>
      </c>
      <c r="AX131" s="13" t="s">
        <v>77</v>
      </c>
      <c r="AY131" s="123" t="s">
        <v>136</v>
      </c>
    </row>
    <row r="132" spans="2:65" s="14" customFormat="1" x14ac:dyDescent="0.2">
      <c r="B132" s="126"/>
      <c r="C132" s="252"/>
      <c r="D132" s="240" t="s">
        <v>151</v>
      </c>
      <c r="E132" s="253" t="s">
        <v>1</v>
      </c>
      <c r="F132" s="254" t="s">
        <v>154</v>
      </c>
      <c r="G132" s="252"/>
      <c r="H132" s="255">
        <v>54.548000000000002</v>
      </c>
      <c r="J132" s="252"/>
      <c r="K132" s="252"/>
      <c r="L132" s="126"/>
      <c r="M132" s="128"/>
      <c r="T132" s="129"/>
      <c r="AT132" s="127" t="s">
        <v>151</v>
      </c>
      <c r="AU132" s="127" t="s">
        <v>87</v>
      </c>
      <c r="AV132" s="14" t="s">
        <v>143</v>
      </c>
      <c r="AW132" s="14" t="s">
        <v>33</v>
      </c>
      <c r="AX132" s="14" t="s">
        <v>85</v>
      </c>
      <c r="AY132" s="127" t="s">
        <v>136</v>
      </c>
    </row>
    <row r="133" spans="2:65" s="1" customFormat="1" ht="24.2" customHeight="1" x14ac:dyDescent="0.2">
      <c r="B133" s="110"/>
      <c r="C133" s="229" t="s">
        <v>87</v>
      </c>
      <c r="D133" s="229" t="s">
        <v>138</v>
      </c>
      <c r="E133" s="231" t="s">
        <v>155</v>
      </c>
      <c r="F133" s="236" t="s">
        <v>156</v>
      </c>
      <c r="G133" s="237" t="s">
        <v>141</v>
      </c>
      <c r="H133" s="238">
        <v>75.3</v>
      </c>
      <c r="I133" s="235"/>
      <c r="J133" s="272">
        <f>ROUND(I133*H133,2)</f>
        <v>0</v>
      </c>
      <c r="K133" s="236" t="s">
        <v>142</v>
      </c>
      <c r="L133" s="28"/>
      <c r="M133" s="111" t="s">
        <v>1</v>
      </c>
      <c r="N133" s="112" t="s">
        <v>42</v>
      </c>
      <c r="O133" s="113">
        <v>0.98099999999999998</v>
      </c>
      <c r="P133" s="113">
        <f>O133*H133</f>
        <v>73.869299999999996</v>
      </c>
      <c r="Q133" s="113">
        <v>0.4</v>
      </c>
      <c r="R133" s="113">
        <f>Q133*H133</f>
        <v>30.12</v>
      </c>
      <c r="S133" s="113">
        <v>0</v>
      </c>
      <c r="T133" s="114">
        <f>S133*H133</f>
        <v>0</v>
      </c>
      <c r="AR133" s="115" t="s">
        <v>143</v>
      </c>
      <c r="AT133" s="115" t="s">
        <v>138</v>
      </c>
      <c r="AU133" s="115" t="s">
        <v>87</v>
      </c>
      <c r="AY133" s="17" t="s">
        <v>136</v>
      </c>
      <c r="BE133" s="116">
        <f>IF(N133="základní",J133,0)</f>
        <v>0</v>
      </c>
      <c r="BF133" s="116">
        <f>IF(N133="snížená",J133,0)</f>
        <v>0</v>
      </c>
      <c r="BG133" s="116">
        <f>IF(N133="zákl. přenesená",J133,0)</f>
        <v>0</v>
      </c>
      <c r="BH133" s="116">
        <f>IF(N133="sníž. přenesená",J133,0)</f>
        <v>0</v>
      </c>
      <c r="BI133" s="116">
        <f>IF(N133="nulová",J133,0)</f>
        <v>0</v>
      </c>
      <c r="BJ133" s="17" t="s">
        <v>85</v>
      </c>
      <c r="BK133" s="116">
        <f>ROUND(I133*H133,2)</f>
        <v>0</v>
      </c>
      <c r="BL133" s="17" t="s">
        <v>143</v>
      </c>
      <c r="BM133" s="115" t="s">
        <v>157</v>
      </c>
    </row>
    <row r="134" spans="2:65" s="1" customFormat="1" ht="29.25" x14ac:dyDescent="0.2">
      <c r="B134" s="28"/>
      <c r="C134" s="239"/>
      <c r="D134" s="240" t="s">
        <v>145</v>
      </c>
      <c r="E134" s="239"/>
      <c r="F134" s="241" t="s">
        <v>158</v>
      </c>
      <c r="G134" s="239"/>
      <c r="H134" s="239"/>
      <c r="J134" s="239"/>
      <c r="K134" s="239"/>
      <c r="L134" s="28"/>
      <c r="M134" s="117"/>
      <c r="T134" s="51"/>
      <c r="AT134" s="17" t="s">
        <v>145</v>
      </c>
      <c r="AU134" s="17" t="s">
        <v>87</v>
      </c>
    </row>
    <row r="135" spans="2:65" s="1" customFormat="1" x14ac:dyDescent="0.2">
      <c r="B135" s="28"/>
      <c r="C135" s="239"/>
      <c r="D135" s="242" t="s">
        <v>147</v>
      </c>
      <c r="E135" s="239"/>
      <c r="F135" s="243" t="s">
        <v>159</v>
      </c>
      <c r="G135" s="239"/>
      <c r="H135" s="239"/>
      <c r="J135" s="239"/>
      <c r="K135" s="239"/>
      <c r="L135" s="28"/>
      <c r="M135" s="117"/>
      <c r="T135" s="51"/>
      <c r="AT135" s="17" t="s">
        <v>147</v>
      </c>
      <c r="AU135" s="17" t="s">
        <v>87</v>
      </c>
    </row>
    <row r="136" spans="2:65" s="1" customFormat="1" ht="117" x14ac:dyDescent="0.2">
      <c r="B136" s="28"/>
      <c r="C136" s="239"/>
      <c r="D136" s="240" t="s">
        <v>149</v>
      </c>
      <c r="E136" s="239"/>
      <c r="F136" s="244" t="s">
        <v>160</v>
      </c>
      <c r="G136" s="239"/>
      <c r="H136" s="239"/>
      <c r="J136" s="239"/>
      <c r="K136" s="239"/>
      <c r="L136" s="28"/>
      <c r="M136" s="117"/>
      <c r="T136" s="51"/>
      <c r="AT136" s="17" t="s">
        <v>149</v>
      </c>
      <c r="AU136" s="17" t="s">
        <v>87</v>
      </c>
    </row>
    <row r="137" spans="2:65" s="12" customFormat="1" x14ac:dyDescent="0.2">
      <c r="B137" s="118"/>
      <c r="C137" s="245"/>
      <c r="D137" s="240" t="s">
        <v>151</v>
      </c>
      <c r="E137" s="246" t="s">
        <v>1</v>
      </c>
      <c r="F137" s="247" t="s">
        <v>161</v>
      </c>
      <c r="G137" s="245"/>
      <c r="H137" s="246" t="s">
        <v>1</v>
      </c>
      <c r="J137" s="245"/>
      <c r="K137" s="245"/>
      <c r="L137" s="118"/>
      <c r="M137" s="120"/>
      <c r="T137" s="121"/>
      <c r="AT137" s="119" t="s">
        <v>151</v>
      </c>
      <c r="AU137" s="119" t="s">
        <v>87</v>
      </c>
      <c r="AV137" s="12" t="s">
        <v>85</v>
      </c>
      <c r="AW137" s="12" t="s">
        <v>33</v>
      </c>
      <c r="AX137" s="12" t="s">
        <v>77</v>
      </c>
      <c r="AY137" s="119" t="s">
        <v>136</v>
      </c>
    </row>
    <row r="138" spans="2:65" s="13" customFormat="1" x14ac:dyDescent="0.2">
      <c r="B138" s="122"/>
      <c r="C138" s="248"/>
      <c r="D138" s="240" t="s">
        <v>151</v>
      </c>
      <c r="E138" s="249" t="s">
        <v>1</v>
      </c>
      <c r="F138" s="250" t="s">
        <v>162</v>
      </c>
      <c r="G138" s="248"/>
      <c r="H138" s="251">
        <v>75.3</v>
      </c>
      <c r="J138" s="248"/>
      <c r="K138" s="248"/>
      <c r="L138" s="122"/>
      <c r="M138" s="124"/>
      <c r="T138" s="125"/>
      <c r="AT138" s="123" t="s">
        <v>151</v>
      </c>
      <c r="AU138" s="123" t="s">
        <v>87</v>
      </c>
      <c r="AV138" s="13" t="s">
        <v>87</v>
      </c>
      <c r="AW138" s="13" t="s">
        <v>33</v>
      </c>
      <c r="AX138" s="13" t="s">
        <v>77</v>
      </c>
      <c r="AY138" s="123" t="s">
        <v>136</v>
      </c>
    </row>
    <row r="139" spans="2:65" s="14" customFormat="1" x14ac:dyDescent="0.2">
      <c r="B139" s="126"/>
      <c r="C139" s="252"/>
      <c r="D139" s="240" t="s">
        <v>151</v>
      </c>
      <c r="E139" s="253" t="s">
        <v>1</v>
      </c>
      <c r="F139" s="254" t="s">
        <v>154</v>
      </c>
      <c r="G139" s="252"/>
      <c r="H139" s="255">
        <v>75.3</v>
      </c>
      <c r="J139" s="252"/>
      <c r="K139" s="252"/>
      <c r="L139" s="126"/>
      <c r="M139" s="128"/>
      <c r="T139" s="129"/>
      <c r="AT139" s="127" t="s">
        <v>151</v>
      </c>
      <c r="AU139" s="127" t="s">
        <v>87</v>
      </c>
      <c r="AV139" s="14" t="s">
        <v>143</v>
      </c>
      <c r="AW139" s="14" t="s">
        <v>33</v>
      </c>
      <c r="AX139" s="14" t="s">
        <v>85</v>
      </c>
      <c r="AY139" s="127" t="s">
        <v>136</v>
      </c>
    </row>
    <row r="140" spans="2:65" s="1" customFormat="1" ht="24.2" customHeight="1" x14ac:dyDescent="0.2">
      <c r="B140" s="110"/>
      <c r="C140" s="229" t="s">
        <v>163</v>
      </c>
      <c r="D140" s="229" t="s">
        <v>138</v>
      </c>
      <c r="E140" s="231" t="s">
        <v>164</v>
      </c>
      <c r="F140" s="236" t="s">
        <v>165</v>
      </c>
      <c r="G140" s="237" t="s">
        <v>141</v>
      </c>
      <c r="H140" s="238">
        <v>54.5</v>
      </c>
      <c r="I140" s="235"/>
      <c r="J140" s="272">
        <f>ROUND(I140*H140,2)</f>
        <v>0</v>
      </c>
      <c r="K140" s="236" t="s">
        <v>142</v>
      </c>
      <c r="L140" s="28"/>
      <c r="M140" s="111" t="s">
        <v>1</v>
      </c>
      <c r="N140" s="112" t="s">
        <v>42</v>
      </c>
      <c r="O140" s="113">
        <v>1.992</v>
      </c>
      <c r="P140" s="113">
        <f>O140*H140</f>
        <v>108.56399999999999</v>
      </c>
      <c r="Q140" s="113">
        <v>0</v>
      </c>
      <c r="R140" s="113">
        <f>Q140*H140</f>
        <v>0</v>
      </c>
      <c r="S140" s="113">
        <v>0</v>
      </c>
      <c r="T140" s="114">
        <f>S140*H140</f>
        <v>0</v>
      </c>
      <c r="AR140" s="115" t="s">
        <v>143</v>
      </c>
      <c r="AT140" s="115" t="s">
        <v>138</v>
      </c>
      <c r="AU140" s="115" t="s">
        <v>87</v>
      </c>
      <c r="AY140" s="17" t="s">
        <v>136</v>
      </c>
      <c r="BE140" s="116">
        <f>IF(N140="základní",J140,0)</f>
        <v>0</v>
      </c>
      <c r="BF140" s="116">
        <f>IF(N140="snížená",J140,0)</f>
        <v>0</v>
      </c>
      <c r="BG140" s="116">
        <f>IF(N140="zákl. přenesená",J140,0)</f>
        <v>0</v>
      </c>
      <c r="BH140" s="116">
        <f>IF(N140="sníž. přenesená",J140,0)</f>
        <v>0</v>
      </c>
      <c r="BI140" s="116">
        <f>IF(N140="nulová",J140,0)</f>
        <v>0</v>
      </c>
      <c r="BJ140" s="17" t="s">
        <v>85</v>
      </c>
      <c r="BK140" s="116">
        <f>ROUND(I140*H140,2)</f>
        <v>0</v>
      </c>
      <c r="BL140" s="17" t="s">
        <v>143</v>
      </c>
      <c r="BM140" s="115" t="s">
        <v>166</v>
      </c>
    </row>
    <row r="141" spans="2:65" s="1" customFormat="1" ht="29.25" x14ac:dyDescent="0.2">
      <c r="B141" s="28"/>
      <c r="C141" s="239"/>
      <c r="D141" s="240" t="s">
        <v>145</v>
      </c>
      <c r="E141" s="239"/>
      <c r="F141" s="241" t="s">
        <v>167</v>
      </c>
      <c r="G141" s="239"/>
      <c r="H141" s="239"/>
      <c r="J141" s="239"/>
      <c r="K141" s="239"/>
      <c r="L141" s="28"/>
      <c r="M141" s="117"/>
      <c r="T141" s="51"/>
      <c r="AT141" s="17" t="s">
        <v>145</v>
      </c>
      <c r="AU141" s="17" t="s">
        <v>87</v>
      </c>
    </row>
    <row r="142" spans="2:65" s="1" customFormat="1" x14ac:dyDescent="0.2">
      <c r="B142" s="28"/>
      <c r="C142" s="239"/>
      <c r="D142" s="242" t="s">
        <v>147</v>
      </c>
      <c r="E142" s="239"/>
      <c r="F142" s="243" t="s">
        <v>168</v>
      </c>
      <c r="G142" s="239"/>
      <c r="H142" s="239"/>
      <c r="J142" s="239"/>
      <c r="K142" s="239"/>
      <c r="L142" s="28"/>
      <c r="M142" s="117"/>
      <c r="T142" s="51"/>
      <c r="AT142" s="17" t="s">
        <v>147</v>
      </c>
      <c r="AU142" s="17" t="s">
        <v>87</v>
      </c>
    </row>
    <row r="143" spans="2:65" s="1" customFormat="1" ht="117" x14ac:dyDescent="0.2">
      <c r="B143" s="28"/>
      <c r="C143" s="239"/>
      <c r="D143" s="240" t="s">
        <v>149</v>
      </c>
      <c r="E143" s="239"/>
      <c r="F143" s="244" t="s">
        <v>160</v>
      </c>
      <c r="G143" s="239"/>
      <c r="H143" s="239"/>
      <c r="J143" s="239"/>
      <c r="K143" s="239"/>
      <c r="L143" s="28"/>
      <c r="M143" s="117"/>
      <c r="T143" s="51"/>
      <c r="AT143" s="17" t="s">
        <v>149</v>
      </c>
      <c r="AU143" s="17" t="s">
        <v>87</v>
      </c>
    </row>
    <row r="144" spans="2:65" s="12" customFormat="1" x14ac:dyDescent="0.2">
      <c r="B144" s="118"/>
      <c r="C144" s="245"/>
      <c r="D144" s="240" t="s">
        <v>151</v>
      </c>
      <c r="E144" s="246" t="s">
        <v>1</v>
      </c>
      <c r="F144" s="247" t="s">
        <v>169</v>
      </c>
      <c r="G144" s="245"/>
      <c r="H144" s="246" t="s">
        <v>1</v>
      </c>
      <c r="J144" s="245"/>
      <c r="K144" s="245"/>
      <c r="L144" s="118"/>
      <c r="M144" s="120"/>
      <c r="T144" s="121"/>
      <c r="AT144" s="119" t="s">
        <v>151</v>
      </c>
      <c r="AU144" s="119" t="s">
        <v>87</v>
      </c>
      <c r="AV144" s="12" t="s">
        <v>85</v>
      </c>
      <c r="AW144" s="12" t="s">
        <v>33</v>
      </c>
      <c r="AX144" s="12" t="s">
        <v>77</v>
      </c>
      <c r="AY144" s="119" t="s">
        <v>136</v>
      </c>
    </row>
    <row r="145" spans="2:65" s="13" customFormat="1" x14ac:dyDescent="0.2">
      <c r="B145" s="122"/>
      <c r="C145" s="248"/>
      <c r="D145" s="240" t="s">
        <v>151</v>
      </c>
      <c r="E145" s="249" t="s">
        <v>1</v>
      </c>
      <c r="F145" s="250" t="s">
        <v>170</v>
      </c>
      <c r="G145" s="248"/>
      <c r="H145" s="251">
        <v>54.5</v>
      </c>
      <c r="J145" s="248"/>
      <c r="K145" s="248"/>
      <c r="L145" s="122"/>
      <c r="M145" s="124"/>
      <c r="T145" s="125"/>
      <c r="AT145" s="123" t="s">
        <v>151</v>
      </c>
      <c r="AU145" s="123" t="s">
        <v>87</v>
      </c>
      <c r="AV145" s="13" t="s">
        <v>87</v>
      </c>
      <c r="AW145" s="13" t="s">
        <v>33</v>
      </c>
      <c r="AX145" s="13" t="s">
        <v>77</v>
      </c>
      <c r="AY145" s="123" t="s">
        <v>136</v>
      </c>
    </row>
    <row r="146" spans="2:65" s="14" customFormat="1" x14ac:dyDescent="0.2">
      <c r="B146" s="126"/>
      <c r="C146" s="252"/>
      <c r="D146" s="240" t="s">
        <v>151</v>
      </c>
      <c r="E146" s="253" t="s">
        <v>1</v>
      </c>
      <c r="F146" s="254" t="s">
        <v>154</v>
      </c>
      <c r="G146" s="252"/>
      <c r="H146" s="255">
        <v>54.5</v>
      </c>
      <c r="J146" s="252"/>
      <c r="K146" s="252"/>
      <c r="L146" s="126"/>
      <c r="M146" s="128"/>
      <c r="T146" s="129"/>
      <c r="AT146" s="127" t="s">
        <v>151</v>
      </c>
      <c r="AU146" s="127" t="s">
        <v>87</v>
      </c>
      <c r="AV146" s="14" t="s">
        <v>143</v>
      </c>
      <c r="AW146" s="14" t="s">
        <v>33</v>
      </c>
      <c r="AX146" s="14" t="s">
        <v>85</v>
      </c>
      <c r="AY146" s="127" t="s">
        <v>136</v>
      </c>
    </row>
    <row r="147" spans="2:65" s="1" customFormat="1" ht="24.2" customHeight="1" x14ac:dyDescent="0.2">
      <c r="B147" s="110"/>
      <c r="C147" s="229" t="s">
        <v>143</v>
      </c>
      <c r="D147" s="229" t="s">
        <v>138</v>
      </c>
      <c r="E147" s="231" t="s">
        <v>171</v>
      </c>
      <c r="F147" s="236" t="s">
        <v>172</v>
      </c>
      <c r="G147" s="237" t="s">
        <v>141</v>
      </c>
      <c r="H147" s="238">
        <v>129.78</v>
      </c>
      <c r="I147" s="235"/>
      <c r="J147" s="272">
        <f>ROUND(I147*H147,2)</f>
        <v>0</v>
      </c>
      <c r="K147" s="236" t="s">
        <v>142</v>
      </c>
      <c r="L147" s="28"/>
      <c r="M147" s="111" t="s">
        <v>1</v>
      </c>
      <c r="N147" s="112" t="s">
        <v>42</v>
      </c>
      <c r="O147" s="113">
        <v>1.0920000000000001</v>
      </c>
      <c r="P147" s="113">
        <f>O147*H147</f>
        <v>141.71976000000001</v>
      </c>
      <c r="Q147" s="113">
        <v>0</v>
      </c>
      <c r="R147" s="113">
        <f>Q147*H147</f>
        <v>0</v>
      </c>
      <c r="S147" s="113">
        <v>0</v>
      </c>
      <c r="T147" s="114">
        <f>S147*H147</f>
        <v>0</v>
      </c>
      <c r="AR147" s="115" t="s">
        <v>143</v>
      </c>
      <c r="AT147" s="115" t="s">
        <v>138</v>
      </c>
      <c r="AU147" s="115" t="s">
        <v>87</v>
      </c>
      <c r="AY147" s="17" t="s">
        <v>136</v>
      </c>
      <c r="BE147" s="116">
        <f>IF(N147="základní",J147,0)</f>
        <v>0</v>
      </c>
      <c r="BF147" s="116">
        <f>IF(N147="snížená",J147,0)</f>
        <v>0</v>
      </c>
      <c r="BG147" s="116">
        <f>IF(N147="zákl. přenesená",J147,0)</f>
        <v>0</v>
      </c>
      <c r="BH147" s="116">
        <f>IF(N147="sníž. přenesená",J147,0)</f>
        <v>0</v>
      </c>
      <c r="BI147" s="116">
        <f>IF(N147="nulová",J147,0)</f>
        <v>0</v>
      </c>
      <c r="BJ147" s="17" t="s">
        <v>85</v>
      </c>
      <c r="BK147" s="116">
        <f>ROUND(I147*H147,2)</f>
        <v>0</v>
      </c>
      <c r="BL147" s="17" t="s">
        <v>143</v>
      </c>
      <c r="BM147" s="115" t="s">
        <v>173</v>
      </c>
    </row>
    <row r="148" spans="2:65" s="1" customFormat="1" ht="29.25" x14ac:dyDescent="0.2">
      <c r="B148" s="28"/>
      <c r="C148" s="239"/>
      <c r="D148" s="240" t="s">
        <v>145</v>
      </c>
      <c r="E148" s="239"/>
      <c r="F148" s="241" t="s">
        <v>174</v>
      </c>
      <c r="G148" s="239"/>
      <c r="H148" s="239"/>
      <c r="J148" s="239"/>
      <c r="K148" s="239"/>
      <c r="L148" s="28"/>
      <c r="M148" s="117"/>
      <c r="T148" s="51"/>
      <c r="AT148" s="17" t="s">
        <v>145</v>
      </c>
      <c r="AU148" s="17" t="s">
        <v>87</v>
      </c>
    </row>
    <row r="149" spans="2:65" s="1" customFormat="1" x14ac:dyDescent="0.2">
      <c r="B149" s="28"/>
      <c r="C149" s="239"/>
      <c r="D149" s="242" t="s">
        <v>147</v>
      </c>
      <c r="E149" s="239"/>
      <c r="F149" s="243" t="s">
        <v>175</v>
      </c>
      <c r="G149" s="239"/>
      <c r="H149" s="239"/>
      <c r="J149" s="239"/>
      <c r="K149" s="239"/>
      <c r="L149" s="28"/>
      <c r="M149" s="117"/>
      <c r="T149" s="51"/>
      <c r="AT149" s="17" t="s">
        <v>147</v>
      </c>
      <c r="AU149" s="17" t="s">
        <v>87</v>
      </c>
    </row>
    <row r="150" spans="2:65" s="1" customFormat="1" ht="117" x14ac:dyDescent="0.2">
      <c r="B150" s="28"/>
      <c r="C150" s="239"/>
      <c r="D150" s="240" t="s">
        <v>149</v>
      </c>
      <c r="E150" s="239"/>
      <c r="F150" s="244" t="s">
        <v>176</v>
      </c>
      <c r="G150" s="239"/>
      <c r="H150" s="239"/>
      <c r="J150" s="239"/>
      <c r="K150" s="239"/>
      <c r="L150" s="28"/>
      <c r="M150" s="117"/>
      <c r="T150" s="51"/>
      <c r="AT150" s="17" t="s">
        <v>149</v>
      </c>
      <c r="AU150" s="17" t="s">
        <v>87</v>
      </c>
    </row>
    <row r="151" spans="2:65" s="12" customFormat="1" x14ac:dyDescent="0.2">
      <c r="B151" s="118"/>
      <c r="C151" s="245"/>
      <c r="D151" s="240" t="s">
        <v>151</v>
      </c>
      <c r="E151" s="246" t="s">
        <v>1</v>
      </c>
      <c r="F151" s="247" t="s">
        <v>169</v>
      </c>
      <c r="G151" s="245"/>
      <c r="H151" s="246" t="s">
        <v>1</v>
      </c>
      <c r="J151" s="245"/>
      <c r="K151" s="245"/>
      <c r="L151" s="118"/>
      <c r="M151" s="120"/>
      <c r="T151" s="121"/>
      <c r="AT151" s="119" t="s">
        <v>151</v>
      </c>
      <c r="AU151" s="119" t="s">
        <v>87</v>
      </c>
      <c r="AV151" s="12" t="s">
        <v>85</v>
      </c>
      <c r="AW151" s="12" t="s">
        <v>33</v>
      </c>
      <c r="AX151" s="12" t="s">
        <v>77</v>
      </c>
      <c r="AY151" s="119" t="s">
        <v>136</v>
      </c>
    </row>
    <row r="152" spans="2:65" s="13" customFormat="1" x14ac:dyDescent="0.2">
      <c r="B152" s="122"/>
      <c r="C152" s="248"/>
      <c r="D152" s="240" t="s">
        <v>151</v>
      </c>
      <c r="E152" s="249" t="s">
        <v>1</v>
      </c>
      <c r="F152" s="250" t="s">
        <v>170</v>
      </c>
      <c r="G152" s="248"/>
      <c r="H152" s="251">
        <v>54.5</v>
      </c>
      <c r="J152" s="248"/>
      <c r="K152" s="248"/>
      <c r="L152" s="122"/>
      <c r="M152" s="124"/>
      <c r="T152" s="125"/>
      <c r="AT152" s="123" t="s">
        <v>151</v>
      </c>
      <c r="AU152" s="123" t="s">
        <v>87</v>
      </c>
      <c r="AV152" s="13" t="s">
        <v>87</v>
      </c>
      <c r="AW152" s="13" t="s">
        <v>33</v>
      </c>
      <c r="AX152" s="13" t="s">
        <v>77</v>
      </c>
      <c r="AY152" s="123" t="s">
        <v>136</v>
      </c>
    </row>
    <row r="153" spans="2:65" s="12" customFormat="1" ht="22.5" x14ac:dyDescent="0.2">
      <c r="B153" s="118"/>
      <c r="C153" s="245"/>
      <c r="D153" s="240" t="s">
        <v>151</v>
      </c>
      <c r="E153" s="246" t="s">
        <v>1</v>
      </c>
      <c r="F153" s="247" t="s">
        <v>177</v>
      </c>
      <c r="G153" s="245"/>
      <c r="H153" s="246" t="s">
        <v>1</v>
      </c>
      <c r="J153" s="245"/>
      <c r="K153" s="245"/>
      <c r="L153" s="118"/>
      <c r="M153" s="120"/>
      <c r="T153" s="121"/>
      <c r="AT153" s="119" t="s">
        <v>151</v>
      </c>
      <c r="AU153" s="119" t="s">
        <v>87</v>
      </c>
      <c r="AV153" s="12" t="s">
        <v>85</v>
      </c>
      <c r="AW153" s="12" t="s">
        <v>33</v>
      </c>
      <c r="AX153" s="12" t="s">
        <v>77</v>
      </c>
      <c r="AY153" s="119" t="s">
        <v>136</v>
      </c>
    </row>
    <row r="154" spans="2:65" s="13" customFormat="1" x14ac:dyDescent="0.2">
      <c r="B154" s="122"/>
      <c r="C154" s="248"/>
      <c r="D154" s="240" t="s">
        <v>151</v>
      </c>
      <c r="E154" s="249" t="s">
        <v>1</v>
      </c>
      <c r="F154" s="250" t="s">
        <v>178</v>
      </c>
      <c r="G154" s="248"/>
      <c r="H154" s="251">
        <v>75.28</v>
      </c>
      <c r="J154" s="248"/>
      <c r="K154" s="248"/>
      <c r="L154" s="122"/>
      <c r="M154" s="124"/>
      <c r="T154" s="125"/>
      <c r="AT154" s="123" t="s">
        <v>151</v>
      </c>
      <c r="AU154" s="123" t="s">
        <v>87</v>
      </c>
      <c r="AV154" s="13" t="s">
        <v>87</v>
      </c>
      <c r="AW154" s="13" t="s">
        <v>33</v>
      </c>
      <c r="AX154" s="13" t="s">
        <v>77</v>
      </c>
      <c r="AY154" s="123" t="s">
        <v>136</v>
      </c>
    </row>
    <row r="155" spans="2:65" s="14" customFormat="1" x14ac:dyDescent="0.2">
      <c r="B155" s="126"/>
      <c r="C155" s="252"/>
      <c r="D155" s="240" t="s">
        <v>151</v>
      </c>
      <c r="E155" s="253" t="s">
        <v>1</v>
      </c>
      <c r="F155" s="254" t="s">
        <v>154</v>
      </c>
      <c r="G155" s="252"/>
      <c r="H155" s="255">
        <v>129.78</v>
      </c>
      <c r="J155" s="252"/>
      <c r="K155" s="252"/>
      <c r="L155" s="126"/>
      <c r="M155" s="128"/>
      <c r="T155" s="129"/>
      <c r="AT155" s="127" t="s">
        <v>151</v>
      </c>
      <c r="AU155" s="127" t="s">
        <v>87</v>
      </c>
      <c r="AV155" s="14" t="s">
        <v>143</v>
      </c>
      <c r="AW155" s="14" t="s">
        <v>33</v>
      </c>
      <c r="AX155" s="14" t="s">
        <v>85</v>
      </c>
      <c r="AY155" s="127" t="s">
        <v>136</v>
      </c>
    </row>
    <row r="156" spans="2:65" s="1" customFormat="1" ht="33" customHeight="1" x14ac:dyDescent="0.2">
      <c r="B156" s="110"/>
      <c r="C156" s="229" t="s">
        <v>179</v>
      </c>
      <c r="D156" s="229" t="s">
        <v>138</v>
      </c>
      <c r="E156" s="231" t="s">
        <v>180</v>
      </c>
      <c r="F156" s="236" t="s">
        <v>181</v>
      </c>
      <c r="G156" s="237" t="s">
        <v>141</v>
      </c>
      <c r="H156" s="238">
        <v>461.68799999999999</v>
      </c>
      <c r="I156" s="235"/>
      <c r="J156" s="272">
        <f>ROUND(I156*H156,2)</f>
        <v>0</v>
      </c>
      <c r="K156" s="236" t="s">
        <v>142</v>
      </c>
      <c r="L156" s="28"/>
      <c r="M156" s="111" t="s">
        <v>1</v>
      </c>
      <c r="N156" s="112" t="s">
        <v>42</v>
      </c>
      <c r="O156" s="113">
        <v>0.182</v>
      </c>
      <c r="P156" s="113">
        <f>O156*H156</f>
        <v>84.027215999999996</v>
      </c>
      <c r="Q156" s="113">
        <v>0</v>
      </c>
      <c r="R156" s="113">
        <f>Q156*H156</f>
        <v>0</v>
      </c>
      <c r="S156" s="113">
        <v>0</v>
      </c>
      <c r="T156" s="114">
        <f>S156*H156</f>
        <v>0</v>
      </c>
      <c r="AR156" s="115" t="s">
        <v>143</v>
      </c>
      <c r="AT156" s="115" t="s">
        <v>138</v>
      </c>
      <c r="AU156" s="115" t="s">
        <v>87</v>
      </c>
      <c r="AY156" s="17" t="s">
        <v>136</v>
      </c>
      <c r="BE156" s="116">
        <f>IF(N156="základní",J156,0)</f>
        <v>0</v>
      </c>
      <c r="BF156" s="116">
        <f>IF(N156="snížená",J156,0)</f>
        <v>0</v>
      </c>
      <c r="BG156" s="116">
        <f>IF(N156="zákl. přenesená",J156,0)</f>
        <v>0</v>
      </c>
      <c r="BH156" s="116">
        <f>IF(N156="sníž. přenesená",J156,0)</f>
        <v>0</v>
      </c>
      <c r="BI156" s="116">
        <f>IF(N156="nulová",J156,0)</f>
        <v>0</v>
      </c>
      <c r="BJ156" s="17" t="s">
        <v>85</v>
      </c>
      <c r="BK156" s="116">
        <f>ROUND(I156*H156,2)</f>
        <v>0</v>
      </c>
      <c r="BL156" s="17" t="s">
        <v>143</v>
      </c>
      <c r="BM156" s="115" t="s">
        <v>182</v>
      </c>
    </row>
    <row r="157" spans="2:65" s="1" customFormat="1" ht="19.5" x14ac:dyDescent="0.2">
      <c r="B157" s="28"/>
      <c r="C157" s="239"/>
      <c r="D157" s="240" t="s">
        <v>145</v>
      </c>
      <c r="E157" s="239"/>
      <c r="F157" s="241" t="s">
        <v>183</v>
      </c>
      <c r="G157" s="239"/>
      <c r="H157" s="239"/>
      <c r="J157" s="239"/>
      <c r="K157" s="239"/>
      <c r="L157" s="28"/>
      <c r="M157" s="117"/>
      <c r="T157" s="51"/>
      <c r="AT157" s="17" t="s">
        <v>145</v>
      </c>
      <c r="AU157" s="17" t="s">
        <v>87</v>
      </c>
    </row>
    <row r="158" spans="2:65" s="1" customFormat="1" x14ac:dyDescent="0.2">
      <c r="B158" s="28"/>
      <c r="C158" s="239"/>
      <c r="D158" s="240"/>
      <c r="E158" s="239"/>
      <c r="F158" s="256" t="s">
        <v>184</v>
      </c>
      <c r="G158" s="239"/>
      <c r="H158" s="239"/>
      <c r="J158" s="239"/>
      <c r="K158" s="239"/>
      <c r="L158" s="28"/>
      <c r="M158" s="117"/>
      <c r="T158" s="51"/>
      <c r="AT158" s="17"/>
      <c r="AU158" s="17"/>
    </row>
    <row r="159" spans="2:65" s="1" customFormat="1" x14ac:dyDescent="0.2">
      <c r="B159" s="28"/>
      <c r="C159" s="239"/>
      <c r="D159" s="242" t="s">
        <v>147</v>
      </c>
      <c r="E159" s="239"/>
      <c r="F159" s="243" t="s">
        <v>185</v>
      </c>
      <c r="G159" s="239"/>
      <c r="H159" s="239"/>
      <c r="J159" s="239"/>
      <c r="K159" s="239"/>
      <c r="L159" s="28"/>
      <c r="M159" s="117"/>
      <c r="T159" s="51"/>
      <c r="AT159" s="17" t="s">
        <v>147</v>
      </c>
      <c r="AU159" s="17" t="s">
        <v>87</v>
      </c>
    </row>
    <row r="160" spans="2:65" s="1" customFormat="1" ht="234" x14ac:dyDescent="0.2">
      <c r="B160" s="28"/>
      <c r="C160" s="239"/>
      <c r="D160" s="240" t="s">
        <v>149</v>
      </c>
      <c r="E160" s="239"/>
      <c r="F160" s="244" t="s">
        <v>186</v>
      </c>
      <c r="G160" s="239"/>
      <c r="H160" s="239"/>
      <c r="J160" s="239"/>
      <c r="K160" s="239"/>
      <c r="L160" s="28"/>
      <c r="M160" s="117"/>
      <c r="T160" s="51"/>
      <c r="AT160" s="17" t="s">
        <v>149</v>
      </c>
      <c r="AU160" s="17" t="s">
        <v>87</v>
      </c>
    </row>
    <row r="161" spans="2:65" s="12" customFormat="1" x14ac:dyDescent="0.2">
      <c r="B161" s="118"/>
      <c r="C161" s="245"/>
      <c r="D161" s="240" t="s">
        <v>151</v>
      </c>
      <c r="E161" s="246" t="s">
        <v>1</v>
      </c>
      <c r="F161" s="247" t="s">
        <v>187</v>
      </c>
      <c r="G161" s="245"/>
      <c r="H161" s="246" t="s">
        <v>1</v>
      </c>
      <c r="J161" s="245"/>
      <c r="K161" s="245"/>
      <c r="L161" s="118"/>
      <c r="M161" s="120"/>
      <c r="T161" s="121"/>
      <c r="AT161" s="119" t="s">
        <v>151</v>
      </c>
      <c r="AU161" s="119" t="s">
        <v>87</v>
      </c>
      <c r="AV161" s="12" t="s">
        <v>85</v>
      </c>
      <c r="AW161" s="12" t="s">
        <v>33</v>
      </c>
      <c r="AX161" s="12" t="s">
        <v>77</v>
      </c>
      <c r="AY161" s="119" t="s">
        <v>136</v>
      </c>
    </row>
    <row r="162" spans="2:65" s="13" customFormat="1" x14ac:dyDescent="0.2">
      <c r="B162" s="122"/>
      <c r="C162" s="248"/>
      <c r="D162" s="240" t="s">
        <v>151</v>
      </c>
      <c r="E162" s="249" t="s">
        <v>1</v>
      </c>
      <c r="F162" s="250" t="s">
        <v>188</v>
      </c>
      <c r="G162" s="248"/>
      <c r="H162" s="251">
        <v>461.68799999999999</v>
      </c>
      <c r="J162" s="248"/>
      <c r="K162" s="248"/>
      <c r="L162" s="122"/>
      <c r="M162" s="124"/>
      <c r="T162" s="125"/>
      <c r="AT162" s="123" t="s">
        <v>151</v>
      </c>
      <c r="AU162" s="123" t="s">
        <v>87</v>
      </c>
      <c r="AV162" s="13" t="s">
        <v>87</v>
      </c>
      <c r="AW162" s="13" t="s">
        <v>33</v>
      </c>
      <c r="AX162" s="13" t="s">
        <v>77</v>
      </c>
      <c r="AY162" s="123" t="s">
        <v>136</v>
      </c>
    </row>
    <row r="163" spans="2:65" s="14" customFormat="1" x14ac:dyDescent="0.2">
      <c r="B163" s="126"/>
      <c r="C163" s="252"/>
      <c r="D163" s="240" t="s">
        <v>151</v>
      </c>
      <c r="E163" s="253" t="s">
        <v>1</v>
      </c>
      <c r="F163" s="254" t="s">
        <v>154</v>
      </c>
      <c r="G163" s="252"/>
      <c r="H163" s="255">
        <v>461.68799999999999</v>
      </c>
      <c r="J163" s="252"/>
      <c r="K163" s="252"/>
      <c r="L163" s="126"/>
      <c r="M163" s="128"/>
      <c r="T163" s="129"/>
      <c r="AT163" s="127" t="s">
        <v>151</v>
      </c>
      <c r="AU163" s="127" t="s">
        <v>87</v>
      </c>
      <c r="AV163" s="14" t="s">
        <v>143</v>
      </c>
      <c r="AW163" s="14" t="s">
        <v>33</v>
      </c>
      <c r="AX163" s="14" t="s">
        <v>85</v>
      </c>
      <c r="AY163" s="127" t="s">
        <v>136</v>
      </c>
    </row>
    <row r="164" spans="2:65" s="1" customFormat="1" ht="33" customHeight="1" x14ac:dyDescent="0.2">
      <c r="B164" s="110"/>
      <c r="C164" s="229" t="s">
        <v>189</v>
      </c>
      <c r="D164" s="229" t="s">
        <v>138</v>
      </c>
      <c r="E164" s="231" t="s">
        <v>190</v>
      </c>
      <c r="F164" s="236" t="s">
        <v>191</v>
      </c>
      <c r="G164" s="237" t="s">
        <v>141</v>
      </c>
      <c r="H164" s="238">
        <v>1214.5329999999999</v>
      </c>
      <c r="I164" s="235"/>
      <c r="J164" s="272">
        <f>ROUND(I164*H164,2)</f>
        <v>0</v>
      </c>
      <c r="K164" s="236" t="s">
        <v>142</v>
      </c>
      <c r="L164" s="28"/>
      <c r="M164" s="111" t="s">
        <v>1</v>
      </c>
      <c r="N164" s="112" t="s">
        <v>42</v>
      </c>
      <c r="O164" s="113">
        <v>0.33900000000000002</v>
      </c>
      <c r="P164" s="113">
        <f>O164*H164</f>
        <v>411.72668699999997</v>
      </c>
      <c r="Q164" s="113">
        <v>0</v>
      </c>
      <c r="R164" s="113">
        <f>Q164*H164</f>
        <v>0</v>
      </c>
      <c r="S164" s="113">
        <v>0</v>
      </c>
      <c r="T164" s="114">
        <f>S164*H164</f>
        <v>0</v>
      </c>
      <c r="AR164" s="115" t="s">
        <v>143</v>
      </c>
      <c r="AT164" s="115" t="s">
        <v>138</v>
      </c>
      <c r="AU164" s="115" t="s">
        <v>87</v>
      </c>
      <c r="AY164" s="17" t="s">
        <v>136</v>
      </c>
      <c r="BE164" s="116">
        <f>IF(N164="základní",J164,0)</f>
        <v>0</v>
      </c>
      <c r="BF164" s="116">
        <f>IF(N164="snížená",J164,0)</f>
        <v>0</v>
      </c>
      <c r="BG164" s="116">
        <f>IF(N164="zákl. přenesená",J164,0)</f>
        <v>0</v>
      </c>
      <c r="BH164" s="116">
        <f>IF(N164="sníž. přenesená",J164,0)</f>
        <v>0</v>
      </c>
      <c r="BI164" s="116">
        <f>IF(N164="nulová",J164,0)</f>
        <v>0</v>
      </c>
      <c r="BJ164" s="17" t="s">
        <v>85</v>
      </c>
      <c r="BK164" s="116">
        <f>ROUND(I164*H164,2)</f>
        <v>0</v>
      </c>
      <c r="BL164" s="17" t="s">
        <v>143</v>
      </c>
      <c r="BM164" s="115" t="s">
        <v>192</v>
      </c>
    </row>
    <row r="165" spans="2:65" s="1" customFormat="1" ht="19.5" x14ac:dyDescent="0.2">
      <c r="B165" s="28"/>
      <c r="C165" s="239"/>
      <c r="D165" s="240" t="s">
        <v>145</v>
      </c>
      <c r="E165" s="239"/>
      <c r="F165" s="241" t="s">
        <v>193</v>
      </c>
      <c r="G165" s="239"/>
      <c r="H165" s="239"/>
      <c r="J165" s="239"/>
      <c r="K165" s="239"/>
      <c r="L165" s="28"/>
      <c r="M165" s="117"/>
      <c r="T165" s="51"/>
      <c r="AT165" s="17" t="s">
        <v>145</v>
      </c>
      <c r="AU165" s="17" t="s">
        <v>87</v>
      </c>
    </row>
    <row r="166" spans="2:65" s="1" customFormat="1" x14ac:dyDescent="0.2">
      <c r="B166" s="28"/>
      <c r="C166" s="239"/>
      <c r="D166" s="240"/>
      <c r="E166" s="239"/>
      <c r="F166" s="256" t="s">
        <v>184</v>
      </c>
      <c r="G166" s="239"/>
      <c r="H166" s="239"/>
      <c r="J166" s="239"/>
      <c r="K166" s="239"/>
      <c r="L166" s="28"/>
      <c r="M166" s="117"/>
      <c r="T166" s="51"/>
      <c r="AT166" s="17"/>
      <c r="AU166" s="17"/>
    </row>
    <row r="167" spans="2:65" s="1" customFormat="1" x14ac:dyDescent="0.2">
      <c r="B167" s="28"/>
      <c r="C167" s="239"/>
      <c r="D167" s="242" t="s">
        <v>147</v>
      </c>
      <c r="E167" s="239"/>
      <c r="F167" s="243" t="s">
        <v>194</v>
      </c>
      <c r="G167" s="239"/>
      <c r="H167" s="239"/>
      <c r="J167" s="239"/>
      <c r="K167" s="239"/>
      <c r="L167" s="28"/>
      <c r="M167" s="117"/>
      <c r="T167" s="51"/>
      <c r="AT167" s="17" t="s">
        <v>147</v>
      </c>
      <c r="AU167" s="17" t="s">
        <v>87</v>
      </c>
    </row>
    <row r="168" spans="2:65" s="1" customFormat="1" ht="234" x14ac:dyDescent="0.2">
      <c r="B168" s="28"/>
      <c r="C168" s="239"/>
      <c r="D168" s="240" t="s">
        <v>149</v>
      </c>
      <c r="E168" s="239"/>
      <c r="F168" s="244" t="s">
        <v>186</v>
      </c>
      <c r="G168" s="239"/>
      <c r="H168" s="239"/>
      <c r="J168" s="239"/>
      <c r="K168" s="239"/>
      <c r="L168" s="28"/>
      <c r="M168" s="117"/>
      <c r="T168" s="51"/>
      <c r="AT168" s="17" t="s">
        <v>149</v>
      </c>
      <c r="AU168" s="17" t="s">
        <v>87</v>
      </c>
    </row>
    <row r="169" spans="2:65" s="12" customFormat="1" x14ac:dyDescent="0.2">
      <c r="B169" s="118"/>
      <c r="C169" s="245"/>
      <c r="D169" s="240" t="s">
        <v>151</v>
      </c>
      <c r="E169" s="246" t="s">
        <v>1</v>
      </c>
      <c r="F169" s="247" t="s">
        <v>187</v>
      </c>
      <c r="G169" s="245"/>
      <c r="H169" s="246" t="s">
        <v>1</v>
      </c>
      <c r="J169" s="245"/>
      <c r="K169" s="245"/>
      <c r="L169" s="118"/>
      <c r="M169" s="120"/>
      <c r="T169" s="121"/>
      <c r="AT169" s="119" t="s">
        <v>151</v>
      </c>
      <c r="AU169" s="119" t="s">
        <v>87</v>
      </c>
      <c r="AV169" s="12" t="s">
        <v>85</v>
      </c>
      <c r="AW169" s="12" t="s">
        <v>33</v>
      </c>
      <c r="AX169" s="12" t="s">
        <v>77</v>
      </c>
      <c r="AY169" s="119" t="s">
        <v>136</v>
      </c>
    </row>
    <row r="170" spans="2:65" s="13" customFormat="1" x14ac:dyDescent="0.2">
      <c r="B170" s="122"/>
      <c r="C170" s="248"/>
      <c r="D170" s="240" t="s">
        <v>151</v>
      </c>
      <c r="E170" s="249" t="s">
        <v>1</v>
      </c>
      <c r="F170" s="250" t="s">
        <v>188</v>
      </c>
      <c r="G170" s="248"/>
      <c r="H170" s="251">
        <v>461.68799999999999</v>
      </c>
      <c r="J170" s="248"/>
      <c r="K170" s="248"/>
      <c r="L170" s="122"/>
      <c r="M170" s="124"/>
      <c r="T170" s="125"/>
      <c r="AT170" s="123" t="s">
        <v>151</v>
      </c>
      <c r="AU170" s="123" t="s">
        <v>87</v>
      </c>
      <c r="AV170" s="13" t="s">
        <v>87</v>
      </c>
      <c r="AW170" s="13" t="s">
        <v>33</v>
      </c>
      <c r="AX170" s="13" t="s">
        <v>77</v>
      </c>
      <c r="AY170" s="123" t="s">
        <v>136</v>
      </c>
    </row>
    <row r="171" spans="2:65" s="15" customFormat="1" x14ac:dyDescent="0.2">
      <c r="B171" s="130"/>
      <c r="C171" s="257"/>
      <c r="D171" s="240" t="s">
        <v>151</v>
      </c>
      <c r="E171" s="258" t="s">
        <v>1</v>
      </c>
      <c r="F171" s="259" t="s">
        <v>195</v>
      </c>
      <c r="G171" s="257"/>
      <c r="H171" s="260">
        <v>461.68799999999999</v>
      </c>
      <c r="J171" s="257"/>
      <c r="K171" s="257"/>
      <c r="L171" s="130"/>
      <c r="M171" s="132"/>
      <c r="T171" s="133"/>
      <c r="AT171" s="131" t="s">
        <v>151</v>
      </c>
      <c r="AU171" s="131" t="s">
        <v>87</v>
      </c>
      <c r="AV171" s="15" t="s">
        <v>163</v>
      </c>
      <c r="AW171" s="15" t="s">
        <v>33</v>
      </c>
      <c r="AX171" s="15" t="s">
        <v>77</v>
      </c>
      <c r="AY171" s="131" t="s">
        <v>136</v>
      </c>
    </row>
    <row r="172" spans="2:65" s="12" customFormat="1" x14ac:dyDescent="0.2">
      <c r="B172" s="118"/>
      <c r="C172" s="245"/>
      <c r="D172" s="240" t="s">
        <v>151</v>
      </c>
      <c r="E172" s="246" t="s">
        <v>1</v>
      </c>
      <c r="F172" s="247" t="s">
        <v>196</v>
      </c>
      <c r="G172" s="245"/>
      <c r="H172" s="246" t="s">
        <v>1</v>
      </c>
      <c r="J172" s="245"/>
      <c r="K172" s="245"/>
      <c r="L172" s="118"/>
      <c r="M172" s="120"/>
      <c r="T172" s="121"/>
      <c r="AT172" s="119" t="s">
        <v>151</v>
      </c>
      <c r="AU172" s="119" t="s">
        <v>87</v>
      </c>
      <c r="AV172" s="12" t="s">
        <v>85</v>
      </c>
      <c r="AW172" s="12" t="s">
        <v>33</v>
      </c>
      <c r="AX172" s="12" t="s">
        <v>77</v>
      </c>
      <c r="AY172" s="119" t="s">
        <v>136</v>
      </c>
    </row>
    <row r="173" spans="2:65" s="13" customFormat="1" x14ac:dyDescent="0.2">
      <c r="B173" s="122"/>
      <c r="C173" s="248"/>
      <c r="D173" s="240" t="s">
        <v>151</v>
      </c>
      <c r="E173" s="249" t="s">
        <v>1</v>
      </c>
      <c r="F173" s="250" t="s">
        <v>197</v>
      </c>
      <c r="G173" s="248"/>
      <c r="H173" s="251">
        <v>360.74700000000001</v>
      </c>
      <c r="J173" s="248"/>
      <c r="K173" s="248"/>
      <c r="L173" s="122"/>
      <c r="M173" s="124"/>
      <c r="T173" s="125"/>
      <c r="AT173" s="123" t="s">
        <v>151</v>
      </c>
      <c r="AU173" s="123" t="s">
        <v>87</v>
      </c>
      <c r="AV173" s="13" t="s">
        <v>87</v>
      </c>
      <c r="AW173" s="13" t="s">
        <v>33</v>
      </c>
      <c r="AX173" s="13" t="s">
        <v>77</v>
      </c>
      <c r="AY173" s="123" t="s">
        <v>136</v>
      </c>
    </row>
    <row r="174" spans="2:65" s="13" customFormat="1" x14ac:dyDescent="0.2">
      <c r="B174" s="122"/>
      <c r="C174" s="248"/>
      <c r="D174" s="240" t="s">
        <v>151</v>
      </c>
      <c r="E174" s="249" t="s">
        <v>1</v>
      </c>
      <c r="F174" s="250" t="s">
        <v>198</v>
      </c>
      <c r="G174" s="248"/>
      <c r="H174" s="251">
        <v>392.09800000000001</v>
      </c>
      <c r="J174" s="248"/>
      <c r="K174" s="248"/>
      <c r="L174" s="122"/>
      <c r="M174" s="124"/>
      <c r="T174" s="125"/>
      <c r="AT174" s="123" t="s">
        <v>151</v>
      </c>
      <c r="AU174" s="123" t="s">
        <v>87</v>
      </c>
      <c r="AV174" s="13" t="s">
        <v>87</v>
      </c>
      <c r="AW174" s="13" t="s">
        <v>33</v>
      </c>
      <c r="AX174" s="13" t="s">
        <v>77</v>
      </c>
      <c r="AY174" s="123" t="s">
        <v>136</v>
      </c>
    </row>
    <row r="175" spans="2:65" s="15" customFormat="1" x14ac:dyDescent="0.2">
      <c r="B175" s="130"/>
      <c r="C175" s="257"/>
      <c r="D175" s="240" t="s">
        <v>151</v>
      </c>
      <c r="E175" s="258" t="s">
        <v>1</v>
      </c>
      <c r="F175" s="259" t="s">
        <v>195</v>
      </c>
      <c r="G175" s="257"/>
      <c r="H175" s="260">
        <v>752.84500000000003</v>
      </c>
      <c r="J175" s="257"/>
      <c r="K175" s="257"/>
      <c r="L175" s="130"/>
      <c r="M175" s="132"/>
      <c r="T175" s="133"/>
      <c r="AT175" s="131" t="s">
        <v>151</v>
      </c>
      <c r="AU175" s="131" t="s">
        <v>87</v>
      </c>
      <c r="AV175" s="15" t="s">
        <v>163</v>
      </c>
      <c r="AW175" s="15" t="s">
        <v>33</v>
      </c>
      <c r="AX175" s="15" t="s">
        <v>77</v>
      </c>
      <c r="AY175" s="131" t="s">
        <v>136</v>
      </c>
    </row>
    <row r="176" spans="2:65" s="14" customFormat="1" x14ac:dyDescent="0.2">
      <c r="B176" s="126"/>
      <c r="C176" s="252"/>
      <c r="D176" s="240" t="s">
        <v>151</v>
      </c>
      <c r="E176" s="253" t="s">
        <v>1</v>
      </c>
      <c r="F176" s="254" t="s">
        <v>154</v>
      </c>
      <c r="G176" s="252"/>
      <c r="H176" s="255">
        <v>1214.5329999999999</v>
      </c>
      <c r="J176" s="252"/>
      <c r="K176" s="252"/>
      <c r="L176" s="126"/>
      <c r="M176" s="128"/>
      <c r="T176" s="129"/>
      <c r="AT176" s="127" t="s">
        <v>151</v>
      </c>
      <c r="AU176" s="127" t="s">
        <v>87</v>
      </c>
      <c r="AV176" s="14" t="s">
        <v>143</v>
      </c>
      <c r="AW176" s="14" t="s">
        <v>33</v>
      </c>
      <c r="AX176" s="14" t="s">
        <v>85</v>
      </c>
      <c r="AY176" s="127" t="s">
        <v>136</v>
      </c>
    </row>
    <row r="177" spans="2:65" s="1" customFormat="1" ht="37.9" customHeight="1" x14ac:dyDescent="0.2">
      <c r="B177" s="110"/>
      <c r="C177" s="229" t="s">
        <v>199</v>
      </c>
      <c r="D177" s="229" t="s">
        <v>138</v>
      </c>
      <c r="E177" s="231" t="s">
        <v>200</v>
      </c>
      <c r="F177" s="236" t="s">
        <v>201</v>
      </c>
      <c r="G177" s="237" t="s">
        <v>141</v>
      </c>
      <c r="H177" s="238">
        <v>2384.1999999999998</v>
      </c>
      <c r="I177" s="235"/>
      <c r="J177" s="272">
        <f>ROUND(I177*H177,2)</f>
        <v>0</v>
      </c>
      <c r="K177" s="236" t="s">
        <v>142</v>
      </c>
      <c r="L177" s="28"/>
      <c r="M177" s="111" t="s">
        <v>1</v>
      </c>
      <c r="N177" s="112" t="s">
        <v>42</v>
      </c>
      <c r="O177" s="113">
        <v>4.9000000000000002E-2</v>
      </c>
      <c r="P177" s="113">
        <f>O177*H177</f>
        <v>116.8258</v>
      </c>
      <c r="Q177" s="113">
        <v>0</v>
      </c>
      <c r="R177" s="113">
        <f>Q177*H177</f>
        <v>0</v>
      </c>
      <c r="S177" s="113">
        <v>0</v>
      </c>
      <c r="T177" s="114">
        <f>S177*H177</f>
        <v>0</v>
      </c>
      <c r="AR177" s="115" t="s">
        <v>143</v>
      </c>
      <c r="AT177" s="115" t="s">
        <v>138</v>
      </c>
      <c r="AU177" s="115" t="s">
        <v>87</v>
      </c>
      <c r="AY177" s="17" t="s">
        <v>136</v>
      </c>
      <c r="BE177" s="116">
        <f>IF(N177="základní",J177,0)</f>
        <v>0</v>
      </c>
      <c r="BF177" s="116">
        <f>IF(N177="snížená",J177,0)</f>
        <v>0</v>
      </c>
      <c r="BG177" s="116">
        <f>IF(N177="zákl. přenesená",J177,0)</f>
        <v>0</v>
      </c>
      <c r="BH177" s="116">
        <f>IF(N177="sníž. přenesená",J177,0)</f>
        <v>0</v>
      </c>
      <c r="BI177" s="116">
        <f>IF(N177="nulová",J177,0)</f>
        <v>0</v>
      </c>
      <c r="BJ177" s="17" t="s">
        <v>85</v>
      </c>
      <c r="BK177" s="116">
        <f>ROUND(I177*H177,2)</f>
        <v>0</v>
      </c>
      <c r="BL177" s="17" t="s">
        <v>143</v>
      </c>
      <c r="BM177" s="115" t="s">
        <v>202</v>
      </c>
    </row>
    <row r="178" spans="2:65" s="1" customFormat="1" ht="39" x14ac:dyDescent="0.2">
      <c r="B178" s="28"/>
      <c r="C178" s="239"/>
      <c r="D178" s="240" t="s">
        <v>145</v>
      </c>
      <c r="E178" s="239"/>
      <c r="F178" s="241" t="s">
        <v>203</v>
      </c>
      <c r="G178" s="239"/>
      <c r="H178" s="239"/>
      <c r="J178" s="239"/>
      <c r="K178" s="239"/>
      <c r="L178" s="28"/>
      <c r="M178" s="117"/>
      <c r="T178" s="51"/>
      <c r="AT178" s="17" t="s">
        <v>145</v>
      </c>
      <c r="AU178" s="17" t="s">
        <v>87</v>
      </c>
    </row>
    <row r="179" spans="2:65" s="1" customFormat="1" x14ac:dyDescent="0.2">
      <c r="B179" s="28"/>
      <c r="C179" s="239"/>
      <c r="D179" s="240"/>
      <c r="E179" s="239"/>
      <c r="F179" s="256" t="s">
        <v>184</v>
      </c>
      <c r="G179" s="239"/>
      <c r="H179" s="239"/>
      <c r="J179" s="239"/>
      <c r="K179" s="239"/>
      <c r="L179" s="28"/>
      <c r="M179" s="117"/>
      <c r="T179" s="51"/>
      <c r="AT179" s="17"/>
      <c r="AU179" s="17"/>
    </row>
    <row r="180" spans="2:65" s="1" customFormat="1" x14ac:dyDescent="0.2">
      <c r="B180" s="28"/>
      <c r="C180" s="239"/>
      <c r="D180" s="242" t="s">
        <v>147</v>
      </c>
      <c r="E180" s="239"/>
      <c r="F180" s="243" t="s">
        <v>204</v>
      </c>
      <c r="G180" s="239"/>
      <c r="H180" s="239"/>
      <c r="J180" s="239"/>
      <c r="K180" s="239"/>
      <c r="L180" s="28"/>
      <c r="M180" s="117"/>
      <c r="T180" s="51"/>
      <c r="AT180" s="17" t="s">
        <v>147</v>
      </c>
      <c r="AU180" s="17" t="s">
        <v>87</v>
      </c>
    </row>
    <row r="181" spans="2:65" s="12" customFormat="1" x14ac:dyDescent="0.2">
      <c r="B181" s="118"/>
      <c r="C181" s="245"/>
      <c r="D181" s="240" t="s">
        <v>151</v>
      </c>
      <c r="E181" s="246" t="s">
        <v>1</v>
      </c>
      <c r="F181" s="247" t="s">
        <v>205</v>
      </c>
      <c r="G181" s="245"/>
      <c r="H181" s="246" t="s">
        <v>1</v>
      </c>
      <c r="J181" s="245"/>
      <c r="K181" s="245"/>
      <c r="L181" s="118"/>
      <c r="M181" s="120"/>
      <c r="T181" s="121"/>
      <c r="AT181" s="119" t="s">
        <v>151</v>
      </c>
      <c r="AU181" s="119" t="s">
        <v>87</v>
      </c>
      <c r="AV181" s="12" t="s">
        <v>85</v>
      </c>
      <c r="AW181" s="12" t="s">
        <v>33</v>
      </c>
      <c r="AX181" s="12" t="s">
        <v>77</v>
      </c>
      <c r="AY181" s="119" t="s">
        <v>136</v>
      </c>
    </row>
    <row r="182" spans="2:65" s="12" customFormat="1" x14ac:dyDescent="0.2">
      <c r="B182" s="118"/>
      <c r="C182" s="245"/>
      <c r="D182" s="240" t="s">
        <v>151</v>
      </c>
      <c r="E182" s="246" t="s">
        <v>1</v>
      </c>
      <c r="F182" s="247" t="s">
        <v>206</v>
      </c>
      <c r="G182" s="245"/>
      <c r="H182" s="246" t="s">
        <v>1</v>
      </c>
      <c r="J182" s="245"/>
      <c r="K182" s="245"/>
      <c r="L182" s="118"/>
      <c r="M182" s="120"/>
      <c r="T182" s="121"/>
      <c r="AT182" s="119" t="s">
        <v>151</v>
      </c>
      <c r="AU182" s="119" t="s">
        <v>87</v>
      </c>
      <c r="AV182" s="12" t="s">
        <v>85</v>
      </c>
      <c r="AW182" s="12" t="s">
        <v>33</v>
      </c>
      <c r="AX182" s="12" t="s">
        <v>77</v>
      </c>
      <c r="AY182" s="119" t="s">
        <v>136</v>
      </c>
    </row>
    <row r="183" spans="2:65" s="13" customFormat="1" x14ac:dyDescent="0.2">
      <c r="B183" s="122"/>
      <c r="C183" s="248"/>
      <c r="D183" s="240" t="s">
        <v>151</v>
      </c>
      <c r="E183" s="249" t="s">
        <v>1</v>
      </c>
      <c r="F183" s="250" t="s">
        <v>207</v>
      </c>
      <c r="G183" s="248"/>
      <c r="H183" s="251">
        <v>461.7</v>
      </c>
      <c r="J183" s="248"/>
      <c r="K183" s="248"/>
      <c r="L183" s="122"/>
      <c r="M183" s="124"/>
      <c r="T183" s="125"/>
      <c r="AT183" s="123" t="s">
        <v>151</v>
      </c>
      <c r="AU183" s="123" t="s">
        <v>87</v>
      </c>
      <c r="AV183" s="13" t="s">
        <v>87</v>
      </c>
      <c r="AW183" s="13" t="s">
        <v>33</v>
      </c>
      <c r="AX183" s="13" t="s">
        <v>77</v>
      </c>
      <c r="AY183" s="123" t="s">
        <v>136</v>
      </c>
    </row>
    <row r="184" spans="2:65" s="13" customFormat="1" x14ac:dyDescent="0.2">
      <c r="B184" s="122"/>
      <c r="C184" s="248"/>
      <c r="D184" s="240" t="s">
        <v>151</v>
      </c>
      <c r="E184" s="249" t="s">
        <v>1</v>
      </c>
      <c r="F184" s="250" t="s">
        <v>208</v>
      </c>
      <c r="G184" s="248"/>
      <c r="H184" s="251">
        <v>461.7</v>
      </c>
      <c r="J184" s="248"/>
      <c r="K184" s="248"/>
      <c r="L184" s="122"/>
      <c r="M184" s="124"/>
      <c r="T184" s="125"/>
      <c r="AT184" s="123" t="s">
        <v>151</v>
      </c>
      <c r="AU184" s="123" t="s">
        <v>87</v>
      </c>
      <c r="AV184" s="13" t="s">
        <v>87</v>
      </c>
      <c r="AW184" s="13" t="s">
        <v>33</v>
      </c>
      <c r="AX184" s="13" t="s">
        <v>77</v>
      </c>
      <c r="AY184" s="123" t="s">
        <v>136</v>
      </c>
    </row>
    <row r="185" spans="2:65" s="12" customFormat="1" x14ac:dyDescent="0.2">
      <c r="B185" s="118"/>
      <c r="C185" s="245"/>
      <c r="D185" s="240" t="s">
        <v>151</v>
      </c>
      <c r="E185" s="246" t="s">
        <v>1</v>
      </c>
      <c r="F185" s="247" t="s">
        <v>209</v>
      </c>
      <c r="G185" s="245"/>
      <c r="H185" s="246" t="s">
        <v>1</v>
      </c>
      <c r="J185" s="245"/>
      <c r="K185" s="245"/>
      <c r="L185" s="118"/>
      <c r="M185" s="120"/>
      <c r="T185" s="121"/>
      <c r="AT185" s="119" t="s">
        <v>151</v>
      </c>
      <c r="AU185" s="119" t="s">
        <v>87</v>
      </c>
      <c r="AV185" s="12" t="s">
        <v>85</v>
      </c>
      <c r="AW185" s="12" t="s">
        <v>33</v>
      </c>
      <c r="AX185" s="12" t="s">
        <v>77</v>
      </c>
      <c r="AY185" s="119" t="s">
        <v>136</v>
      </c>
    </row>
    <row r="186" spans="2:65" s="13" customFormat="1" x14ac:dyDescent="0.2">
      <c r="B186" s="122"/>
      <c r="C186" s="248"/>
      <c r="D186" s="240" t="s">
        <v>151</v>
      </c>
      <c r="E186" s="249" t="s">
        <v>1</v>
      </c>
      <c r="F186" s="250" t="s">
        <v>210</v>
      </c>
      <c r="G186" s="248"/>
      <c r="H186" s="251">
        <v>677.5</v>
      </c>
      <c r="J186" s="248"/>
      <c r="K186" s="248"/>
      <c r="L186" s="122"/>
      <c r="M186" s="124"/>
      <c r="T186" s="125"/>
      <c r="AT186" s="123" t="s">
        <v>151</v>
      </c>
      <c r="AU186" s="123" t="s">
        <v>87</v>
      </c>
      <c r="AV186" s="13" t="s">
        <v>87</v>
      </c>
      <c r="AW186" s="13" t="s">
        <v>33</v>
      </c>
      <c r="AX186" s="13" t="s">
        <v>77</v>
      </c>
      <c r="AY186" s="123" t="s">
        <v>136</v>
      </c>
    </row>
    <row r="187" spans="2:65" s="15" customFormat="1" x14ac:dyDescent="0.2">
      <c r="B187" s="130"/>
      <c r="C187" s="257"/>
      <c r="D187" s="240" t="s">
        <v>151</v>
      </c>
      <c r="E187" s="258" t="s">
        <v>1</v>
      </c>
      <c r="F187" s="259" t="s">
        <v>195</v>
      </c>
      <c r="G187" s="257"/>
      <c r="H187" s="260">
        <v>1600.9</v>
      </c>
      <c r="J187" s="257"/>
      <c r="K187" s="257"/>
      <c r="L187" s="130"/>
      <c r="M187" s="132"/>
      <c r="T187" s="133"/>
      <c r="AT187" s="131" t="s">
        <v>151</v>
      </c>
      <c r="AU187" s="131" t="s">
        <v>87</v>
      </c>
      <c r="AV187" s="15" t="s">
        <v>163</v>
      </c>
      <c r="AW187" s="15" t="s">
        <v>33</v>
      </c>
      <c r="AX187" s="15" t="s">
        <v>77</v>
      </c>
      <c r="AY187" s="131" t="s">
        <v>136</v>
      </c>
    </row>
    <row r="188" spans="2:65" s="12" customFormat="1" x14ac:dyDescent="0.2">
      <c r="B188" s="118"/>
      <c r="C188" s="245"/>
      <c r="D188" s="240" t="s">
        <v>151</v>
      </c>
      <c r="E188" s="246" t="s">
        <v>1</v>
      </c>
      <c r="F188" s="247" t="s">
        <v>211</v>
      </c>
      <c r="G188" s="245"/>
      <c r="H188" s="246" t="s">
        <v>1</v>
      </c>
      <c r="J188" s="245"/>
      <c r="K188" s="245"/>
      <c r="L188" s="118"/>
      <c r="M188" s="120"/>
      <c r="T188" s="121"/>
      <c r="AT188" s="119" t="s">
        <v>151</v>
      </c>
      <c r="AU188" s="119" t="s">
        <v>87</v>
      </c>
      <c r="AV188" s="12" t="s">
        <v>85</v>
      </c>
      <c r="AW188" s="12" t="s">
        <v>33</v>
      </c>
      <c r="AX188" s="12" t="s">
        <v>77</v>
      </c>
      <c r="AY188" s="119" t="s">
        <v>136</v>
      </c>
    </row>
    <row r="189" spans="2:65" s="13" customFormat="1" x14ac:dyDescent="0.2">
      <c r="B189" s="122"/>
      <c r="C189" s="248"/>
      <c r="D189" s="240" t="s">
        <v>151</v>
      </c>
      <c r="E189" s="249" t="s">
        <v>1</v>
      </c>
      <c r="F189" s="250" t="s">
        <v>212</v>
      </c>
      <c r="G189" s="248"/>
      <c r="H189" s="251">
        <v>416.4</v>
      </c>
      <c r="J189" s="248"/>
      <c r="K189" s="248"/>
      <c r="L189" s="122"/>
      <c r="M189" s="124"/>
      <c r="T189" s="125"/>
      <c r="AT189" s="123" t="s">
        <v>151</v>
      </c>
      <c r="AU189" s="123" t="s">
        <v>87</v>
      </c>
      <c r="AV189" s="13" t="s">
        <v>87</v>
      </c>
      <c r="AW189" s="13" t="s">
        <v>33</v>
      </c>
      <c r="AX189" s="13" t="s">
        <v>77</v>
      </c>
      <c r="AY189" s="123" t="s">
        <v>136</v>
      </c>
    </row>
    <row r="190" spans="2:65" s="12" customFormat="1" ht="22.5" x14ac:dyDescent="0.2">
      <c r="B190" s="118"/>
      <c r="C190" s="245"/>
      <c r="D190" s="240" t="s">
        <v>151</v>
      </c>
      <c r="E190" s="246" t="s">
        <v>1</v>
      </c>
      <c r="F190" s="247" t="s">
        <v>213</v>
      </c>
      <c r="G190" s="245"/>
      <c r="H190" s="246" t="s">
        <v>1</v>
      </c>
      <c r="J190" s="245"/>
      <c r="K190" s="245"/>
      <c r="L190" s="118"/>
      <c r="M190" s="120"/>
      <c r="T190" s="121"/>
      <c r="AT190" s="119" t="s">
        <v>151</v>
      </c>
      <c r="AU190" s="119" t="s">
        <v>87</v>
      </c>
      <c r="AV190" s="12" t="s">
        <v>85</v>
      </c>
      <c r="AW190" s="12" t="s">
        <v>33</v>
      </c>
      <c r="AX190" s="12" t="s">
        <v>77</v>
      </c>
      <c r="AY190" s="119" t="s">
        <v>136</v>
      </c>
    </row>
    <row r="191" spans="2:65" s="13" customFormat="1" x14ac:dyDescent="0.2">
      <c r="B191" s="122"/>
      <c r="C191" s="248"/>
      <c r="D191" s="240" t="s">
        <v>151</v>
      </c>
      <c r="E191" s="249" t="s">
        <v>1</v>
      </c>
      <c r="F191" s="250" t="s">
        <v>214</v>
      </c>
      <c r="G191" s="248"/>
      <c r="H191" s="251">
        <v>107.3</v>
      </c>
      <c r="J191" s="248"/>
      <c r="K191" s="248"/>
      <c r="L191" s="122"/>
      <c r="M191" s="124"/>
      <c r="T191" s="125"/>
      <c r="AT191" s="123" t="s">
        <v>151</v>
      </c>
      <c r="AU191" s="123" t="s">
        <v>87</v>
      </c>
      <c r="AV191" s="13" t="s">
        <v>87</v>
      </c>
      <c r="AW191" s="13" t="s">
        <v>33</v>
      </c>
      <c r="AX191" s="13" t="s">
        <v>77</v>
      </c>
      <c r="AY191" s="123" t="s">
        <v>136</v>
      </c>
    </row>
    <row r="192" spans="2:65" s="15" customFormat="1" x14ac:dyDescent="0.2">
      <c r="B192" s="130"/>
      <c r="C192" s="257"/>
      <c r="D192" s="240" t="s">
        <v>151</v>
      </c>
      <c r="E192" s="258" t="s">
        <v>1</v>
      </c>
      <c r="F192" s="259" t="s">
        <v>195</v>
      </c>
      <c r="G192" s="257"/>
      <c r="H192" s="260">
        <v>523.69999999999993</v>
      </c>
      <c r="J192" s="257"/>
      <c r="K192" s="257"/>
      <c r="L192" s="130"/>
      <c r="M192" s="132"/>
      <c r="T192" s="133"/>
      <c r="AT192" s="131" t="s">
        <v>151</v>
      </c>
      <c r="AU192" s="131" t="s">
        <v>87</v>
      </c>
      <c r="AV192" s="15" t="s">
        <v>163</v>
      </c>
      <c r="AW192" s="15" t="s">
        <v>33</v>
      </c>
      <c r="AX192" s="15" t="s">
        <v>77</v>
      </c>
      <c r="AY192" s="131" t="s">
        <v>136</v>
      </c>
    </row>
    <row r="193" spans="2:65" s="12" customFormat="1" ht="22.5" x14ac:dyDescent="0.2">
      <c r="B193" s="118"/>
      <c r="C193" s="245"/>
      <c r="D193" s="240" t="s">
        <v>151</v>
      </c>
      <c r="E193" s="246" t="s">
        <v>1</v>
      </c>
      <c r="F193" s="247" t="s">
        <v>215</v>
      </c>
      <c r="G193" s="245"/>
      <c r="H193" s="246" t="s">
        <v>1</v>
      </c>
      <c r="J193" s="245"/>
      <c r="K193" s="245"/>
      <c r="L193" s="118"/>
      <c r="M193" s="120"/>
      <c r="T193" s="121"/>
      <c r="AT193" s="119" t="s">
        <v>151</v>
      </c>
      <c r="AU193" s="119" t="s">
        <v>87</v>
      </c>
      <c r="AV193" s="12" t="s">
        <v>85</v>
      </c>
      <c r="AW193" s="12" t="s">
        <v>33</v>
      </c>
      <c r="AX193" s="12" t="s">
        <v>77</v>
      </c>
      <c r="AY193" s="119" t="s">
        <v>136</v>
      </c>
    </row>
    <row r="194" spans="2:65" s="13" customFormat="1" x14ac:dyDescent="0.2">
      <c r="B194" s="122"/>
      <c r="C194" s="248"/>
      <c r="D194" s="240" t="s">
        <v>151</v>
      </c>
      <c r="E194" s="249" t="s">
        <v>1</v>
      </c>
      <c r="F194" s="250" t="s">
        <v>216</v>
      </c>
      <c r="G194" s="248"/>
      <c r="H194" s="251">
        <v>150.6</v>
      </c>
      <c r="J194" s="248"/>
      <c r="K194" s="248"/>
      <c r="L194" s="122"/>
      <c r="M194" s="124"/>
      <c r="T194" s="125"/>
      <c r="AT194" s="123" t="s">
        <v>151</v>
      </c>
      <c r="AU194" s="123" t="s">
        <v>87</v>
      </c>
      <c r="AV194" s="13" t="s">
        <v>87</v>
      </c>
      <c r="AW194" s="13" t="s">
        <v>33</v>
      </c>
      <c r="AX194" s="13" t="s">
        <v>77</v>
      </c>
      <c r="AY194" s="123" t="s">
        <v>136</v>
      </c>
    </row>
    <row r="195" spans="2:65" s="13" customFormat="1" x14ac:dyDescent="0.2">
      <c r="B195" s="122"/>
      <c r="C195" s="248"/>
      <c r="D195" s="240" t="s">
        <v>151</v>
      </c>
      <c r="E195" s="249" t="s">
        <v>1</v>
      </c>
      <c r="F195" s="250" t="s">
        <v>217</v>
      </c>
      <c r="G195" s="248"/>
      <c r="H195" s="251">
        <v>109</v>
      </c>
      <c r="J195" s="248"/>
      <c r="K195" s="248"/>
      <c r="L195" s="122"/>
      <c r="M195" s="124"/>
      <c r="T195" s="125"/>
      <c r="AT195" s="123" t="s">
        <v>151</v>
      </c>
      <c r="AU195" s="123" t="s">
        <v>87</v>
      </c>
      <c r="AV195" s="13" t="s">
        <v>87</v>
      </c>
      <c r="AW195" s="13" t="s">
        <v>33</v>
      </c>
      <c r="AX195" s="13" t="s">
        <v>77</v>
      </c>
      <c r="AY195" s="123" t="s">
        <v>136</v>
      </c>
    </row>
    <row r="196" spans="2:65" s="15" customFormat="1" x14ac:dyDescent="0.2">
      <c r="B196" s="130"/>
      <c r="C196" s="257"/>
      <c r="D196" s="240" t="s">
        <v>151</v>
      </c>
      <c r="E196" s="258" t="s">
        <v>1</v>
      </c>
      <c r="F196" s="259" t="s">
        <v>195</v>
      </c>
      <c r="G196" s="257"/>
      <c r="H196" s="260">
        <v>259.60000000000002</v>
      </c>
      <c r="J196" s="257"/>
      <c r="K196" s="257"/>
      <c r="L196" s="130"/>
      <c r="M196" s="132"/>
      <c r="T196" s="133"/>
      <c r="AT196" s="131" t="s">
        <v>151</v>
      </c>
      <c r="AU196" s="131" t="s">
        <v>87</v>
      </c>
      <c r="AV196" s="15" t="s">
        <v>163</v>
      </c>
      <c r="AW196" s="15" t="s">
        <v>33</v>
      </c>
      <c r="AX196" s="15" t="s">
        <v>77</v>
      </c>
      <c r="AY196" s="131" t="s">
        <v>136</v>
      </c>
    </row>
    <row r="197" spans="2:65" s="14" customFormat="1" x14ac:dyDescent="0.2">
      <c r="B197" s="126"/>
      <c r="C197" s="252"/>
      <c r="D197" s="240" t="s">
        <v>151</v>
      </c>
      <c r="E197" s="253" t="s">
        <v>1</v>
      </c>
      <c r="F197" s="254" t="s">
        <v>154</v>
      </c>
      <c r="G197" s="252"/>
      <c r="H197" s="255">
        <v>2384.2000000000003</v>
      </c>
      <c r="J197" s="252"/>
      <c r="K197" s="252"/>
      <c r="L197" s="126"/>
      <c r="M197" s="128"/>
      <c r="T197" s="129"/>
      <c r="AT197" s="127" t="s">
        <v>151</v>
      </c>
      <c r="AU197" s="127" t="s">
        <v>87</v>
      </c>
      <c r="AV197" s="14" t="s">
        <v>143</v>
      </c>
      <c r="AW197" s="14" t="s">
        <v>33</v>
      </c>
      <c r="AX197" s="14" t="s">
        <v>85</v>
      </c>
      <c r="AY197" s="127" t="s">
        <v>136</v>
      </c>
    </row>
    <row r="198" spans="2:65" s="1" customFormat="1" ht="37.9" customHeight="1" x14ac:dyDescent="0.2">
      <c r="B198" s="110"/>
      <c r="C198" s="229" t="s">
        <v>218</v>
      </c>
      <c r="D198" s="229" t="s">
        <v>138</v>
      </c>
      <c r="E198" s="231" t="s">
        <v>219</v>
      </c>
      <c r="F198" s="236" t="s">
        <v>220</v>
      </c>
      <c r="G198" s="237" t="s">
        <v>141</v>
      </c>
      <c r="H198" s="238">
        <v>1184.5</v>
      </c>
      <c r="I198" s="235"/>
      <c r="J198" s="272">
        <f>ROUND(I198*H198,2)</f>
        <v>0</v>
      </c>
      <c r="K198" s="236" t="s">
        <v>221</v>
      </c>
      <c r="L198" s="28"/>
      <c r="M198" s="111" t="s">
        <v>1</v>
      </c>
      <c r="N198" s="112" t="s">
        <v>42</v>
      </c>
      <c r="O198" s="113">
        <v>8.7999999999999995E-2</v>
      </c>
      <c r="P198" s="113">
        <f>O198*H198</f>
        <v>104.23599999999999</v>
      </c>
      <c r="Q198" s="113">
        <v>0</v>
      </c>
      <c r="R198" s="113">
        <f>Q198*H198</f>
        <v>0</v>
      </c>
      <c r="S198" s="113">
        <v>0</v>
      </c>
      <c r="T198" s="114">
        <f>S198*H198</f>
        <v>0</v>
      </c>
      <c r="AR198" s="115" t="s">
        <v>143</v>
      </c>
      <c r="AT198" s="115" t="s">
        <v>138</v>
      </c>
      <c r="AU198" s="115" t="s">
        <v>87</v>
      </c>
      <c r="AY198" s="17" t="s">
        <v>136</v>
      </c>
      <c r="BE198" s="116">
        <f>IF(N198="základní",J198,0)</f>
        <v>0</v>
      </c>
      <c r="BF198" s="116">
        <f>IF(N198="snížená",J198,0)</f>
        <v>0</v>
      </c>
      <c r="BG198" s="116">
        <f>IF(N198="zákl. přenesená",J198,0)</f>
        <v>0</v>
      </c>
      <c r="BH198" s="116">
        <f>IF(N198="sníž. přenesená",J198,0)</f>
        <v>0</v>
      </c>
      <c r="BI198" s="116">
        <f>IF(N198="nulová",J198,0)</f>
        <v>0</v>
      </c>
      <c r="BJ198" s="17" t="s">
        <v>85</v>
      </c>
      <c r="BK198" s="116">
        <f>ROUND(I198*H198,2)</f>
        <v>0</v>
      </c>
      <c r="BL198" s="17" t="s">
        <v>143</v>
      </c>
      <c r="BM198" s="115" t="s">
        <v>222</v>
      </c>
    </row>
    <row r="199" spans="2:65" s="1" customFormat="1" ht="14.25" customHeight="1" x14ac:dyDescent="0.2">
      <c r="B199" s="110"/>
      <c r="C199" s="261"/>
      <c r="D199" s="261"/>
      <c r="E199" s="262"/>
      <c r="F199" s="263" t="s">
        <v>184</v>
      </c>
      <c r="G199" s="264"/>
      <c r="H199" s="265"/>
      <c r="I199" s="140"/>
      <c r="J199" s="273"/>
      <c r="K199" s="274"/>
      <c r="L199" s="28"/>
      <c r="M199" s="111"/>
      <c r="N199" s="112"/>
      <c r="O199" s="113"/>
      <c r="P199" s="113"/>
      <c r="Q199" s="113"/>
      <c r="R199" s="113"/>
      <c r="S199" s="113"/>
      <c r="T199" s="114"/>
      <c r="AR199" s="115"/>
      <c r="AT199" s="115"/>
      <c r="AU199" s="115"/>
      <c r="AY199" s="17"/>
      <c r="BE199" s="116"/>
      <c r="BF199" s="116"/>
      <c r="BG199" s="116"/>
      <c r="BH199" s="116"/>
      <c r="BI199" s="116"/>
      <c r="BJ199" s="17"/>
      <c r="BK199" s="116"/>
      <c r="BL199" s="17"/>
      <c r="BM199" s="115"/>
    </row>
    <row r="200" spans="2:65" s="12" customFormat="1" x14ac:dyDescent="0.2">
      <c r="B200" s="118"/>
      <c r="C200" s="245"/>
      <c r="D200" s="240" t="s">
        <v>151</v>
      </c>
      <c r="E200" s="246" t="s">
        <v>1</v>
      </c>
      <c r="F200" s="247" t="s">
        <v>223</v>
      </c>
      <c r="G200" s="245"/>
      <c r="H200" s="246" t="s">
        <v>1</v>
      </c>
      <c r="J200" s="245"/>
      <c r="K200" s="245"/>
      <c r="L200" s="118"/>
      <c r="M200" s="120"/>
      <c r="T200" s="121"/>
      <c r="AT200" s="119" t="s">
        <v>151</v>
      </c>
      <c r="AU200" s="119" t="s">
        <v>87</v>
      </c>
      <c r="AV200" s="12" t="s">
        <v>85</v>
      </c>
      <c r="AW200" s="12" t="s">
        <v>33</v>
      </c>
      <c r="AX200" s="12" t="s">
        <v>77</v>
      </c>
      <c r="AY200" s="119" t="s">
        <v>136</v>
      </c>
    </row>
    <row r="201" spans="2:65" s="13" customFormat="1" x14ac:dyDescent="0.2">
      <c r="B201" s="122"/>
      <c r="C201" s="248"/>
      <c r="D201" s="240" t="s">
        <v>151</v>
      </c>
      <c r="E201" s="249" t="s">
        <v>1</v>
      </c>
      <c r="F201" s="250" t="s">
        <v>224</v>
      </c>
      <c r="G201" s="248"/>
      <c r="H201" s="251">
        <v>461.7</v>
      </c>
      <c r="J201" s="248"/>
      <c r="K201" s="248"/>
      <c r="L201" s="122"/>
      <c r="M201" s="124"/>
      <c r="T201" s="125"/>
      <c r="AT201" s="123" t="s">
        <v>151</v>
      </c>
      <c r="AU201" s="123" t="s">
        <v>87</v>
      </c>
      <c r="AV201" s="13" t="s">
        <v>87</v>
      </c>
      <c r="AW201" s="13" t="s">
        <v>33</v>
      </c>
      <c r="AX201" s="13" t="s">
        <v>77</v>
      </c>
      <c r="AY201" s="123" t="s">
        <v>136</v>
      </c>
    </row>
    <row r="202" spans="2:65" s="13" customFormat="1" x14ac:dyDescent="0.2">
      <c r="B202" s="122"/>
      <c r="C202" s="248"/>
      <c r="D202" s="240" t="s">
        <v>151</v>
      </c>
      <c r="E202" s="249" t="s">
        <v>1</v>
      </c>
      <c r="F202" s="250" t="s">
        <v>225</v>
      </c>
      <c r="G202" s="248"/>
      <c r="H202" s="251">
        <v>461.7</v>
      </c>
      <c r="J202" s="248"/>
      <c r="K202" s="248"/>
      <c r="L202" s="122"/>
      <c r="M202" s="124"/>
      <c r="T202" s="125"/>
      <c r="AT202" s="123" t="s">
        <v>151</v>
      </c>
      <c r="AU202" s="123" t="s">
        <v>87</v>
      </c>
      <c r="AV202" s="13" t="s">
        <v>87</v>
      </c>
      <c r="AW202" s="13" t="s">
        <v>33</v>
      </c>
      <c r="AX202" s="13" t="s">
        <v>77</v>
      </c>
      <c r="AY202" s="123" t="s">
        <v>136</v>
      </c>
    </row>
    <row r="203" spans="2:65" s="13" customFormat="1" x14ac:dyDescent="0.2">
      <c r="B203" s="122"/>
      <c r="C203" s="248"/>
      <c r="D203" s="240" t="s">
        <v>151</v>
      </c>
      <c r="E203" s="249" t="s">
        <v>1</v>
      </c>
      <c r="F203" s="250" t="s">
        <v>226</v>
      </c>
      <c r="G203" s="248"/>
      <c r="H203" s="251">
        <v>752.8</v>
      </c>
      <c r="J203" s="248"/>
      <c r="K203" s="248"/>
      <c r="L203" s="122"/>
      <c r="M203" s="124"/>
      <c r="T203" s="125"/>
      <c r="AT203" s="123" t="s">
        <v>151</v>
      </c>
      <c r="AU203" s="123" t="s">
        <v>87</v>
      </c>
      <c r="AV203" s="13" t="s">
        <v>87</v>
      </c>
      <c r="AW203" s="13" t="s">
        <v>33</v>
      </c>
      <c r="AX203" s="13" t="s">
        <v>77</v>
      </c>
      <c r="AY203" s="123" t="s">
        <v>136</v>
      </c>
    </row>
    <row r="204" spans="2:65" s="13" customFormat="1" x14ac:dyDescent="0.2">
      <c r="B204" s="122"/>
      <c r="C204" s="248"/>
      <c r="D204" s="240" t="s">
        <v>151</v>
      </c>
      <c r="E204" s="249" t="s">
        <v>1</v>
      </c>
      <c r="F204" s="250" t="s">
        <v>227</v>
      </c>
      <c r="G204" s="248"/>
      <c r="H204" s="251">
        <v>-416.4</v>
      </c>
      <c r="J204" s="248"/>
      <c r="K204" s="248"/>
      <c r="L204" s="122"/>
      <c r="M204" s="124"/>
      <c r="T204" s="125"/>
      <c r="AT204" s="123" t="s">
        <v>151</v>
      </c>
      <c r="AU204" s="123" t="s">
        <v>87</v>
      </c>
      <c r="AV204" s="13" t="s">
        <v>87</v>
      </c>
      <c r="AW204" s="13" t="s">
        <v>33</v>
      </c>
      <c r="AX204" s="13" t="s">
        <v>77</v>
      </c>
      <c r="AY204" s="123" t="s">
        <v>136</v>
      </c>
    </row>
    <row r="205" spans="2:65" s="13" customFormat="1" x14ac:dyDescent="0.2">
      <c r="B205" s="122"/>
      <c r="C205" s="248"/>
      <c r="D205" s="240" t="s">
        <v>151</v>
      </c>
      <c r="E205" s="249" t="s">
        <v>1</v>
      </c>
      <c r="F205" s="250" t="s">
        <v>228</v>
      </c>
      <c r="G205" s="248"/>
      <c r="H205" s="251">
        <v>-75.3</v>
      </c>
      <c r="J205" s="248"/>
      <c r="K205" s="248"/>
      <c r="L205" s="122"/>
      <c r="M205" s="124"/>
      <c r="T205" s="125"/>
      <c r="AT205" s="123" t="s">
        <v>151</v>
      </c>
      <c r="AU205" s="123" t="s">
        <v>87</v>
      </c>
      <c r="AV205" s="13" t="s">
        <v>87</v>
      </c>
      <c r="AW205" s="13" t="s">
        <v>33</v>
      </c>
      <c r="AX205" s="13" t="s">
        <v>77</v>
      </c>
      <c r="AY205" s="123" t="s">
        <v>136</v>
      </c>
    </row>
    <row r="206" spans="2:65" s="14" customFormat="1" x14ac:dyDescent="0.2">
      <c r="B206" s="126"/>
      <c r="C206" s="252"/>
      <c r="D206" s="240" t="s">
        <v>151</v>
      </c>
      <c r="E206" s="253" t="s">
        <v>1</v>
      </c>
      <c r="F206" s="254" t="s">
        <v>154</v>
      </c>
      <c r="G206" s="252"/>
      <c r="H206" s="255">
        <v>1184.4999999999998</v>
      </c>
      <c r="J206" s="252"/>
      <c r="K206" s="252"/>
      <c r="L206" s="126"/>
      <c r="M206" s="128"/>
      <c r="T206" s="129"/>
      <c r="AT206" s="127" t="s">
        <v>151</v>
      </c>
      <c r="AU206" s="127" t="s">
        <v>87</v>
      </c>
      <c r="AV206" s="14" t="s">
        <v>143</v>
      </c>
      <c r="AW206" s="14" t="s">
        <v>33</v>
      </c>
      <c r="AX206" s="14" t="s">
        <v>85</v>
      </c>
      <c r="AY206" s="127" t="s">
        <v>136</v>
      </c>
    </row>
    <row r="207" spans="2:65" s="1" customFormat="1" ht="24.2" customHeight="1" x14ac:dyDescent="0.2">
      <c r="B207" s="110"/>
      <c r="C207" s="229" t="s">
        <v>229</v>
      </c>
      <c r="D207" s="229" t="s">
        <v>138</v>
      </c>
      <c r="E207" s="231" t="s">
        <v>230</v>
      </c>
      <c r="F207" s="236" t="s">
        <v>231</v>
      </c>
      <c r="G207" s="237" t="s">
        <v>141</v>
      </c>
      <c r="H207" s="238">
        <v>546.20000000000005</v>
      </c>
      <c r="I207" s="235"/>
      <c r="J207" s="272">
        <f>ROUND(I207*H207,2)</f>
        <v>0</v>
      </c>
      <c r="K207" s="236" t="s">
        <v>142</v>
      </c>
      <c r="L207" s="28"/>
      <c r="M207" s="111" t="s">
        <v>1</v>
      </c>
      <c r="N207" s="112" t="s">
        <v>42</v>
      </c>
      <c r="O207" s="113">
        <v>9.6000000000000002E-2</v>
      </c>
      <c r="P207" s="113">
        <f>O207*H207</f>
        <v>52.435200000000009</v>
      </c>
      <c r="Q207" s="113">
        <v>0</v>
      </c>
      <c r="R207" s="113">
        <f>Q207*H207</f>
        <v>0</v>
      </c>
      <c r="S207" s="113">
        <v>0</v>
      </c>
      <c r="T207" s="114">
        <f>S207*H207</f>
        <v>0</v>
      </c>
      <c r="AR207" s="115" t="s">
        <v>143</v>
      </c>
      <c r="AT207" s="115" t="s">
        <v>138</v>
      </c>
      <c r="AU207" s="115" t="s">
        <v>87</v>
      </c>
      <c r="AY207" s="17" t="s">
        <v>136</v>
      </c>
      <c r="BE207" s="116">
        <f>IF(N207="základní",J207,0)</f>
        <v>0</v>
      </c>
      <c r="BF207" s="116">
        <f>IF(N207="snížená",J207,0)</f>
        <v>0</v>
      </c>
      <c r="BG207" s="116">
        <f>IF(N207="zákl. přenesená",J207,0)</f>
        <v>0</v>
      </c>
      <c r="BH207" s="116">
        <f>IF(N207="sníž. přenesená",J207,0)</f>
        <v>0</v>
      </c>
      <c r="BI207" s="116">
        <f>IF(N207="nulová",J207,0)</f>
        <v>0</v>
      </c>
      <c r="BJ207" s="17" t="s">
        <v>85</v>
      </c>
      <c r="BK207" s="116">
        <f>ROUND(I207*H207,2)</f>
        <v>0</v>
      </c>
      <c r="BL207" s="17" t="s">
        <v>143</v>
      </c>
      <c r="BM207" s="115" t="s">
        <v>232</v>
      </c>
    </row>
    <row r="208" spans="2:65" s="1" customFormat="1" ht="29.25" x14ac:dyDescent="0.2">
      <c r="B208" s="28"/>
      <c r="C208" s="239"/>
      <c r="D208" s="240" t="s">
        <v>145</v>
      </c>
      <c r="E208" s="239"/>
      <c r="F208" s="241" t="s">
        <v>233</v>
      </c>
      <c r="G208" s="239"/>
      <c r="H208" s="239"/>
      <c r="J208" s="239"/>
      <c r="K208" s="239"/>
      <c r="L208" s="28"/>
      <c r="M208" s="117"/>
      <c r="T208" s="51"/>
      <c r="AT208" s="17" t="s">
        <v>145</v>
      </c>
      <c r="AU208" s="17" t="s">
        <v>87</v>
      </c>
    </row>
    <row r="209" spans="2:65" s="1" customFormat="1" x14ac:dyDescent="0.2">
      <c r="B209" s="28"/>
      <c r="C209" s="239"/>
      <c r="D209" s="242" t="s">
        <v>147</v>
      </c>
      <c r="E209" s="239"/>
      <c r="F209" s="243" t="s">
        <v>234</v>
      </c>
      <c r="G209" s="239"/>
      <c r="H209" s="239"/>
      <c r="J209" s="239"/>
      <c r="K209" s="239"/>
      <c r="L209" s="28"/>
      <c r="M209" s="117"/>
      <c r="T209" s="51"/>
      <c r="AT209" s="17" t="s">
        <v>147</v>
      </c>
      <c r="AU209" s="17" t="s">
        <v>87</v>
      </c>
    </row>
    <row r="210" spans="2:65" s="1" customFormat="1" ht="117" x14ac:dyDescent="0.2">
      <c r="B210" s="28"/>
      <c r="C210" s="239"/>
      <c r="D210" s="240" t="s">
        <v>149</v>
      </c>
      <c r="E210" s="239"/>
      <c r="F210" s="244" t="s">
        <v>235</v>
      </c>
      <c r="G210" s="239"/>
      <c r="H210" s="239"/>
      <c r="J210" s="239"/>
      <c r="K210" s="239"/>
      <c r="L210" s="28"/>
      <c r="M210" s="117"/>
      <c r="T210" s="51"/>
      <c r="AT210" s="17" t="s">
        <v>149</v>
      </c>
      <c r="AU210" s="17" t="s">
        <v>87</v>
      </c>
    </row>
    <row r="211" spans="2:65" s="12" customFormat="1" x14ac:dyDescent="0.2">
      <c r="B211" s="118"/>
      <c r="C211" s="245"/>
      <c r="D211" s="240" t="s">
        <v>151</v>
      </c>
      <c r="E211" s="246" t="s">
        <v>1</v>
      </c>
      <c r="F211" s="247" t="s">
        <v>236</v>
      </c>
      <c r="G211" s="245"/>
      <c r="H211" s="246" t="s">
        <v>1</v>
      </c>
      <c r="J211" s="245"/>
      <c r="K211" s="245"/>
      <c r="L211" s="118"/>
      <c r="M211" s="120"/>
      <c r="T211" s="121"/>
      <c r="AT211" s="119" t="s">
        <v>151</v>
      </c>
      <c r="AU211" s="119" t="s">
        <v>87</v>
      </c>
      <c r="AV211" s="12" t="s">
        <v>85</v>
      </c>
      <c r="AW211" s="12" t="s">
        <v>33</v>
      </c>
      <c r="AX211" s="12" t="s">
        <v>77</v>
      </c>
      <c r="AY211" s="119" t="s">
        <v>136</v>
      </c>
    </row>
    <row r="212" spans="2:65" s="13" customFormat="1" x14ac:dyDescent="0.2">
      <c r="B212" s="122"/>
      <c r="C212" s="248"/>
      <c r="D212" s="240" t="s">
        <v>151</v>
      </c>
      <c r="E212" s="249" t="s">
        <v>1</v>
      </c>
      <c r="F212" s="250" t="s">
        <v>212</v>
      </c>
      <c r="G212" s="248"/>
      <c r="H212" s="251">
        <v>416.4</v>
      </c>
      <c r="J212" s="248"/>
      <c r="K212" s="248"/>
      <c r="L212" s="122"/>
      <c r="M212" s="124"/>
      <c r="T212" s="125"/>
      <c r="AT212" s="123" t="s">
        <v>151</v>
      </c>
      <c r="AU212" s="123" t="s">
        <v>87</v>
      </c>
      <c r="AV212" s="13" t="s">
        <v>87</v>
      </c>
      <c r="AW212" s="13" t="s">
        <v>33</v>
      </c>
      <c r="AX212" s="13" t="s">
        <v>77</v>
      </c>
      <c r="AY212" s="123" t="s">
        <v>136</v>
      </c>
    </row>
    <row r="213" spans="2:65" s="12" customFormat="1" ht="22.5" x14ac:dyDescent="0.2">
      <c r="B213" s="118"/>
      <c r="C213" s="245"/>
      <c r="D213" s="240" t="s">
        <v>151</v>
      </c>
      <c r="E213" s="246" t="s">
        <v>1</v>
      </c>
      <c r="F213" s="247" t="s">
        <v>237</v>
      </c>
      <c r="G213" s="245"/>
      <c r="H213" s="246" t="s">
        <v>1</v>
      </c>
      <c r="J213" s="245"/>
      <c r="K213" s="245"/>
      <c r="L213" s="118"/>
      <c r="M213" s="120"/>
      <c r="T213" s="121"/>
      <c r="AT213" s="119" t="s">
        <v>151</v>
      </c>
      <c r="AU213" s="119" t="s">
        <v>87</v>
      </c>
      <c r="AV213" s="12" t="s">
        <v>85</v>
      </c>
      <c r="AW213" s="12" t="s">
        <v>33</v>
      </c>
      <c r="AX213" s="12" t="s">
        <v>77</v>
      </c>
      <c r="AY213" s="119" t="s">
        <v>136</v>
      </c>
    </row>
    <row r="214" spans="2:65" s="13" customFormat="1" x14ac:dyDescent="0.2">
      <c r="B214" s="122"/>
      <c r="C214" s="248"/>
      <c r="D214" s="240" t="s">
        <v>151</v>
      </c>
      <c r="E214" s="249" t="s">
        <v>1</v>
      </c>
      <c r="F214" s="250" t="s">
        <v>238</v>
      </c>
      <c r="G214" s="248"/>
      <c r="H214" s="251">
        <v>75.3</v>
      </c>
      <c r="J214" s="248"/>
      <c r="K214" s="248"/>
      <c r="L214" s="122"/>
      <c r="M214" s="124"/>
      <c r="T214" s="125"/>
      <c r="AT214" s="123" t="s">
        <v>151</v>
      </c>
      <c r="AU214" s="123" t="s">
        <v>87</v>
      </c>
      <c r="AV214" s="13" t="s">
        <v>87</v>
      </c>
      <c r="AW214" s="13" t="s">
        <v>33</v>
      </c>
      <c r="AX214" s="13" t="s">
        <v>77</v>
      </c>
      <c r="AY214" s="123" t="s">
        <v>136</v>
      </c>
    </row>
    <row r="215" spans="2:65" s="13" customFormat="1" x14ac:dyDescent="0.2">
      <c r="B215" s="122"/>
      <c r="C215" s="248"/>
      <c r="D215" s="240" t="s">
        <v>151</v>
      </c>
      <c r="E215" s="249" t="s">
        <v>1</v>
      </c>
      <c r="F215" s="250" t="s">
        <v>239</v>
      </c>
      <c r="G215" s="248"/>
      <c r="H215" s="251">
        <v>54.5</v>
      </c>
      <c r="J215" s="248"/>
      <c r="K215" s="248"/>
      <c r="L215" s="122"/>
      <c r="M215" s="124"/>
      <c r="T215" s="125"/>
      <c r="AT215" s="123" t="s">
        <v>151</v>
      </c>
      <c r="AU215" s="123" t="s">
        <v>87</v>
      </c>
      <c r="AV215" s="13" t="s">
        <v>87</v>
      </c>
      <c r="AW215" s="13" t="s">
        <v>33</v>
      </c>
      <c r="AX215" s="13" t="s">
        <v>77</v>
      </c>
      <c r="AY215" s="123" t="s">
        <v>136</v>
      </c>
    </row>
    <row r="216" spans="2:65" s="14" customFormat="1" x14ac:dyDescent="0.2">
      <c r="B216" s="126"/>
      <c r="C216" s="252"/>
      <c r="D216" s="240" t="s">
        <v>151</v>
      </c>
      <c r="E216" s="253" t="s">
        <v>1</v>
      </c>
      <c r="F216" s="254" t="s">
        <v>154</v>
      </c>
      <c r="G216" s="252"/>
      <c r="H216" s="255">
        <v>546.20000000000005</v>
      </c>
      <c r="J216" s="252"/>
      <c r="K216" s="252"/>
      <c r="L216" s="126"/>
      <c r="M216" s="128"/>
      <c r="T216" s="129"/>
      <c r="AT216" s="127" t="s">
        <v>151</v>
      </c>
      <c r="AU216" s="127" t="s">
        <v>87</v>
      </c>
      <c r="AV216" s="14" t="s">
        <v>143</v>
      </c>
      <c r="AW216" s="14" t="s">
        <v>33</v>
      </c>
      <c r="AX216" s="14" t="s">
        <v>85</v>
      </c>
      <c r="AY216" s="127" t="s">
        <v>136</v>
      </c>
    </row>
    <row r="217" spans="2:65" s="1" customFormat="1" ht="24.2" customHeight="1" x14ac:dyDescent="0.2">
      <c r="B217" s="110"/>
      <c r="C217" s="229" t="s">
        <v>240</v>
      </c>
      <c r="D217" s="229" t="s">
        <v>138</v>
      </c>
      <c r="E217" s="231" t="s">
        <v>241</v>
      </c>
      <c r="F217" s="236" t="s">
        <v>242</v>
      </c>
      <c r="G217" s="237" t="s">
        <v>141</v>
      </c>
      <c r="H217" s="238">
        <v>416.4</v>
      </c>
      <c r="I217" s="235"/>
      <c r="J217" s="272">
        <f>ROUND(I217*H217,2)</f>
        <v>0</v>
      </c>
      <c r="K217" s="236" t="s">
        <v>142</v>
      </c>
      <c r="L217" s="28"/>
      <c r="M217" s="111" t="s">
        <v>1</v>
      </c>
      <c r="N217" s="112" t="s">
        <v>42</v>
      </c>
      <c r="O217" s="113">
        <v>0.32800000000000001</v>
      </c>
      <c r="P217" s="113">
        <f>O217*H217</f>
        <v>136.57919999999999</v>
      </c>
      <c r="Q217" s="113">
        <v>0</v>
      </c>
      <c r="R217" s="113">
        <f>Q217*H217</f>
        <v>0</v>
      </c>
      <c r="S217" s="113">
        <v>0</v>
      </c>
      <c r="T217" s="114">
        <f>S217*H217</f>
        <v>0</v>
      </c>
      <c r="AR217" s="115" t="s">
        <v>143</v>
      </c>
      <c r="AT217" s="115" t="s">
        <v>138</v>
      </c>
      <c r="AU217" s="115" t="s">
        <v>87</v>
      </c>
      <c r="AY217" s="17" t="s">
        <v>136</v>
      </c>
      <c r="BE217" s="116">
        <f>IF(N217="základní",J217,0)</f>
        <v>0</v>
      </c>
      <c r="BF217" s="116">
        <f>IF(N217="snížená",J217,0)</f>
        <v>0</v>
      </c>
      <c r="BG217" s="116">
        <f>IF(N217="zákl. přenesená",J217,0)</f>
        <v>0</v>
      </c>
      <c r="BH217" s="116">
        <f>IF(N217="sníž. přenesená",J217,0)</f>
        <v>0</v>
      </c>
      <c r="BI217" s="116">
        <f>IF(N217="nulová",J217,0)</f>
        <v>0</v>
      </c>
      <c r="BJ217" s="17" t="s">
        <v>85</v>
      </c>
      <c r="BK217" s="116">
        <f>ROUND(I217*H217,2)</f>
        <v>0</v>
      </c>
      <c r="BL217" s="17" t="s">
        <v>143</v>
      </c>
      <c r="BM217" s="115" t="s">
        <v>243</v>
      </c>
    </row>
    <row r="218" spans="2:65" s="1" customFormat="1" ht="29.25" x14ac:dyDescent="0.2">
      <c r="B218" s="28"/>
      <c r="C218" s="239"/>
      <c r="D218" s="240" t="s">
        <v>145</v>
      </c>
      <c r="E218" s="239"/>
      <c r="F218" s="241" t="s">
        <v>244</v>
      </c>
      <c r="G218" s="239"/>
      <c r="H218" s="239"/>
      <c r="J218" s="239"/>
      <c r="K218" s="239"/>
      <c r="L218" s="28"/>
      <c r="M218" s="117"/>
      <c r="T218" s="51"/>
      <c r="AT218" s="17" t="s">
        <v>145</v>
      </c>
      <c r="AU218" s="17" t="s">
        <v>87</v>
      </c>
    </row>
    <row r="219" spans="2:65" s="1" customFormat="1" x14ac:dyDescent="0.2">
      <c r="B219" s="28"/>
      <c r="C219" s="239"/>
      <c r="D219" s="242" t="s">
        <v>147</v>
      </c>
      <c r="E219" s="239"/>
      <c r="F219" s="243" t="s">
        <v>245</v>
      </c>
      <c r="G219" s="239"/>
      <c r="H219" s="239"/>
      <c r="J219" s="239"/>
      <c r="K219" s="239"/>
      <c r="L219" s="28"/>
      <c r="M219" s="117"/>
      <c r="T219" s="51"/>
      <c r="AT219" s="17" t="s">
        <v>147</v>
      </c>
      <c r="AU219" s="17" t="s">
        <v>87</v>
      </c>
    </row>
    <row r="220" spans="2:65" s="1" customFormat="1" ht="409.5" x14ac:dyDescent="0.2">
      <c r="B220" s="28"/>
      <c r="C220" s="239"/>
      <c r="D220" s="240" t="s">
        <v>149</v>
      </c>
      <c r="E220" s="239"/>
      <c r="F220" s="244" t="s">
        <v>246</v>
      </c>
      <c r="G220" s="239"/>
      <c r="H220" s="239"/>
      <c r="J220" s="239"/>
      <c r="K220" s="239"/>
      <c r="L220" s="28"/>
      <c r="M220" s="117"/>
      <c r="T220" s="51"/>
      <c r="AT220" s="17" t="s">
        <v>149</v>
      </c>
      <c r="AU220" s="17" t="s">
        <v>87</v>
      </c>
    </row>
    <row r="221" spans="2:65" s="12" customFormat="1" x14ac:dyDescent="0.2">
      <c r="B221" s="118"/>
      <c r="C221" s="245"/>
      <c r="D221" s="240" t="s">
        <v>151</v>
      </c>
      <c r="E221" s="246" t="s">
        <v>1</v>
      </c>
      <c r="F221" s="247" t="s">
        <v>247</v>
      </c>
      <c r="G221" s="245"/>
      <c r="H221" s="246" t="s">
        <v>1</v>
      </c>
      <c r="J221" s="245"/>
      <c r="K221" s="245"/>
      <c r="L221" s="118"/>
      <c r="M221" s="120"/>
      <c r="T221" s="121"/>
      <c r="AT221" s="119" t="s">
        <v>151</v>
      </c>
      <c r="AU221" s="119" t="s">
        <v>87</v>
      </c>
      <c r="AV221" s="12" t="s">
        <v>85</v>
      </c>
      <c r="AW221" s="12" t="s">
        <v>33</v>
      </c>
      <c r="AX221" s="12" t="s">
        <v>77</v>
      </c>
      <c r="AY221" s="119" t="s">
        <v>136</v>
      </c>
    </row>
    <row r="222" spans="2:65" s="13" customFormat="1" x14ac:dyDescent="0.2">
      <c r="B222" s="122"/>
      <c r="C222" s="248"/>
      <c r="D222" s="240" t="s">
        <v>151</v>
      </c>
      <c r="E222" s="249" t="s">
        <v>1</v>
      </c>
      <c r="F222" s="250" t="s">
        <v>212</v>
      </c>
      <c r="G222" s="248"/>
      <c r="H222" s="251">
        <v>416.4</v>
      </c>
      <c r="J222" s="248"/>
      <c r="K222" s="248"/>
      <c r="L222" s="122"/>
      <c r="M222" s="124"/>
      <c r="T222" s="125"/>
      <c r="AT222" s="123" t="s">
        <v>151</v>
      </c>
      <c r="AU222" s="123" t="s">
        <v>87</v>
      </c>
      <c r="AV222" s="13" t="s">
        <v>87</v>
      </c>
      <c r="AW222" s="13" t="s">
        <v>33</v>
      </c>
      <c r="AX222" s="13" t="s">
        <v>85</v>
      </c>
      <c r="AY222" s="123" t="s">
        <v>136</v>
      </c>
    </row>
    <row r="223" spans="2:65" s="1" customFormat="1" ht="24.2" customHeight="1" x14ac:dyDescent="0.2">
      <c r="B223" s="110"/>
      <c r="C223" s="229" t="s">
        <v>248</v>
      </c>
      <c r="D223" s="229" t="s">
        <v>138</v>
      </c>
      <c r="E223" s="231" t="s">
        <v>249</v>
      </c>
      <c r="F223" s="236" t="s">
        <v>250</v>
      </c>
      <c r="G223" s="237" t="s">
        <v>251</v>
      </c>
      <c r="H223" s="238">
        <v>960</v>
      </c>
      <c r="I223" s="235"/>
      <c r="J223" s="272">
        <f>ROUND(I223*H223,2)</f>
        <v>0</v>
      </c>
      <c r="K223" s="236" t="s">
        <v>142</v>
      </c>
      <c r="L223" s="28"/>
      <c r="M223" s="111" t="s">
        <v>1</v>
      </c>
      <c r="N223" s="112" t="s">
        <v>42</v>
      </c>
      <c r="O223" s="113">
        <v>2.8000000000000001E-2</v>
      </c>
      <c r="P223" s="113">
        <f>O223*H223</f>
        <v>26.88</v>
      </c>
      <c r="Q223" s="113">
        <v>0</v>
      </c>
      <c r="R223" s="113">
        <f>Q223*H223</f>
        <v>0</v>
      </c>
      <c r="S223" s="113">
        <v>0</v>
      </c>
      <c r="T223" s="114">
        <f>S223*H223</f>
        <v>0</v>
      </c>
      <c r="AR223" s="115" t="s">
        <v>143</v>
      </c>
      <c r="AT223" s="115" t="s">
        <v>138</v>
      </c>
      <c r="AU223" s="115" t="s">
        <v>87</v>
      </c>
      <c r="AY223" s="17" t="s">
        <v>136</v>
      </c>
      <c r="BE223" s="116">
        <f>IF(N223="základní",J223,0)</f>
        <v>0</v>
      </c>
      <c r="BF223" s="116">
        <f>IF(N223="snížená",J223,0)</f>
        <v>0</v>
      </c>
      <c r="BG223" s="116">
        <f>IF(N223="zákl. přenesená",J223,0)</f>
        <v>0</v>
      </c>
      <c r="BH223" s="116">
        <f>IF(N223="sníž. přenesená",J223,0)</f>
        <v>0</v>
      </c>
      <c r="BI223" s="116">
        <f>IF(N223="nulová",J223,0)</f>
        <v>0</v>
      </c>
      <c r="BJ223" s="17" t="s">
        <v>85</v>
      </c>
      <c r="BK223" s="116">
        <f>ROUND(I223*H223,2)</f>
        <v>0</v>
      </c>
      <c r="BL223" s="17" t="s">
        <v>143</v>
      </c>
      <c r="BM223" s="115" t="s">
        <v>252</v>
      </c>
    </row>
    <row r="224" spans="2:65" s="1" customFormat="1" ht="19.5" x14ac:dyDescent="0.2">
      <c r="B224" s="28"/>
      <c r="C224" s="239"/>
      <c r="D224" s="240" t="s">
        <v>145</v>
      </c>
      <c r="E224" s="239"/>
      <c r="F224" s="241" t="s">
        <v>253</v>
      </c>
      <c r="G224" s="239"/>
      <c r="H224" s="239"/>
      <c r="J224" s="239"/>
      <c r="K224" s="239"/>
      <c r="L224" s="28"/>
      <c r="M224" s="117"/>
      <c r="T224" s="51"/>
      <c r="AT224" s="17" t="s">
        <v>145</v>
      </c>
      <c r="AU224" s="17" t="s">
        <v>87</v>
      </c>
    </row>
    <row r="225" spans="2:65" s="1" customFormat="1" x14ac:dyDescent="0.2">
      <c r="B225" s="28"/>
      <c r="C225" s="239"/>
      <c r="D225" s="242" t="s">
        <v>147</v>
      </c>
      <c r="E225" s="239"/>
      <c r="F225" s="243" t="s">
        <v>254</v>
      </c>
      <c r="G225" s="239"/>
      <c r="H225" s="239"/>
      <c r="J225" s="239"/>
      <c r="K225" s="239"/>
      <c r="L225" s="28"/>
      <c r="M225" s="117"/>
      <c r="T225" s="51"/>
      <c r="AT225" s="17" t="s">
        <v>147</v>
      </c>
      <c r="AU225" s="17" t="s">
        <v>87</v>
      </c>
    </row>
    <row r="226" spans="2:65" s="1" customFormat="1" ht="117" x14ac:dyDescent="0.2">
      <c r="B226" s="28"/>
      <c r="C226" s="239"/>
      <c r="D226" s="240" t="s">
        <v>149</v>
      </c>
      <c r="E226" s="239"/>
      <c r="F226" s="244" t="s">
        <v>255</v>
      </c>
      <c r="G226" s="239"/>
      <c r="H226" s="239"/>
      <c r="J226" s="239"/>
      <c r="K226" s="239"/>
      <c r="L226" s="28"/>
      <c r="M226" s="117"/>
      <c r="T226" s="51"/>
      <c r="AT226" s="17" t="s">
        <v>149</v>
      </c>
      <c r="AU226" s="17" t="s">
        <v>87</v>
      </c>
    </row>
    <row r="227" spans="2:65" s="13" customFormat="1" x14ac:dyDescent="0.2">
      <c r="B227" s="122"/>
      <c r="C227" s="248"/>
      <c r="D227" s="240" t="s">
        <v>151</v>
      </c>
      <c r="E227" s="249" t="s">
        <v>1</v>
      </c>
      <c r="F227" s="250" t="s">
        <v>256</v>
      </c>
      <c r="G227" s="248"/>
      <c r="H227" s="251">
        <v>960</v>
      </c>
      <c r="J227" s="248"/>
      <c r="K227" s="248"/>
      <c r="L227" s="122"/>
      <c r="M227" s="124"/>
      <c r="T227" s="125"/>
      <c r="AT227" s="123" t="s">
        <v>151</v>
      </c>
      <c r="AU227" s="123" t="s">
        <v>87</v>
      </c>
      <c r="AV227" s="13" t="s">
        <v>87</v>
      </c>
      <c r="AW227" s="13" t="s">
        <v>33</v>
      </c>
      <c r="AX227" s="13" t="s">
        <v>77</v>
      </c>
      <c r="AY227" s="123" t="s">
        <v>136</v>
      </c>
    </row>
    <row r="228" spans="2:65" s="14" customFormat="1" x14ac:dyDescent="0.2">
      <c r="B228" s="126"/>
      <c r="C228" s="252"/>
      <c r="D228" s="240" t="s">
        <v>151</v>
      </c>
      <c r="E228" s="253" t="s">
        <v>1</v>
      </c>
      <c r="F228" s="254" t="s">
        <v>154</v>
      </c>
      <c r="G228" s="252"/>
      <c r="H228" s="255">
        <v>960</v>
      </c>
      <c r="J228" s="252"/>
      <c r="K228" s="252"/>
      <c r="L228" s="126"/>
      <c r="M228" s="128"/>
      <c r="T228" s="129"/>
      <c r="AT228" s="127" t="s">
        <v>151</v>
      </c>
      <c r="AU228" s="127" t="s">
        <v>87</v>
      </c>
      <c r="AV228" s="14" t="s">
        <v>143</v>
      </c>
      <c r="AW228" s="14" t="s">
        <v>33</v>
      </c>
      <c r="AX228" s="14" t="s">
        <v>85</v>
      </c>
      <c r="AY228" s="127" t="s">
        <v>136</v>
      </c>
    </row>
    <row r="229" spans="2:65" s="1" customFormat="1" ht="24.2" customHeight="1" x14ac:dyDescent="0.2">
      <c r="B229" s="110"/>
      <c r="C229" s="229" t="s">
        <v>257</v>
      </c>
      <c r="D229" s="229" t="s">
        <v>138</v>
      </c>
      <c r="E229" s="231" t="s">
        <v>258</v>
      </c>
      <c r="F229" s="236" t="s">
        <v>259</v>
      </c>
      <c r="G229" s="237" t="s">
        <v>251</v>
      </c>
      <c r="H229" s="238">
        <v>481</v>
      </c>
      <c r="I229" s="235"/>
      <c r="J229" s="272">
        <f>ROUND(I229*H229,2)</f>
        <v>0</v>
      </c>
      <c r="K229" s="236" t="s">
        <v>142</v>
      </c>
      <c r="L229" s="28"/>
      <c r="M229" s="111" t="s">
        <v>1</v>
      </c>
      <c r="N229" s="112" t="s">
        <v>42</v>
      </c>
      <c r="O229" s="113">
        <v>0.11899999999999999</v>
      </c>
      <c r="P229" s="113">
        <f>O229*H229</f>
        <v>57.238999999999997</v>
      </c>
      <c r="Q229" s="113">
        <v>0</v>
      </c>
      <c r="R229" s="113">
        <f>Q229*H229</f>
        <v>0</v>
      </c>
      <c r="S229" s="113">
        <v>0</v>
      </c>
      <c r="T229" s="114">
        <f>S229*H229</f>
        <v>0</v>
      </c>
      <c r="AR229" s="115" t="s">
        <v>143</v>
      </c>
      <c r="AT229" s="115" t="s">
        <v>138</v>
      </c>
      <c r="AU229" s="115" t="s">
        <v>87</v>
      </c>
      <c r="AY229" s="17" t="s">
        <v>136</v>
      </c>
      <c r="BE229" s="116">
        <f>IF(N229="základní",J229,0)</f>
        <v>0</v>
      </c>
      <c r="BF229" s="116">
        <f>IF(N229="snížená",J229,0)</f>
        <v>0</v>
      </c>
      <c r="BG229" s="116">
        <f>IF(N229="zákl. přenesená",J229,0)</f>
        <v>0</v>
      </c>
      <c r="BH229" s="116">
        <f>IF(N229="sníž. přenesená",J229,0)</f>
        <v>0</v>
      </c>
      <c r="BI229" s="116">
        <f>IF(N229="nulová",J229,0)</f>
        <v>0</v>
      </c>
      <c r="BJ229" s="17" t="s">
        <v>85</v>
      </c>
      <c r="BK229" s="116">
        <f>ROUND(I229*H229,2)</f>
        <v>0</v>
      </c>
      <c r="BL229" s="17" t="s">
        <v>143</v>
      </c>
      <c r="BM229" s="115" t="s">
        <v>260</v>
      </c>
    </row>
    <row r="230" spans="2:65" s="1" customFormat="1" ht="29.25" x14ac:dyDescent="0.2">
      <c r="B230" s="28"/>
      <c r="C230" s="239"/>
      <c r="D230" s="240" t="s">
        <v>145</v>
      </c>
      <c r="E230" s="239"/>
      <c r="F230" s="241" t="s">
        <v>261</v>
      </c>
      <c r="G230" s="239"/>
      <c r="H230" s="239"/>
      <c r="J230" s="239"/>
      <c r="K230" s="239"/>
      <c r="L230" s="28"/>
      <c r="M230" s="117"/>
      <c r="T230" s="51"/>
      <c r="AT230" s="17" t="s">
        <v>145</v>
      </c>
      <c r="AU230" s="17" t="s">
        <v>87</v>
      </c>
    </row>
    <row r="231" spans="2:65" s="1" customFormat="1" x14ac:dyDescent="0.2">
      <c r="B231" s="28"/>
      <c r="C231" s="239"/>
      <c r="D231" s="242" t="s">
        <v>147</v>
      </c>
      <c r="E231" s="239"/>
      <c r="F231" s="243" t="s">
        <v>262</v>
      </c>
      <c r="G231" s="239"/>
      <c r="H231" s="239"/>
      <c r="J231" s="239"/>
      <c r="K231" s="239"/>
      <c r="L231" s="28"/>
      <c r="M231" s="117"/>
      <c r="T231" s="51"/>
      <c r="AT231" s="17" t="s">
        <v>147</v>
      </c>
      <c r="AU231" s="17" t="s">
        <v>87</v>
      </c>
    </row>
    <row r="232" spans="2:65" s="1" customFormat="1" ht="48.75" x14ac:dyDescent="0.2">
      <c r="B232" s="28"/>
      <c r="C232" s="239"/>
      <c r="D232" s="240" t="s">
        <v>149</v>
      </c>
      <c r="E232" s="239"/>
      <c r="F232" s="244" t="s">
        <v>263</v>
      </c>
      <c r="G232" s="239"/>
      <c r="H232" s="239"/>
      <c r="J232" s="239"/>
      <c r="K232" s="239"/>
      <c r="L232" s="28"/>
      <c r="M232" s="117"/>
      <c r="T232" s="51"/>
      <c r="AT232" s="17" t="s">
        <v>149</v>
      </c>
      <c r="AU232" s="17" t="s">
        <v>87</v>
      </c>
    </row>
    <row r="233" spans="2:65" s="13" customFormat="1" x14ac:dyDescent="0.2">
      <c r="B233" s="122"/>
      <c r="C233" s="248"/>
      <c r="D233" s="240" t="s">
        <v>151</v>
      </c>
      <c r="E233" s="249" t="s">
        <v>1</v>
      </c>
      <c r="F233" s="250" t="s">
        <v>264</v>
      </c>
      <c r="G233" s="248"/>
      <c r="H233" s="251">
        <v>481</v>
      </c>
      <c r="J233" s="248"/>
      <c r="K233" s="248"/>
      <c r="L233" s="122"/>
      <c r="M233" s="124"/>
      <c r="T233" s="125"/>
      <c r="AT233" s="123" t="s">
        <v>151</v>
      </c>
      <c r="AU233" s="123" t="s">
        <v>87</v>
      </c>
      <c r="AV233" s="13" t="s">
        <v>87</v>
      </c>
      <c r="AW233" s="13" t="s">
        <v>33</v>
      </c>
      <c r="AX233" s="13" t="s">
        <v>77</v>
      </c>
      <c r="AY233" s="123" t="s">
        <v>136</v>
      </c>
    </row>
    <row r="234" spans="2:65" s="14" customFormat="1" x14ac:dyDescent="0.2">
      <c r="B234" s="126"/>
      <c r="C234" s="252"/>
      <c r="D234" s="240" t="s">
        <v>151</v>
      </c>
      <c r="E234" s="253" t="s">
        <v>1</v>
      </c>
      <c r="F234" s="254" t="s">
        <v>154</v>
      </c>
      <c r="G234" s="252"/>
      <c r="H234" s="255">
        <v>481</v>
      </c>
      <c r="J234" s="252"/>
      <c r="K234" s="252"/>
      <c r="L234" s="126"/>
      <c r="M234" s="128"/>
      <c r="T234" s="129"/>
      <c r="AT234" s="127" t="s">
        <v>151</v>
      </c>
      <c r="AU234" s="127" t="s">
        <v>87</v>
      </c>
      <c r="AV234" s="14" t="s">
        <v>143</v>
      </c>
      <c r="AW234" s="14" t="s">
        <v>33</v>
      </c>
      <c r="AX234" s="14" t="s">
        <v>85</v>
      </c>
      <c r="AY234" s="127" t="s">
        <v>136</v>
      </c>
    </row>
    <row r="235" spans="2:65" s="11" customFormat="1" ht="22.9" customHeight="1" x14ac:dyDescent="0.2">
      <c r="B235" s="103"/>
      <c r="C235" s="266"/>
      <c r="D235" s="267" t="s">
        <v>76</v>
      </c>
      <c r="E235" s="268" t="s">
        <v>143</v>
      </c>
      <c r="F235" s="268" t="s">
        <v>265</v>
      </c>
      <c r="G235" s="266"/>
      <c r="H235" s="266"/>
      <c r="J235" s="271">
        <f>BK235</f>
        <v>0</v>
      </c>
      <c r="K235" s="266"/>
      <c r="L235" s="103"/>
      <c r="M235" s="105"/>
      <c r="P235" s="106">
        <f>SUM(P236:P301)</f>
        <v>2448.7197500000002</v>
      </c>
      <c r="R235" s="106">
        <f>SUM(R236:R301)</f>
        <v>2361.0999360000001</v>
      </c>
      <c r="T235" s="107">
        <f>SUM(T236:T301)</f>
        <v>0</v>
      </c>
      <c r="AR235" s="104" t="s">
        <v>85</v>
      </c>
      <c r="AT235" s="108" t="s">
        <v>76</v>
      </c>
      <c r="AU235" s="108" t="s">
        <v>85</v>
      </c>
      <c r="AY235" s="104" t="s">
        <v>136</v>
      </c>
      <c r="BK235" s="109">
        <f>SUM(BK236:BK301)</f>
        <v>0</v>
      </c>
    </row>
    <row r="236" spans="2:65" s="1" customFormat="1" ht="24.2" customHeight="1" x14ac:dyDescent="0.2">
      <c r="B236" s="110"/>
      <c r="C236" s="229" t="s">
        <v>266</v>
      </c>
      <c r="D236" s="229" t="s">
        <v>138</v>
      </c>
      <c r="E236" s="231" t="s">
        <v>267</v>
      </c>
      <c r="F236" s="236" t="s">
        <v>268</v>
      </c>
      <c r="G236" s="237" t="s">
        <v>141</v>
      </c>
      <c r="H236" s="238">
        <v>216.2</v>
      </c>
      <c r="I236" s="235"/>
      <c r="J236" s="272">
        <f>ROUND(I236*H236,2)</f>
        <v>0</v>
      </c>
      <c r="K236" s="236" t="s">
        <v>142</v>
      </c>
      <c r="L236" s="28"/>
      <c r="M236" s="111" t="s">
        <v>1</v>
      </c>
      <c r="N236" s="112" t="s">
        <v>42</v>
      </c>
      <c r="O236" s="113">
        <v>0.115</v>
      </c>
      <c r="P236" s="113">
        <f>O236*H236</f>
        <v>24.863</v>
      </c>
      <c r="Q236" s="113">
        <v>1.89</v>
      </c>
      <c r="R236" s="113">
        <f>Q236*H236</f>
        <v>408.61799999999994</v>
      </c>
      <c r="S236" s="113">
        <v>0</v>
      </c>
      <c r="T236" s="114">
        <f>S236*H236</f>
        <v>0</v>
      </c>
      <c r="AR236" s="115" t="s">
        <v>143</v>
      </c>
      <c r="AT236" s="115" t="s">
        <v>138</v>
      </c>
      <c r="AU236" s="115" t="s">
        <v>87</v>
      </c>
      <c r="AY236" s="17" t="s">
        <v>136</v>
      </c>
      <c r="BE236" s="116">
        <f>IF(N236="základní",J236,0)</f>
        <v>0</v>
      </c>
      <c r="BF236" s="116">
        <f>IF(N236="snížená",J236,0)</f>
        <v>0</v>
      </c>
      <c r="BG236" s="116">
        <f>IF(N236="zákl. přenesená",J236,0)</f>
        <v>0</v>
      </c>
      <c r="BH236" s="116">
        <f>IF(N236="sníž. přenesená",J236,0)</f>
        <v>0</v>
      </c>
      <c r="BI236" s="116">
        <f>IF(N236="nulová",J236,0)</f>
        <v>0</v>
      </c>
      <c r="BJ236" s="17" t="s">
        <v>85</v>
      </c>
      <c r="BK236" s="116">
        <f>ROUND(I236*H236,2)</f>
        <v>0</v>
      </c>
      <c r="BL236" s="17" t="s">
        <v>143</v>
      </c>
      <c r="BM236" s="115" t="s">
        <v>269</v>
      </c>
    </row>
    <row r="237" spans="2:65" s="1" customFormat="1" ht="19.5" x14ac:dyDescent="0.2">
      <c r="B237" s="28"/>
      <c r="C237" s="239"/>
      <c r="D237" s="240" t="s">
        <v>145</v>
      </c>
      <c r="E237" s="239"/>
      <c r="F237" s="241" t="s">
        <v>270</v>
      </c>
      <c r="G237" s="239"/>
      <c r="H237" s="239"/>
      <c r="J237" s="239"/>
      <c r="K237" s="239"/>
      <c r="L237" s="28"/>
      <c r="M237" s="117"/>
      <c r="T237" s="51"/>
      <c r="AT237" s="17" t="s">
        <v>145</v>
      </c>
      <c r="AU237" s="17" t="s">
        <v>87</v>
      </c>
    </row>
    <row r="238" spans="2:65" s="1" customFormat="1" x14ac:dyDescent="0.2">
      <c r="B238" s="28"/>
      <c r="C238" s="239"/>
      <c r="D238" s="242" t="s">
        <v>147</v>
      </c>
      <c r="E238" s="239"/>
      <c r="F238" s="243" t="s">
        <v>271</v>
      </c>
      <c r="G238" s="239"/>
      <c r="H238" s="239"/>
      <c r="J238" s="239"/>
      <c r="K238" s="239"/>
      <c r="L238" s="28"/>
      <c r="M238" s="117"/>
      <c r="T238" s="51"/>
      <c r="AT238" s="17" t="s">
        <v>147</v>
      </c>
      <c r="AU238" s="17" t="s">
        <v>87</v>
      </c>
    </row>
    <row r="239" spans="2:65" s="1" customFormat="1" ht="68.25" x14ac:dyDescent="0.2">
      <c r="B239" s="28"/>
      <c r="C239" s="239"/>
      <c r="D239" s="240" t="s">
        <v>149</v>
      </c>
      <c r="E239" s="239"/>
      <c r="F239" s="244" t="s">
        <v>272</v>
      </c>
      <c r="G239" s="239"/>
      <c r="H239" s="239"/>
      <c r="J239" s="239"/>
      <c r="K239" s="239"/>
      <c r="L239" s="28"/>
      <c r="M239" s="117"/>
      <c r="T239" s="51"/>
      <c r="AT239" s="17" t="s">
        <v>149</v>
      </c>
      <c r="AU239" s="17" t="s">
        <v>87</v>
      </c>
    </row>
    <row r="240" spans="2:65" s="12" customFormat="1" x14ac:dyDescent="0.2">
      <c r="B240" s="118"/>
      <c r="C240" s="245"/>
      <c r="D240" s="240" t="s">
        <v>151</v>
      </c>
      <c r="E240" s="246" t="s">
        <v>1</v>
      </c>
      <c r="F240" s="247" t="s">
        <v>273</v>
      </c>
      <c r="G240" s="245"/>
      <c r="H240" s="246" t="s">
        <v>1</v>
      </c>
      <c r="J240" s="245"/>
      <c r="K240" s="245"/>
      <c r="L240" s="118"/>
      <c r="M240" s="120"/>
      <c r="T240" s="121"/>
      <c r="AT240" s="119" t="s">
        <v>151</v>
      </c>
      <c r="AU240" s="119" t="s">
        <v>87</v>
      </c>
      <c r="AV240" s="12" t="s">
        <v>85</v>
      </c>
      <c r="AW240" s="12" t="s">
        <v>33</v>
      </c>
      <c r="AX240" s="12" t="s">
        <v>77</v>
      </c>
      <c r="AY240" s="119" t="s">
        <v>136</v>
      </c>
    </row>
    <row r="241" spans="2:65" s="12" customFormat="1" x14ac:dyDescent="0.2">
      <c r="B241" s="118"/>
      <c r="C241" s="245"/>
      <c r="D241" s="240" t="s">
        <v>151</v>
      </c>
      <c r="E241" s="246" t="s">
        <v>1</v>
      </c>
      <c r="F241" s="247" t="s">
        <v>274</v>
      </c>
      <c r="G241" s="245"/>
      <c r="H241" s="246" t="s">
        <v>1</v>
      </c>
      <c r="J241" s="245"/>
      <c r="K241" s="245"/>
      <c r="L241" s="118"/>
      <c r="M241" s="120"/>
      <c r="T241" s="121"/>
      <c r="AT241" s="119" t="s">
        <v>151</v>
      </c>
      <c r="AU241" s="119" t="s">
        <v>87</v>
      </c>
      <c r="AV241" s="12" t="s">
        <v>85</v>
      </c>
      <c r="AW241" s="12" t="s">
        <v>33</v>
      </c>
      <c r="AX241" s="12" t="s">
        <v>77</v>
      </c>
      <c r="AY241" s="119" t="s">
        <v>136</v>
      </c>
    </row>
    <row r="242" spans="2:65" s="13" customFormat="1" x14ac:dyDescent="0.2">
      <c r="B242" s="122"/>
      <c r="C242" s="248"/>
      <c r="D242" s="240" t="s">
        <v>151</v>
      </c>
      <c r="E242" s="249" t="s">
        <v>1</v>
      </c>
      <c r="F242" s="250" t="s">
        <v>275</v>
      </c>
      <c r="G242" s="248"/>
      <c r="H242" s="251">
        <v>144</v>
      </c>
      <c r="J242" s="248"/>
      <c r="K242" s="248"/>
      <c r="L242" s="122"/>
      <c r="M242" s="124"/>
      <c r="T242" s="125"/>
      <c r="AT242" s="123" t="s">
        <v>151</v>
      </c>
      <c r="AU242" s="123" t="s">
        <v>87</v>
      </c>
      <c r="AV242" s="13" t="s">
        <v>87</v>
      </c>
      <c r="AW242" s="13" t="s">
        <v>33</v>
      </c>
      <c r="AX242" s="13" t="s">
        <v>77</v>
      </c>
      <c r="AY242" s="123" t="s">
        <v>136</v>
      </c>
    </row>
    <row r="243" spans="2:65" s="12" customFormat="1" x14ac:dyDescent="0.2">
      <c r="B243" s="118"/>
      <c r="C243" s="245"/>
      <c r="D243" s="240" t="s">
        <v>151</v>
      </c>
      <c r="E243" s="246" t="s">
        <v>1</v>
      </c>
      <c r="F243" s="247" t="s">
        <v>276</v>
      </c>
      <c r="G243" s="245"/>
      <c r="H243" s="246" t="s">
        <v>1</v>
      </c>
      <c r="J243" s="245"/>
      <c r="K243" s="245"/>
      <c r="L243" s="118"/>
      <c r="M243" s="120"/>
      <c r="T243" s="121"/>
      <c r="AT243" s="119" t="s">
        <v>151</v>
      </c>
      <c r="AU243" s="119" t="s">
        <v>87</v>
      </c>
      <c r="AV243" s="12" t="s">
        <v>85</v>
      </c>
      <c r="AW243" s="12" t="s">
        <v>33</v>
      </c>
      <c r="AX243" s="12" t="s">
        <v>77</v>
      </c>
      <c r="AY243" s="119" t="s">
        <v>136</v>
      </c>
    </row>
    <row r="244" spans="2:65" s="13" customFormat="1" x14ac:dyDescent="0.2">
      <c r="B244" s="122"/>
      <c r="C244" s="248"/>
      <c r="D244" s="240" t="s">
        <v>151</v>
      </c>
      <c r="E244" s="249" t="s">
        <v>1</v>
      </c>
      <c r="F244" s="250" t="s">
        <v>277</v>
      </c>
      <c r="G244" s="248"/>
      <c r="H244" s="251">
        <v>72.2</v>
      </c>
      <c r="J244" s="248"/>
      <c r="K244" s="248"/>
      <c r="L244" s="122"/>
      <c r="M244" s="124"/>
      <c r="T244" s="125"/>
      <c r="AT244" s="123" t="s">
        <v>151</v>
      </c>
      <c r="AU244" s="123" t="s">
        <v>87</v>
      </c>
      <c r="AV244" s="13" t="s">
        <v>87</v>
      </c>
      <c r="AW244" s="13" t="s">
        <v>33</v>
      </c>
      <c r="AX244" s="13" t="s">
        <v>77</v>
      </c>
      <c r="AY244" s="123" t="s">
        <v>136</v>
      </c>
    </row>
    <row r="245" spans="2:65" s="14" customFormat="1" x14ac:dyDescent="0.2">
      <c r="B245" s="126"/>
      <c r="C245" s="252"/>
      <c r="D245" s="240" t="s">
        <v>151</v>
      </c>
      <c r="E245" s="253" t="s">
        <v>1</v>
      </c>
      <c r="F245" s="254" t="s">
        <v>154</v>
      </c>
      <c r="G245" s="252"/>
      <c r="H245" s="255">
        <v>216.2</v>
      </c>
      <c r="J245" s="252"/>
      <c r="K245" s="252"/>
      <c r="L245" s="126"/>
      <c r="M245" s="128"/>
      <c r="T245" s="129"/>
      <c r="AT245" s="127" t="s">
        <v>151</v>
      </c>
      <c r="AU245" s="127" t="s">
        <v>87</v>
      </c>
      <c r="AV245" s="14" t="s">
        <v>143</v>
      </c>
      <c r="AW245" s="14" t="s">
        <v>33</v>
      </c>
      <c r="AX245" s="14" t="s">
        <v>85</v>
      </c>
      <c r="AY245" s="127" t="s">
        <v>136</v>
      </c>
    </row>
    <row r="246" spans="2:65" s="1" customFormat="1" ht="24.2" customHeight="1" x14ac:dyDescent="0.2">
      <c r="B246" s="110"/>
      <c r="C246" s="229" t="s">
        <v>278</v>
      </c>
      <c r="D246" s="229" t="s">
        <v>138</v>
      </c>
      <c r="E246" s="231" t="s">
        <v>279</v>
      </c>
      <c r="F246" s="236" t="s">
        <v>280</v>
      </c>
      <c r="G246" s="237" t="s">
        <v>141</v>
      </c>
      <c r="H246" s="238">
        <v>203.3</v>
      </c>
      <c r="I246" s="235"/>
      <c r="J246" s="272">
        <f>ROUND(I246*H246,2)</f>
        <v>0</v>
      </c>
      <c r="K246" s="236" t="s">
        <v>142</v>
      </c>
      <c r="L246" s="28"/>
      <c r="M246" s="111" t="s">
        <v>1</v>
      </c>
      <c r="N246" s="112" t="s">
        <v>42</v>
      </c>
      <c r="O246" s="113">
        <v>0.57499999999999996</v>
      </c>
      <c r="P246" s="113">
        <f>O246*H246</f>
        <v>116.89749999999999</v>
      </c>
      <c r="Q246" s="113">
        <v>2.4340799999999998</v>
      </c>
      <c r="R246" s="113">
        <f>Q246*H246</f>
        <v>494.84846399999998</v>
      </c>
      <c r="S246" s="113">
        <v>0</v>
      </c>
      <c r="T246" s="114">
        <f>S246*H246</f>
        <v>0</v>
      </c>
      <c r="AR246" s="115" t="s">
        <v>143</v>
      </c>
      <c r="AT246" s="115" t="s">
        <v>138</v>
      </c>
      <c r="AU246" s="115" t="s">
        <v>87</v>
      </c>
      <c r="AY246" s="17" t="s">
        <v>136</v>
      </c>
      <c r="BE246" s="116">
        <f>IF(N246="základní",J246,0)</f>
        <v>0</v>
      </c>
      <c r="BF246" s="116">
        <f>IF(N246="snížená",J246,0)</f>
        <v>0</v>
      </c>
      <c r="BG246" s="116">
        <f>IF(N246="zákl. přenesená",J246,0)</f>
        <v>0</v>
      </c>
      <c r="BH246" s="116">
        <f>IF(N246="sníž. přenesená",J246,0)</f>
        <v>0</v>
      </c>
      <c r="BI246" s="116">
        <f>IF(N246="nulová",J246,0)</f>
        <v>0</v>
      </c>
      <c r="BJ246" s="17" t="s">
        <v>85</v>
      </c>
      <c r="BK246" s="116">
        <f>ROUND(I246*H246,2)</f>
        <v>0</v>
      </c>
      <c r="BL246" s="17" t="s">
        <v>143</v>
      </c>
      <c r="BM246" s="115" t="s">
        <v>281</v>
      </c>
    </row>
    <row r="247" spans="2:65" s="1" customFormat="1" ht="19.5" x14ac:dyDescent="0.2">
      <c r="B247" s="28"/>
      <c r="C247" s="239"/>
      <c r="D247" s="240" t="s">
        <v>145</v>
      </c>
      <c r="E247" s="239"/>
      <c r="F247" s="241" t="s">
        <v>282</v>
      </c>
      <c r="G247" s="239"/>
      <c r="H247" s="239"/>
      <c r="J247" s="239"/>
      <c r="K247" s="239"/>
      <c r="L247" s="28"/>
      <c r="M247" s="117"/>
      <c r="T247" s="51"/>
      <c r="AT247" s="17" t="s">
        <v>145</v>
      </c>
      <c r="AU247" s="17" t="s">
        <v>87</v>
      </c>
    </row>
    <row r="248" spans="2:65" s="1" customFormat="1" x14ac:dyDescent="0.2">
      <c r="B248" s="28"/>
      <c r="C248" s="239"/>
      <c r="D248" s="242" t="s">
        <v>147</v>
      </c>
      <c r="E248" s="239"/>
      <c r="F248" s="243" t="s">
        <v>283</v>
      </c>
      <c r="G248" s="239"/>
      <c r="H248" s="239"/>
      <c r="J248" s="239"/>
      <c r="K248" s="239"/>
      <c r="L248" s="28"/>
      <c r="M248" s="117"/>
      <c r="T248" s="51"/>
      <c r="AT248" s="17" t="s">
        <v>147</v>
      </c>
      <c r="AU248" s="17" t="s">
        <v>87</v>
      </c>
    </row>
    <row r="249" spans="2:65" s="1" customFormat="1" ht="78" x14ac:dyDescent="0.2">
      <c r="B249" s="28"/>
      <c r="C249" s="239"/>
      <c r="D249" s="240" t="s">
        <v>149</v>
      </c>
      <c r="E249" s="239"/>
      <c r="F249" s="244" t="s">
        <v>284</v>
      </c>
      <c r="G249" s="239"/>
      <c r="H249" s="239"/>
      <c r="J249" s="239"/>
      <c r="K249" s="239"/>
      <c r="L249" s="28"/>
      <c r="M249" s="117"/>
      <c r="T249" s="51"/>
      <c r="AT249" s="17" t="s">
        <v>149</v>
      </c>
      <c r="AU249" s="17" t="s">
        <v>87</v>
      </c>
    </row>
    <row r="250" spans="2:65" s="12" customFormat="1" x14ac:dyDescent="0.2">
      <c r="B250" s="118"/>
      <c r="C250" s="245"/>
      <c r="D250" s="240" t="s">
        <v>151</v>
      </c>
      <c r="E250" s="246" t="s">
        <v>1</v>
      </c>
      <c r="F250" s="247" t="s">
        <v>285</v>
      </c>
      <c r="G250" s="245"/>
      <c r="H250" s="246" t="s">
        <v>1</v>
      </c>
      <c r="J250" s="245"/>
      <c r="K250" s="245"/>
      <c r="L250" s="118"/>
      <c r="M250" s="120"/>
      <c r="T250" s="121"/>
      <c r="AT250" s="119" t="s">
        <v>151</v>
      </c>
      <c r="AU250" s="119" t="s">
        <v>87</v>
      </c>
      <c r="AV250" s="12" t="s">
        <v>85</v>
      </c>
      <c r="AW250" s="12" t="s">
        <v>33</v>
      </c>
      <c r="AX250" s="12" t="s">
        <v>77</v>
      </c>
      <c r="AY250" s="119" t="s">
        <v>136</v>
      </c>
    </row>
    <row r="251" spans="2:65" s="12" customFormat="1" x14ac:dyDescent="0.2">
      <c r="B251" s="118"/>
      <c r="C251" s="245"/>
      <c r="D251" s="240" t="s">
        <v>151</v>
      </c>
      <c r="E251" s="246" t="s">
        <v>1</v>
      </c>
      <c r="F251" s="247" t="s">
        <v>286</v>
      </c>
      <c r="G251" s="245"/>
      <c r="H251" s="246" t="s">
        <v>1</v>
      </c>
      <c r="J251" s="245"/>
      <c r="K251" s="245"/>
      <c r="L251" s="118"/>
      <c r="M251" s="120"/>
      <c r="T251" s="121"/>
      <c r="AT251" s="119" t="s">
        <v>151</v>
      </c>
      <c r="AU251" s="119" t="s">
        <v>87</v>
      </c>
      <c r="AV251" s="12" t="s">
        <v>85</v>
      </c>
      <c r="AW251" s="12" t="s">
        <v>33</v>
      </c>
      <c r="AX251" s="12" t="s">
        <v>77</v>
      </c>
      <c r="AY251" s="119" t="s">
        <v>136</v>
      </c>
    </row>
    <row r="252" spans="2:65" s="13" customFormat="1" x14ac:dyDescent="0.2">
      <c r="B252" s="122"/>
      <c r="C252" s="248"/>
      <c r="D252" s="240" t="s">
        <v>151</v>
      </c>
      <c r="E252" s="249" t="s">
        <v>1</v>
      </c>
      <c r="F252" s="250" t="s">
        <v>287</v>
      </c>
      <c r="G252" s="248"/>
      <c r="H252" s="251">
        <v>203.3</v>
      </c>
      <c r="J252" s="248"/>
      <c r="K252" s="248"/>
      <c r="L252" s="122"/>
      <c r="M252" s="124"/>
      <c r="T252" s="125"/>
      <c r="AT252" s="123" t="s">
        <v>151</v>
      </c>
      <c r="AU252" s="123" t="s">
        <v>87</v>
      </c>
      <c r="AV252" s="13" t="s">
        <v>87</v>
      </c>
      <c r="AW252" s="13" t="s">
        <v>33</v>
      </c>
      <c r="AX252" s="13" t="s">
        <v>77</v>
      </c>
      <c r="AY252" s="123" t="s">
        <v>136</v>
      </c>
    </row>
    <row r="253" spans="2:65" s="14" customFormat="1" x14ac:dyDescent="0.2">
      <c r="B253" s="126"/>
      <c r="C253" s="252"/>
      <c r="D253" s="240" t="s">
        <v>151</v>
      </c>
      <c r="E253" s="253" t="s">
        <v>1</v>
      </c>
      <c r="F253" s="254" t="s">
        <v>154</v>
      </c>
      <c r="G253" s="252"/>
      <c r="H253" s="255">
        <v>203.3</v>
      </c>
      <c r="J253" s="252"/>
      <c r="K253" s="252"/>
      <c r="L253" s="126"/>
      <c r="M253" s="128"/>
      <c r="T253" s="129"/>
      <c r="AT253" s="127" t="s">
        <v>151</v>
      </c>
      <c r="AU253" s="127" t="s">
        <v>87</v>
      </c>
      <c r="AV253" s="14" t="s">
        <v>143</v>
      </c>
      <c r="AW253" s="14" t="s">
        <v>33</v>
      </c>
      <c r="AX253" s="14" t="s">
        <v>85</v>
      </c>
      <c r="AY253" s="127" t="s">
        <v>136</v>
      </c>
    </row>
    <row r="254" spans="2:65" s="1" customFormat="1" ht="33" customHeight="1" x14ac:dyDescent="0.2">
      <c r="B254" s="110"/>
      <c r="C254" s="229" t="s">
        <v>8</v>
      </c>
      <c r="D254" s="229" t="s">
        <v>138</v>
      </c>
      <c r="E254" s="231" t="s">
        <v>288</v>
      </c>
      <c r="F254" s="236" t="s">
        <v>289</v>
      </c>
      <c r="G254" s="237" t="s">
        <v>141</v>
      </c>
      <c r="H254" s="238">
        <v>129.80000000000001</v>
      </c>
      <c r="I254" s="235"/>
      <c r="J254" s="272">
        <f>ROUND(I254*H254,2)</f>
        <v>0</v>
      </c>
      <c r="K254" s="236" t="s">
        <v>221</v>
      </c>
      <c r="L254" s="28"/>
      <c r="M254" s="111" t="s">
        <v>1</v>
      </c>
      <c r="N254" s="112" t="s">
        <v>42</v>
      </c>
      <c r="O254" s="113">
        <v>0.57499999999999996</v>
      </c>
      <c r="P254" s="113">
        <f>O254*H254</f>
        <v>74.635000000000005</v>
      </c>
      <c r="Q254" s="113">
        <v>0</v>
      </c>
      <c r="R254" s="113">
        <f>Q254*H254</f>
        <v>0</v>
      </c>
      <c r="S254" s="113">
        <v>0</v>
      </c>
      <c r="T254" s="114">
        <f>S254*H254</f>
        <v>0</v>
      </c>
      <c r="AR254" s="115" t="s">
        <v>143</v>
      </c>
      <c r="AT254" s="115" t="s">
        <v>138</v>
      </c>
      <c r="AU254" s="115" t="s">
        <v>87</v>
      </c>
      <c r="AY254" s="17" t="s">
        <v>136</v>
      </c>
      <c r="BE254" s="116">
        <f>IF(N254="základní",J254,0)</f>
        <v>0</v>
      </c>
      <c r="BF254" s="116">
        <f>IF(N254="snížená",J254,0)</f>
        <v>0</v>
      </c>
      <c r="BG254" s="116">
        <f>IF(N254="zákl. přenesená",J254,0)</f>
        <v>0</v>
      </c>
      <c r="BH254" s="116">
        <f>IF(N254="sníž. přenesená",J254,0)</f>
        <v>0</v>
      </c>
      <c r="BI254" s="116">
        <f>IF(N254="nulová",J254,0)</f>
        <v>0</v>
      </c>
      <c r="BJ254" s="17" t="s">
        <v>85</v>
      </c>
      <c r="BK254" s="116">
        <f>ROUND(I254*H254,2)</f>
        <v>0</v>
      </c>
      <c r="BL254" s="17" t="s">
        <v>143</v>
      </c>
      <c r="BM254" s="115" t="s">
        <v>290</v>
      </c>
    </row>
    <row r="255" spans="2:65" s="1" customFormat="1" ht="19.5" x14ac:dyDescent="0.2">
      <c r="B255" s="28"/>
      <c r="C255" s="239"/>
      <c r="D255" s="240" t="s">
        <v>145</v>
      </c>
      <c r="E255" s="239"/>
      <c r="F255" s="241" t="s">
        <v>291</v>
      </c>
      <c r="G255" s="239"/>
      <c r="H255" s="239"/>
      <c r="J255" s="239"/>
      <c r="K255" s="239"/>
      <c r="L255" s="28"/>
      <c r="M255" s="117"/>
      <c r="T255" s="51"/>
      <c r="AT255" s="17" t="s">
        <v>145</v>
      </c>
      <c r="AU255" s="17" t="s">
        <v>87</v>
      </c>
    </row>
    <row r="256" spans="2:65" s="1" customFormat="1" ht="78" x14ac:dyDescent="0.2">
      <c r="B256" s="28"/>
      <c r="C256" s="239"/>
      <c r="D256" s="240" t="s">
        <v>149</v>
      </c>
      <c r="E256" s="239"/>
      <c r="F256" s="244" t="s">
        <v>284</v>
      </c>
      <c r="G256" s="239"/>
      <c r="H256" s="239"/>
      <c r="J256" s="239"/>
      <c r="K256" s="239"/>
      <c r="L256" s="28"/>
      <c r="M256" s="117"/>
      <c r="T256" s="51"/>
      <c r="AT256" s="17" t="s">
        <v>149</v>
      </c>
      <c r="AU256" s="17" t="s">
        <v>87</v>
      </c>
    </row>
    <row r="257" spans="2:65" s="1" customFormat="1" ht="19.5" x14ac:dyDescent="0.2">
      <c r="B257" s="28"/>
      <c r="C257" s="239"/>
      <c r="D257" s="240" t="s">
        <v>292</v>
      </c>
      <c r="E257" s="239"/>
      <c r="F257" s="244" t="s">
        <v>293</v>
      </c>
      <c r="G257" s="239"/>
      <c r="H257" s="239"/>
      <c r="J257" s="239"/>
      <c r="K257" s="239"/>
      <c r="L257" s="28"/>
      <c r="M257" s="117"/>
      <c r="T257" s="51"/>
      <c r="AT257" s="17" t="s">
        <v>292</v>
      </c>
      <c r="AU257" s="17" t="s">
        <v>87</v>
      </c>
    </row>
    <row r="258" spans="2:65" s="12" customFormat="1" x14ac:dyDescent="0.2">
      <c r="B258" s="118"/>
      <c r="C258" s="245"/>
      <c r="D258" s="240" t="s">
        <v>151</v>
      </c>
      <c r="E258" s="246" t="s">
        <v>1</v>
      </c>
      <c r="F258" s="247" t="s">
        <v>285</v>
      </c>
      <c r="G258" s="245"/>
      <c r="H258" s="246" t="s">
        <v>1</v>
      </c>
      <c r="J258" s="245"/>
      <c r="K258" s="245"/>
      <c r="L258" s="118"/>
      <c r="M258" s="120"/>
      <c r="T258" s="121"/>
      <c r="AT258" s="119" t="s">
        <v>151</v>
      </c>
      <c r="AU258" s="119" t="s">
        <v>87</v>
      </c>
      <c r="AV258" s="12" t="s">
        <v>85</v>
      </c>
      <c r="AW258" s="12" t="s">
        <v>33</v>
      </c>
      <c r="AX258" s="12" t="s">
        <v>77</v>
      </c>
      <c r="AY258" s="119" t="s">
        <v>136</v>
      </c>
    </row>
    <row r="259" spans="2:65" s="12" customFormat="1" x14ac:dyDescent="0.2">
      <c r="B259" s="118"/>
      <c r="C259" s="245"/>
      <c r="D259" s="240" t="s">
        <v>151</v>
      </c>
      <c r="E259" s="246" t="s">
        <v>1</v>
      </c>
      <c r="F259" s="247" t="s">
        <v>286</v>
      </c>
      <c r="G259" s="245"/>
      <c r="H259" s="246" t="s">
        <v>1</v>
      </c>
      <c r="J259" s="245"/>
      <c r="K259" s="245"/>
      <c r="L259" s="118"/>
      <c r="M259" s="120"/>
      <c r="T259" s="121"/>
      <c r="AT259" s="119" t="s">
        <v>151</v>
      </c>
      <c r="AU259" s="119" t="s">
        <v>87</v>
      </c>
      <c r="AV259" s="12" t="s">
        <v>85</v>
      </c>
      <c r="AW259" s="12" t="s">
        <v>33</v>
      </c>
      <c r="AX259" s="12" t="s">
        <v>77</v>
      </c>
      <c r="AY259" s="119" t="s">
        <v>136</v>
      </c>
    </row>
    <row r="260" spans="2:65" s="13" customFormat="1" x14ac:dyDescent="0.2">
      <c r="B260" s="122"/>
      <c r="C260" s="248"/>
      <c r="D260" s="240" t="s">
        <v>151</v>
      </c>
      <c r="E260" s="249" t="s">
        <v>1</v>
      </c>
      <c r="F260" s="250" t="s">
        <v>294</v>
      </c>
      <c r="G260" s="248"/>
      <c r="H260" s="251">
        <v>129.80000000000001</v>
      </c>
      <c r="J260" s="248"/>
      <c r="K260" s="248"/>
      <c r="L260" s="122"/>
      <c r="M260" s="124"/>
      <c r="T260" s="125"/>
      <c r="AT260" s="123" t="s">
        <v>151</v>
      </c>
      <c r="AU260" s="123" t="s">
        <v>87</v>
      </c>
      <c r="AV260" s="13" t="s">
        <v>87</v>
      </c>
      <c r="AW260" s="13" t="s">
        <v>33</v>
      </c>
      <c r="AX260" s="13" t="s">
        <v>77</v>
      </c>
      <c r="AY260" s="123" t="s">
        <v>136</v>
      </c>
    </row>
    <row r="261" spans="2:65" s="14" customFormat="1" x14ac:dyDescent="0.2">
      <c r="B261" s="126"/>
      <c r="C261" s="252"/>
      <c r="D261" s="240" t="s">
        <v>151</v>
      </c>
      <c r="E261" s="253" t="s">
        <v>1</v>
      </c>
      <c r="F261" s="254" t="s">
        <v>154</v>
      </c>
      <c r="G261" s="252"/>
      <c r="H261" s="255">
        <v>129.80000000000001</v>
      </c>
      <c r="J261" s="252"/>
      <c r="K261" s="252"/>
      <c r="L261" s="126"/>
      <c r="M261" s="128"/>
      <c r="T261" s="129"/>
      <c r="AT261" s="127" t="s">
        <v>151</v>
      </c>
      <c r="AU261" s="127" t="s">
        <v>87</v>
      </c>
      <c r="AV261" s="14" t="s">
        <v>143</v>
      </c>
      <c r="AW261" s="14" t="s">
        <v>33</v>
      </c>
      <c r="AX261" s="14" t="s">
        <v>85</v>
      </c>
      <c r="AY261" s="127" t="s">
        <v>136</v>
      </c>
    </row>
    <row r="262" spans="2:65" s="1" customFormat="1" ht="24.2" customHeight="1" x14ac:dyDescent="0.2">
      <c r="B262" s="110"/>
      <c r="C262" s="229" t="s">
        <v>295</v>
      </c>
      <c r="D262" s="229" t="s">
        <v>138</v>
      </c>
      <c r="E262" s="231" t="s">
        <v>296</v>
      </c>
      <c r="F262" s="236" t="s">
        <v>297</v>
      </c>
      <c r="G262" s="237" t="s">
        <v>251</v>
      </c>
      <c r="H262" s="238">
        <v>832.75</v>
      </c>
      <c r="I262" s="235"/>
      <c r="J262" s="272">
        <f>ROUND(I262*H262,2)</f>
        <v>0</v>
      </c>
      <c r="K262" s="236" t="s">
        <v>142</v>
      </c>
      <c r="L262" s="28"/>
      <c r="M262" s="111" t="s">
        <v>1</v>
      </c>
      <c r="N262" s="112" t="s">
        <v>42</v>
      </c>
      <c r="O262" s="113">
        <v>0.57499999999999996</v>
      </c>
      <c r="P262" s="113">
        <f>O262*H262</f>
        <v>478.83124999999995</v>
      </c>
      <c r="Q262" s="113">
        <v>0</v>
      </c>
      <c r="R262" s="113">
        <f>Q262*H262</f>
        <v>0</v>
      </c>
      <c r="S262" s="113">
        <v>0</v>
      </c>
      <c r="T262" s="114">
        <f>S262*H262</f>
        <v>0</v>
      </c>
      <c r="AR262" s="115" t="s">
        <v>143</v>
      </c>
      <c r="AT262" s="115" t="s">
        <v>138</v>
      </c>
      <c r="AU262" s="115" t="s">
        <v>87</v>
      </c>
      <c r="AY262" s="17" t="s">
        <v>136</v>
      </c>
      <c r="BE262" s="116">
        <f>IF(N262="základní",J262,0)</f>
        <v>0</v>
      </c>
      <c r="BF262" s="116">
        <f>IF(N262="snížená",J262,0)</f>
        <v>0</v>
      </c>
      <c r="BG262" s="116">
        <f>IF(N262="zákl. přenesená",J262,0)</f>
        <v>0</v>
      </c>
      <c r="BH262" s="116">
        <f>IF(N262="sníž. přenesená",J262,0)</f>
        <v>0</v>
      </c>
      <c r="BI262" s="116">
        <f>IF(N262="nulová",J262,0)</f>
        <v>0</v>
      </c>
      <c r="BJ262" s="17" t="s">
        <v>85</v>
      </c>
      <c r="BK262" s="116">
        <f>ROUND(I262*H262,2)</f>
        <v>0</v>
      </c>
      <c r="BL262" s="17" t="s">
        <v>143</v>
      </c>
      <c r="BM262" s="115" t="s">
        <v>298</v>
      </c>
    </row>
    <row r="263" spans="2:65" s="1" customFormat="1" ht="29.25" x14ac:dyDescent="0.2">
      <c r="B263" s="28"/>
      <c r="C263" s="239"/>
      <c r="D263" s="240" t="s">
        <v>145</v>
      </c>
      <c r="E263" s="239"/>
      <c r="F263" s="241" t="s">
        <v>299</v>
      </c>
      <c r="G263" s="239"/>
      <c r="H263" s="239"/>
      <c r="J263" s="239"/>
      <c r="K263" s="239"/>
      <c r="L263" s="28"/>
      <c r="M263" s="117"/>
      <c r="T263" s="51"/>
      <c r="AT263" s="17" t="s">
        <v>145</v>
      </c>
      <c r="AU263" s="17" t="s">
        <v>87</v>
      </c>
    </row>
    <row r="264" spans="2:65" s="1" customFormat="1" x14ac:dyDescent="0.2">
      <c r="B264" s="28"/>
      <c r="C264" s="239"/>
      <c r="D264" s="242" t="s">
        <v>147</v>
      </c>
      <c r="E264" s="239"/>
      <c r="F264" s="243" t="s">
        <v>300</v>
      </c>
      <c r="G264" s="239"/>
      <c r="H264" s="239"/>
      <c r="J264" s="239"/>
      <c r="K264" s="239"/>
      <c r="L264" s="28"/>
      <c r="M264" s="117"/>
      <c r="T264" s="51"/>
      <c r="AT264" s="17" t="s">
        <v>147</v>
      </c>
      <c r="AU264" s="17" t="s">
        <v>87</v>
      </c>
    </row>
    <row r="265" spans="2:65" s="1" customFormat="1" ht="78" x14ac:dyDescent="0.2">
      <c r="B265" s="28"/>
      <c r="C265" s="239"/>
      <c r="D265" s="240" t="s">
        <v>149</v>
      </c>
      <c r="E265" s="239"/>
      <c r="F265" s="244" t="s">
        <v>284</v>
      </c>
      <c r="G265" s="239"/>
      <c r="H265" s="239"/>
      <c r="J265" s="239"/>
      <c r="K265" s="239"/>
      <c r="L265" s="28"/>
      <c r="M265" s="117"/>
      <c r="T265" s="51"/>
      <c r="AT265" s="17" t="s">
        <v>149</v>
      </c>
      <c r="AU265" s="17" t="s">
        <v>87</v>
      </c>
    </row>
    <row r="266" spans="2:65" s="13" customFormat="1" x14ac:dyDescent="0.2">
      <c r="B266" s="122"/>
      <c r="C266" s="248"/>
      <c r="D266" s="240" t="s">
        <v>151</v>
      </c>
      <c r="E266" s="249" t="s">
        <v>1</v>
      </c>
      <c r="F266" s="250" t="s">
        <v>301</v>
      </c>
      <c r="G266" s="248"/>
      <c r="H266" s="251">
        <v>205.9</v>
      </c>
      <c r="J266" s="248"/>
      <c r="K266" s="248"/>
      <c r="L266" s="122"/>
      <c r="M266" s="124"/>
      <c r="T266" s="125"/>
      <c r="AT266" s="123" t="s">
        <v>151</v>
      </c>
      <c r="AU266" s="123" t="s">
        <v>87</v>
      </c>
      <c r="AV266" s="13" t="s">
        <v>87</v>
      </c>
      <c r="AW266" s="13" t="s">
        <v>33</v>
      </c>
      <c r="AX266" s="13" t="s">
        <v>77</v>
      </c>
      <c r="AY266" s="123" t="s">
        <v>136</v>
      </c>
    </row>
    <row r="267" spans="2:65" s="13" customFormat="1" x14ac:dyDescent="0.2">
      <c r="B267" s="122"/>
      <c r="C267" s="248"/>
      <c r="D267" s="240" t="s">
        <v>151</v>
      </c>
      <c r="E267" s="249" t="s">
        <v>1</v>
      </c>
      <c r="F267" s="250" t="s">
        <v>302</v>
      </c>
      <c r="G267" s="248"/>
      <c r="H267" s="251">
        <v>127.2</v>
      </c>
      <c r="J267" s="248"/>
      <c r="K267" s="248"/>
      <c r="L267" s="122"/>
      <c r="M267" s="124"/>
      <c r="T267" s="125"/>
      <c r="AT267" s="123" t="s">
        <v>151</v>
      </c>
      <c r="AU267" s="123" t="s">
        <v>87</v>
      </c>
      <c r="AV267" s="13" t="s">
        <v>87</v>
      </c>
      <c r="AW267" s="13" t="s">
        <v>33</v>
      </c>
      <c r="AX267" s="13" t="s">
        <v>77</v>
      </c>
      <c r="AY267" s="123" t="s">
        <v>136</v>
      </c>
    </row>
    <row r="268" spans="2:65" s="15" customFormat="1" x14ac:dyDescent="0.2">
      <c r="B268" s="130"/>
      <c r="C268" s="257"/>
      <c r="D268" s="240" t="s">
        <v>151</v>
      </c>
      <c r="E268" s="258" t="s">
        <v>1</v>
      </c>
      <c r="F268" s="259" t="s">
        <v>195</v>
      </c>
      <c r="G268" s="257"/>
      <c r="H268" s="260">
        <v>333.1</v>
      </c>
      <c r="J268" s="257"/>
      <c r="K268" s="257"/>
      <c r="L268" s="130"/>
      <c r="M268" s="132"/>
      <c r="T268" s="133"/>
      <c r="AT268" s="131" t="s">
        <v>151</v>
      </c>
      <c r="AU268" s="131" t="s">
        <v>87</v>
      </c>
      <c r="AV268" s="15" t="s">
        <v>163</v>
      </c>
      <c r="AW268" s="15" t="s">
        <v>33</v>
      </c>
      <c r="AX268" s="15" t="s">
        <v>77</v>
      </c>
      <c r="AY268" s="131" t="s">
        <v>136</v>
      </c>
    </row>
    <row r="269" spans="2:65" s="13" customFormat="1" x14ac:dyDescent="0.2">
      <c r="B269" s="122"/>
      <c r="C269" s="248"/>
      <c r="D269" s="240" t="s">
        <v>151</v>
      </c>
      <c r="E269" s="249" t="s">
        <v>1</v>
      </c>
      <c r="F269" s="250" t="s">
        <v>303</v>
      </c>
      <c r="G269" s="248"/>
      <c r="H269" s="251">
        <v>832.75</v>
      </c>
      <c r="J269" s="248"/>
      <c r="K269" s="248"/>
      <c r="L269" s="122"/>
      <c r="M269" s="124"/>
      <c r="T269" s="125"/>
      <c r="AT269" s="123" t="s">
        <v>151</v>
      </c>
      <c r="AU269" s="123" t="s">
        <v>87</v>
      </c>
      <c r="AV269" s="13" t="s">
        <v>87</v>
      </c>
      <c r="AW269" s="13" t="s">
        <v>33</v>
      </c>
      <c r="AX269" s="13" t="s">
        <v>85</v>
      </c>
      <c r="AY269" s="123" t="s">
        <v>136</v>
      </c>
    </row>
    <row r="270" spans="2:65" s="1" customFormat="1" ht="24.2" customHeight="1" x14ac:dyDescent="0.2">
      <c r="B270" s="110"/>
      <c r="C270" s="229" t="s">
        <v>304</v>
      </c>
      <c r="D270" s="229" t="s">
        <v>138</v>
      </c>
      <c r="E270" s="231" t="s">
        <v>305</v>
      </c>
      <c r="F270" s="236" t="s">
        <v>306</v>
      </c>
      <c r="G270" s="237" t="s">
        <v>141</v>
      </c>
      <c r="H270" s="238">
        <v>487.04</v>
      </c>
      <c r="I270" s="235"/>
      <c r="J270" s="272">
        <f>ROUND(I270*H270,2)</f>
        <v>0</v>
      </c>
      <c r="K270" s="236" t="s">
        <v>142</v>
      </c>
      <c r="L270" s="28"/>
      <c r="M270" s="111" t="s">
        <v>1</v>
      </c>
      <c r="N270" s="112" t="s">
        <v>42</v>
      </c>
      <c r="O270" s="113">
        <v>2.35</v>
      </c>
      <c r="P270" s="113">
        <f>O270*H270</f>
        <v>1144.5440000000001</v>
      </c>
      <c r="Q270" s="113">
        <v>1.9967999999999999</v>
      </c>
      <c r="R270" s="113">
        <f>Q270*H270</f>
        <v>972.52147200000002</v>
      </c>
      <c r="S270" s="113">
        <v>0</v>
      </c>
      <c r="T270" s="114">
        <f>S270*H270</f>
        <v>0</v>
      </c>
      <c r="AR270" s="115" t="s">
        <v>143</v>
      </c>
      <c r="AT270" s="115" t="s">
        <v>138</v>
      </c>
      <c r="AU270" s="115" t="s">
        <v>87</v>
      </c>
      <c r="AY270" s="17" t="s">
        <v>136</v>
      </c>
      <c r="BE270" s="116">
        <f>IF(N270="základní",J270,0)</f>
        <v>0</v>
      </c>
      <c r="BF270" s="116">
        <f>IF(N270="snížená",J270,0)</f>
        <v>0</v>
      </c>
      <c r="BG270" s="116">
        <f>IF(N270="zákl. přenesená",J270,0)</f>
        <v>0</v>
      </c>
      <c r="BH270" s="116">
        <f>IF(N270="sníž. přenesená",J270,0)</f>
        <v>0</v>
      </c>
      <c r="BI270" s="116">
        <f>IF(N270="nulová",J270,0)</f>
        <v>0</v>
      </c>
      <c r="BJ270" s="17" t="s">
        <v>85</v>
      </c>
      <c r="BK270" s="116">
        <f>ROUND(I270*H270,2)</f>
        <v>0</v>
      </c>
      <c r="BL270" s="17" t="s">
        <v>143</v>
      </c>
      <c r="BM270" s="115" t="s">
        <v>307</v>
      </c>
    </row>
    <row r="271" spans="2:65" s="1" customFormat="1" ht="19.5" x14ac:dyDescent="0.2">
      <c r="B271" s="28"/>
      <c r="C271" s="239"/>
      <c r="D271" s="240" t="s">
        <v>145</v>
      </c>
      <c r="E271" s="239"/>
      <c r="F271" s="241" t="s">
        <v>308</v>
      </c>
      <c r="G271" s="239"/>
      <c r="H271" s="239"/>
      <c r="J271" s="239"/>
      <c r="K271" s="239"/>
      <c r="L271" s="28"/>
      <c r="M271" s="117"/>
      <c r="T271" s="51"/>
      <c r="AT271" s="17" t="s">
        <v>145</v>
      </c>
      <c r="AU271" s="17" t="s">
        <v>87</v>
      </c>
    </row>
    <row r="272" spans="2:65" s="1" customFormat="1" x14ac:dyDescent="0.2">
      <c r="B272" s="28"/>
      <c r="C272" s="239"/>
      <c r="D272" s="242" t="s">
        <v>147</v>
      </c>
      <c r="E272" s="239"/>
      <c r="F272" s="243" t="s">
        <v>309</v>
      </c>
      <c r="G272" s="239"/>
      <c r="H272" s="239"/>
      <c r="J272" s="239"/>
      <c r="K272" s="239"/>
      <c r="L272" s="28"/>
      <c r="M272" s="117"/>
      <c r="T272" s="51"/>
      <c r="AT272" s="17" t="s">
        <v>147</v>
      </c>
      <c r="AU272" s="17" t="s">
        <v>87</v>
      </c>
    </row>
    <row r="273" spans="2:65" s="1" customFormat="1" ht="97.5" x14ac:dyDescent="0.2">
      <c r="B273" s="28"/>
      <c r="C273" s="239"/>
      <c r="D273" s="240" t="s">
        <v>149</v>
      </c>
      <c r="E273" s="239"/>
      <c r="F273" s="244" t="s">
        <v>310</v>
      </c>
      <c r="G273" s="239"/>
      <c r="H273" s="239"/>
      <c r="J273" s="239"/>
      <c r="K273" s="239"/>
      <c r="L273" s="28"/>
      <c r="M273" s="117"/>
      <c r="T273" s="51"/>
      <c r="AT273" s="17" t="s">
        <v>149</v>
      </c>
      <c r="AU273" s="17" t="s">
        <v>87</v>
      </c>
    </row>
    <row r="274" spans="2:65" s="12" customFormat="1" x14ac:dyDescent="0.2">
      <c r="B274" s="118"/>
      <c r="C274" s="245"/>
      <c r="D274" s="240" t="s">
        <v>151</v>
      </c>
      <c r="E274" s="246" t="s">
        <v>1</v>
      </c>
      <c r="F274" s="247" t="s">
        <v>311</v>
      </c>
      <c r="G274" s="245"/>
      <c r="H274" s="246" t="s">
        <v>1</v>
      </c>
      <c r="J274" s="245"/>
      <c r="K274" s="245"/>
      <c r="L274" s="118"/>
      <c r="M274" s="120"/>
      <c r="T274" s="121"/>
      <c r="AT274" s="119" t="s">
        <v>151</v>
      </c>
      <c r="AU274" s="119" t="s">
        <v>87</v>
      </c>
      <c r="AV274" s="12" t="s">
        <v>85</v>
      </c>
      <c r="AW274" s="12" t="s">
        <v>33</v>
      </c>
      <c r="AX274" s="12" t="s">
        <v>77</v>
      </c>
      <c r="AY274" s="119" t="s">
        <v>136</v>
      </c>
    </row>
    <row r="275" spans="2:65" s="13" customFormat="1" x14ac:dyDescent="0.2">
      <c r="B275" s="122"/>
      <c r="C275" s="248"/>
      <c r="D275" s="240" t="s">
        <v>151</v>
      </c>
      <c r="E275" s="249" t="s">
        <v>1</v>
      </c>
      <c r="F275" s="250" t="s">
        <v>312</v>
      </c>
      <c r="G275" s="248"/>
      <c r="H275" s="251">
        <v>209.28</v>
      </c>
      <c r="J275" s="248"/>
      <c r="K275" s="248"/>
      <c r="L275" s="122"/>
      <c r="M275" s="124"/>
      <c r="T275" s="125"/>
      <c r="AT275" s="123" t="s">
        <v>151</v>
      </c>
      <c r="AU275" s="123" t="s">
        <v>87</v>
      </c>
      <c r="AV275" s="13" t="s">
        <v>87</v>
      </c>
      <c r="AW275" s="13" t="s">
        <v>33</v>
      </c>
      <c r="AX275" s="13" t="s">
        <v>77</v>
      </c>
      <c r="AY275" s="123" t="s">
        <v>136</v>
      </c>
    </row>
    <row r="276" spans="2:65" s="13" customFormat="1" x14ac:dyDescent="0.2">
      <c r="B276" s="122"/>
      <c r="C276" s="248"/>
      <c r="D276" s="240" t="s">
        <v>151</v>
      </c>
      <c r="E276" s="249" t="s">
        <v>1</v>
      </c>
      <c r="F276" s="250" t="s">
        <v>313</v>
      </c>
      <c r="G276" s="248"/>
      <c r="H276" s="251">
        <v>266.24</v>
      </c>
      <c r="J276" s="248"/>
      <c r="K276" s="248"/>
      <c r="L276" s="122"/>
      <c r="M276" s="124"/>
      <c r="T276" s="125"/>
      <c r="AT276" s="123" t="s">
        <v>151</v>
      </c>
      <c r="AU276" s="123" t="s">
        <v>87</v>
      </c>
      <c r="AV276" s="13" t="s">
        <v>87</v>
      </c>
      <c r="AW276" s="13" t="s">
        <v>33</v>
      </c>
      <c r="AX276" s="13" t="s">
        <v>77</v>
      </c>
      <c r="AY276" s="123" t="s">
        <v>136</v>
      </c>
    </row>
    <row r="277" spans="2:65" s="15" customFormat="1" x14ac:dyDescent="0.2">
      <c r="B277" s="130"/>
      <c r="C277" s="257"/>
      <c r="D277" s="240" t="s">
        <v>151</v>
      </c>
      <c r="E277" s="258" t="s">
        <v>1</v>
      </c>
      <c r="F277" s="259" t="s">
        <v>195</v>
      </c>
      <c r="G277" s="257"/>
      <c r="H277" s="260">
        <v>475.52</v>
      </c>
      <c r="J277" s="257"/>
      <c r="K277" s="257"/>
      <c r="L277" s="130"/>
      <c r="M277" s="132"/>
      <c r="T277" s="133"/>
      <c r="AT277" s="131" t="s">
        <v>151</v>
      </c>
      <c r="AU277" s="131" t="s">
        <v>87</v>
      </c>
      <c r="AV277" s="15" t="s">
        <v>163</v>
      </c>
      <c r="AW277" s="15" t="s">
        <v>33</v>
      </c>
      <c r="AX277" s="15" t="s">
        <v>77</v>
      </c>
      <c r="AY277" s="131" t="s">
        <v>136</v>
      </c>
    </row>
    <row r="278" spans="2:65" s="12" customFormat="1" x14ac:dyDescent="0.2">
      <c r="B278" s="118"/>
      <c r="C278" s="245"/>
      <c r="D278" s="240" t="s">
        <v>151</v>
      </c>
      <c r="E278" s="246" t="s">
        <v>1</v>
      </c>
      <c r="F278" s="247" t="s">
        <v>314</v>
      </c>
      <c r="G278" s="245"/>
      <c r="H278" s="246" t="s">
        <v>1</v>
      </c>
      <c r="J278" s="245"/>
      <c r="K278" s="245"/>
      <c r="L278" s="118"/>
      <c r="M278" s="120"/>
      <c r="T278" s="121"/>
      <c r="AT278" s="119" t="s">
        <v>151</v>
      </c>
      <c r="AU278" s="119" t="s">
        <v>87</v>
      </c>
      <c r="AV278" s="12" t="s">
        <v>85</v>
      </c>
      <c r="AW278" s="12" t="s">
        <v>33</v>
      </c>
      <c r="AX278" s="12" t="s">
        <v>77</v>
      </c>
      <c r="AY278" s="119" t="s">
        <v>136</v>
      </c>
    </row>
    <row r="279" spans="2:65" s="13" customFormat="1" x14ac:dyDescent="0.2">
      <c r="B279" s="122"/>
      <c r="C279" s="248"/>
      <c r="D279" s="240" t="s">
        <v>151</v>
      </c>
      <c r="E279" s="249" t="s">
        <v>1</v>
      </c>
      <c r="F279" s="250" t="s">
        <v>315</v>
      </c>
      <c r="G279" s="248"/>
      <c r="H279" s="251">
        <v>11.52</v>
      </c>
      <c r="J279" s="248"/>
      <c r="K279" s="248"/>
      <c r="L279" s="122"/>
      <c r="M279" s="124"/>
      <c r="T279" s="125"/>
      <c r="AT279" s="123" t="s">
        <v>151</v>
      </c>
      <c r="AU279" s="123" t="s">
        <v>87</v>
      </c>
      <c r="AV279" s="13" t="s">
        <v>87</v>
      </c>
      <c r="AW279" s="13" t="s">
        <v>33</v>
      </c>
      <c r="AX279" s="13" t="s">
        <v>77</v>
      </c>
      <c r="AY279" s="123" t="s">
        <v>136</v>
      </c>
    </row>
    <row r="280" spans="2:65" s="15" customFormat="1" x14ac:dyDescent="0.2">
      <c r="B280" s="130"/>
      <c r="C280" s="257"/>
      <c r="D280" s="240" t="s">
        <v>151</v>
      </c>
      <c r="E280" s="258" t="s">
        <v>1</v>
      </c>
      <c r="F280" s="259" t="s">
        <v>195</v>
      </c>
      <c r="G280" s="257"/>
      <c r="H280" s="260">
        <v>11.52</v>
      </c>
      <c r="J280" s="257"/>
      <c r="K280" s="257"/>
      <c r="L280" s="130"/>
      <c r="M280" s="132"/>
      <c r="T280" s="133"/>
      <c r="AT280" s="131" t="s">
        <v>151</v>
      </c>
      <c r="AU280" s="131" t="s">
        <v>87</v>
      </c>
      <c r="AV280" s="15" t="s">
        <v>163</v>
      </c>
      <c r="AW280" s="15" t="s">
        <v>33</v>
      </c>
      <c r="AX280" s="15" t="s">
        <v>77</v>
      </c>
      <c r="AY280" s="131" t="s">
        <v>136</v>
      </c>
    </row>
    <row r="281" spans="2:65" s="14" customFormat="1" x14ac:dyDescent="0.2">
      <c r="B281" s="126"/>
      <c r="C281" s="252"/>
      <c r="D281" s="240" t="s">
        <v>151</v>
      </c>
      <c r="E281" s="253" t="s">
        <v>1</v>
      </c>
      <c r="F281" s="254" t="s">
        <v>154</v>
      </c>
      <c r="G281" s="252"/>
      <c r="H281" s="255">
        <v>487.03999999999996</v>
      </c>
      <c r="J281" s="252"/>
      <c r="K281" s="252"/>
      <c r="L281" s="126"/>
      <c r="M281" s="128"/>
      <c r="T281" s="129"/>
      <c r="AT281" s="127" t="s">
        <v>151</v>
      </c>
      <c r="AU281" s="127" t="s">
        <v>87</v>
      </c>
      <c r="AV281" s="14" t="s">
        <v>143</v>
      </c>
      <c r="AW281" s="14" t="s">
        <v>33</v>
      </c>
      <c r="AX281" s="14" t="s">
        <v>85</v>
      </c>
      <c r="AY281" s="127" t="s">
        <v>136</v>
      </c>
    </row>
    <row r="282" spans="2:65" s="1" customFormat="1" ht="16.5" customHeight="1" x14ac:dyDescent="0.2">
      <c r="B282" s="110"/>
      <c r="C282" s="229" t="s">
        <v>316</v>
      </c>
      <c r="D282" s="229" t="s">
        <v>138</v>
      </c>
      <c r="E282" s="231" t="s">
        <v>317</v>
      </c>
      <c r="F282" s="236" t="s">
        <v>318</v>
      </c>
      <c r="G282" s="237" t="s">
        <v>251</v>
      </c>
      <c r="H282" s="238">
        <v>19.2</v>
      </c>
      <c r="I282" s="235"/>
      <c r="J282" s="272">
        <f>ROUND(I282*H282,2)</f>
        <v>0</v>
      </c>
      <c r="K282" s="236" t="s">
        <v>142</v>
      </c>
      <c r="L282" s="28"/>
      <c r="M282" s="111" t="s">
        <v>1</v>
      </c>
      <c r="N282" s="112" t="s">
        <v>42</v>
      </c>
      <c r="O282" s="113">
        <v>0.46</v>
      </c>
      <c r="P282" s="113">
        <f>O282*H282</f>
        <v>8.8320000000000007</v>
      </c>
      <c r="Q282" s="113">
        <v>0</v>
      </c>
      <c r="R282" s="113">
        <f>Q282*H282</f>
        <v>0</v>
      </c>
      <c r="S282" s="113">
        <v>0</v>
      </c>
      <c r="T282" s="114">
        <f>S282*H282</f>
        <v>0</v>
      </c>
      <c r="AR282" s="115" t="s">
        <v>143</v>
      </c>
      <c r="AT282" s="115" t="s">
        <v>138</v>
      </c>
      <c r="AU282" s="115" t="s">
        <v>87</v>
      </c>
      <c r="AY282" s="17" t="s">
        <v>136</v>
      </c>
      <c r="BE282" s="116">
        <f>IF(N282="základní",J282,0)</f>
        <v>0</v>
      </c>
      <c r="BF282" s="116">
        <f>IF(N282="snížená",J282,0)</f>
        <v>0</v>
      </c>
      <c r="BG282" s="116">
        <f>IF(N282="zákl. přenesená",J282,0)</f>
        <v>0</v>
      </c>
      <c r="BH282" s="116">
        <f>IF(N282="sníž. přenesená",J282,0)</f>
        <v>0</v>
      </c>
      <c r="BI282" s="116">
        <f>IF(N282="nulová",J282,0)</f>
        <v>0</v>
      </c>
      <c r="BJ282" s="17" t="s">
        <v>85</v>
      </c>
      <c r="BK282" s="116">
        <f>ROUND(I282*H282,2)</f>
        <v>0</v>
      </c>
      <c r="BL282" s="17" t="s">
        <v>143</v>
      </c>
      <c r="BM282" s="115" t="s">
        <v>319</v>
      </c>
    </row>
    <row r="283" spans="2:65" s="1" customFormat="1" ht="19.5" x14ac:dyDescent="0.2">
      <c r="B283" s="28"/>
      <c r="C283" s="239"/>
      <c r="D283" s="240" t="s">
        <v>145</v>
      </c>
      <c r="E283" s="239"/>
      <c r="F283" s="241" t="s">
        <v>320</v>
      </c>
      <c r="G283" s="239"/>
      <c r="H283" s="239"/>
      <c r="J283" s="239"/>
      <c r="K283" s="239"/>
      <c r="L283" s="28"/>
      <c r="M283" s="117"/>
      <c r="T283" s="51"/>
      <c r="AT283" s="17" t="s">
        <v>145</v>
      </c>
      <c r="AU283" s="17" t="s">
        <v>87</v>
      </c>
    </row>
    <row r="284" spans="2:65" s="1" customFormat="1" x14ac:dyDescent="0.2">
      <c r="B284" s="28"/>
      <c r="C284" s="239"/>
      <c r="D284" s="242" t="s">
        <v>147</v>
      </c>
      <c r="E284" s="239"/>
      <c r="F284" s="243" t="s">
        <v>321</v>
      </c>
      <c r="G284" s="239"/>
      <c r="H284" s="239"/>
      <c r="J284" s="239"/>
      <c r="K284" s="239"/>
      <c r="L284" s="28"/>
      <c r="M284" s="117"/>
      <c r="T284" s="51"/>
      <c r="AT284" s="17" t="s">
        <v>147</v>
      </c>
      <c r="AU284" s="17" t="s">
        <v>87</v>
      </c>
    </row>
    <row r="285" spans="2:65" s="1" customFormat="1" ht="97.5" x14ac:dyDescent="0.2">
      <c r="B285" s="28"/>
      <c r="C285" s="239"/>
      <c r="D285" s="240" t="s">
        <v>149</v>
      </c>
      <c r="E285" s="239"/>
      <c r="F285" s="244" t="s">
        <v>310</v>
      </c>
      <c r="G285" s="239"/>
      <c r="H285" s="239"/>
      <c r="J285" s="239"/>
      <c r="K285" s="239"/>
      <c r="L285" s="28"/>
      <c r="M285" s="117"/>
      <c r="T285" s="51"/>
      <c r="AT285" s="17" t="s">
        <v>149</v>
      </c>
      <c r="AU285" s="17" t="s">
        <v>87</v>
      </c>
    </row>
    <row r="286" spans="2:65" s="12" customFormat="1" x14ac:dyDescent="0.2">
      <c r="B286" s="118"/>
      <c r="C286" s="245"/>
      <c r="D286" s="240" t="s">
        <v>151</v>
      </c>
      <c r="E286" s="246" t="s">
        <v>1</v>
      </c>
      <c r="F286" s="247" t="s">
        <v>314</v>
      </c>
      <c r="G286" s="245"/>
      <c r="H286" s="246" t="s">
        <v>1</v>
      </c>
      <c r="J286" s="245"/>
      <c r="K286" s="245"/>
      <c r="L286" s="118"/>
      <c r="M286" s="120"/>
      <c r="T286" s="121"/>
      <c r="AT286" s="119" t="s">
        <v>151</v>
      </c>
      <c r="AU286" s="119" t="s">
        <v>87</v>
      </c>
      <c r="AV286" s="12" t="s">
        <v>85</v>
      </c>
      <c r="AW286" s="12" t="s">
        <v>33</v>
      </c>
      <c r="AX286" s="12" t="s">
        <v>77</v>
      </c>
      <c r="AY286" s="119" t="s">
        <v>136</v>
      </c>
    </row>
    <row r="287" spans="2:65" s="12" customFormat="1" x14ac:dyDescent="0.2">
      <c r="B287" s="118"/>
      <c r="C287" s="245"/>
      <c r="D287" s="240" t="s">
        <v>151</v>
      </c>
      <c r="E287" s="246" t="s">
        <v>1</v>
      </c>
      <c r="F287" s="247" t="s">
        <v>322</v>
      </c>
      <c r="G287" s="245"/>
      <c r="H287" s="246" t="s">
        <v>1</v>
      </c>
      <c r="J287" s="245"/>
      <c r="K287" s="245"/>
      <c r="L287" s="118"/>
      <c r="M287" s="120"/>
      <c r="T287" s="121"/>
      <c r="AT287" s="119" t="s">
        <v>151</v>
      </c>
      <c r="AU287" s="119" t="s">
        <v>87</v>
      </c>
      <c r="AV287" s="12" t="s">
        <v>85</v>
      </c>
      <c r="AW287" s="12" t="s">
        <v>33</v>
      </c>
      <c r="AX287" s="12" t="s">
        <v>77</v>
      </c>
      <c r="AY287" s="119" t="s">
        <v>136</v>
      </c>
    </row>
    <row r="288" spans="2:65" s="13" customFormat="1" x14ac:dyDescent="0.2">
      <c r="B288" s="122"/>
      <c r="C288" s="248"/>
      <c r="D288" s="240" t="s">
        <v>151</v>
      </c>
      <c r="E288" s="249" t="s">
        <v>1</v>
      </c>
      <c r="F288" s="250" t="s">
        <v>323</v>
      </c>
      <c r="G288" s="248"/>
      <c r="H288" s="251">
        <v>19.2</v>
      </c>
      <c r="J288" s="248"/>
      <c r="K288" s="248"/>
      <c r="L288" s="122"/>
      <c r="M288" s="124"/>
      <c r="T288" s="125"/>
      <c r="AT288" s="123" t="s">
        <v>151</v>
      </c>
      <c r="AU288" s="123" t="s">
        <v>87</v>
      </c>
      <c r="AV288" s="13" t="s">
        <v>87</v>
      </c>
      <c r="AW288" s="13" t="s">
        <v>33</v>
      </c>
      <c r="AX288" s="13" t="s">
        <v>77</v>
      </c>
      <c r="AY288" s="123" t="s">
        <v>136</v>
      </c>
    </row>
    <row r="289" spans="2:65" s="14" customFormat="1" x14ac:dyDescent="0.2">
      <c r="B289" s="126"/>
      <c r="C289" s="252"/>
      <c r="D289" s="240" t="s">
        <v>151</v>
      </c>
      <c r="E289" s="253" t="s">
        <v>1</v>
      </c>
      <c r="F289" s="254" t="s">
        <v>154</v>
      </c>
      <c r="G289" s="252"/>
      <c r="H289" s="255">
        <v>19.2</v>
      </c>
      <c r="J289" s="252"/>
      <c r="K289" s="252"/>
      <c r="L289" s="126"/>
      <c r="M289" s="128"/>
      <c r="T289" s="129"/>
      <c r="AT289" s="127" t="s">
        <v>151</v>
      </c>
      <c r="AU289" s="127" t="s">
        <v>87</v>
      </c>
      <c r="AV289" s="14" t="s">
        <v>143</v>
      </c>
      <c r="AW289" s="14" t="s">
        <v>33</v>
      </c>
      <c r="AX289" s="14" t="s">
        <v>85</v>
      </c>
      <c r="AY289" s="127" t="s">
        <v>136</v>
      </c>
    </row>
    <row r="290" spans="2:65" s="1" customFormat="1" ht="21.75" customHeight="1" x14ac:dyDescent="0.2">
      <c r="B290" s="110"/>
      <c r="C290" s="229" t="s">
        <v>324</v>
      </c>
      <c r="D290" s="229" t="s">
        <v>138</v>
      </c>
      <c r="E290" s="231" t="s">
        <v>325</v>
      </c>
      <c r="F290" s="236" t="s">
        <v>326</v>
      </c>
      <c r="G290" s="237" t="s">
        <v>141</v>
      </c>
      <c r="H290" s="238">
        <v>209.1</v>
      </c>
      <c r="I290" s="235"/>
      <c r="J290" s="272">
        <f>ROUND(I290*H290,2)</f>
        <v>0</v>
      </c>
      <c r="K290" s="236" t="s">
        <v>142</v>
      </c>
      <c r="L290" s="28"/>
      <c r="M290" s="111" t="s">
        <v>1</v>
      </c>
      <c r="N290" s="112" t="s">
        <v>42</v>
      </c>
      <c r="O290" s="113">
        <v>2.87</v>
      </c>
      <c r="P290" s="113">
        <f>O290*H290</f>
        <v>600.11699999999996</v>
      </c>
      <c r="Q290" s="113">
        <v>2.3199999999999998</v>
      </c>
      <c r="R290" s="113">
        <f>Q290*H290</f>
        <v>485.11199999999997</v>
      </c>
      <c r="S290" s="113">
        <v>0</v>
      </c>
      <c r="T290" s="114">
        <f>S290*H290</f>
        <v>0</v>
      </c>
      <c r="AR290" s="115" t="s">
        <v>143</v>
      </c>
      <c r="AT290" s="115" t="s">
        <v>138</v>
      </c>
      <c r="AU290" s="115" t="s">
        <v>87</v>
      </c>
      <c r="AY290" s="17" t="s">
        <v>136</v>
      </c>
      <c r="BE290" s="116">
        <f>IF(N290="základní",J290,0)</f>
        <v>0</v>
      </c>
      <c r="BF290" s="116">
        <f>IF(N290="snížená",J290,0)</f>
        <v>0</v>
      </c>
      <c r="BG290" s="116">
        <f>IF(N290="zákl. přenesená",J290,0)</f>
        <v>0</v>
      </c>
      <c r="BH290" s="116">
        <f>IF(N290="sníž. přenesená",J290,0)</f>
        <v>0</v>
      </c>
      <c r="BI290" s="116">
        <f>IF(N290="nulová",J290,0)</f>
        <v>0</v>
      </c>
      <c r="BJ290" s="17" t="s">
        <v>85</v>
      </c>
      <c r="BK290" s="116">
        <f>ROUND(I290*H290,2)</f>
        <v>0</v>
      </c>
      <c r="BL290" s="17" t="s">
        <v>143</v>
      </c>
      <c r="BM290" s="115" t="s">
        <v>327</v>
      </c>
    </row>
    <row r="291" spans="2:65" s="1" customFormat="1" ht="19.5" x14ac:dyDescent="0.2">
      <c r="B291" s="28"/>
      <c r="C291" s="239"/>
      <c r="D291" s="240" t="s">
        <v>145</v>
      </c>
      <c r="E291" s="239"/>
      <c r="F291" s="241" t="s">
        <v>328</v>
      </c>
      <c r="G291" s="239"/>
      <c r="H291" s="239"/>
      <c r="J291" s="239"/>
      <c r="K291" s="239"/>
      <c r="L291" s="28"/>
      <c r="M291" s="117"/>
      <c r="T291" s="51"/>
      <c r="AT291" s="17" t="s">
        <v>145</v>
      </c>
      <c r="AU291" s="17" t="s">
        <v>87</v>
      </c>
    </row>
    <row r="292" spans="2:65" s="1" customFormat="1" x14ac:dyDescent="0.2">
      <c r="B292" s="28"/>
      <c r="C292" s="239"/>
      <c r="D292" s="242" t="s">
        <v>147</v>
      </c>
      <c r="E292" s="239"/>
      <c r="F292" s="243" t="s">
        <v>329</v>
      </c>
      <c r="G292" s="239"/>
      <c r="H292" s="239"/>
      <c r="J292" s="239"/>
      <c r="K292" s="239"/>
      <c r="L292" s="28"/>
      <c r="M292" s="117"/>
      <c r="T292" s="51"/>
      <c r="AT292" s="17" t="s">
        <v>147</v>
      </c>
      <c r="AU292" s="17" t="s">
        <v>87</v>
      </c>
    </row>
    <row r="293" spans="2:65" s="1" customFormat="1" ht="58.5" x14ac:dyDescent="0.2">
      <c r="B293" s="28"/>
      <c r="C293" s="239"/>
      <c r="D293" s="240" t="s">
        <v>149</v>
      </c>
      <c r="E293" s="239"/>
      <c r="F293" s="244" t="s">
        <v>330</v>
      </c>
      <c r="G293" s="239"/>
      <c r="H293" s="239"/>
      <c r="J293" s="239"/>
      <c r="K293" s="239"/>
      <c r="L293" s="28"/>
      <c r="M293" s="117"/>
      <c r="T293" s="51"/>
      <c r="AT293" s="17" t="s">
        <v>149</v>
      </c>
      <c r="AU293" s="17" t="s">
        <v>87</v>
      </c>
    </row>
    <row r="294" spans="2:65" s="12" customFormat="1" x14ac:dyDescent="0.2">
      <c r="B294" s="118"/>
      <c r="C294" s="245"/>
      <c r="D294" s="240" t="s">
        <v>151</v>
      </c>
      <c r="E294" s="246" t="s">
        <v>1</v>
      </c>
      <c r="F294" s="247" t="s">
        <v>331</v>
      </c>
      <c r="G294" s="245"/>
      <c r="H294" s="246" t="s">
        <v>1</v>
      </c>
      <c r="J294" s="245"/>
      <c r="K294" s="245"/>
      <c r="L294" s="118"/>
      <c r="M294" s="120"/>
      <c r="T294" s="121"/>
      <c r="AT294" s="119" t="s">
        <v>151</v>
      </c>
      <c r="AU294" s="119" t="s">
        <v>87</v>
      </c>
      <c r="AV294" s="12" t="s">
        <v>85</v>
      </c>
      <c r="AW294" s="12" t="s">
        <v>33</v>
      </c>
      <c r="AX294" s="12" t="s">
        <v>77</v>
      </c>
      <c r="AY294" s="119" t="s">
        <v>136</v>
      </c>
    </row>
    <row r="295" spans="2:65" s="12" customFormat="1" x14ac:dyDescent="0.2">
      <c r="B295" s="118"/>
      <c r="C295" s="245"/>
      <c r="D295" s="240" t="s">
        <v>151</v>
      </c>
      <c r="E295" s="246" t="s">
        <v>1</v>
      </c>
      <c r="F295" s="247" t="s">
        <v>332</v>
      </c>
      <c r="G295" s="245"/>
      <c r="H295" s="246" t="s">
        <v>1</v>
      </c>
      <c r="J295" s="245"/>
      <c r="K295" s="245"/>
      <c r="L295" s="118"/>
      <c r="M295" s="120"/>
      <c r="T295" s="121"/>
      <c r="AT295" s="119" t="s">
        <v>151</v>
      </c>
      <c r="AU295" s="119" t="s">
        <v>87</v>
      </c>
      <c r="AV295" s="12" t="s">
        <v>85</v>
      </c>
      <c r="AW295" s="12" t="s">
        <v>33</v>
      </c>
      <c r="AX295" s="12" t="s">
        <v>77</v>
      </c>
      <c r="AY295" s="119" t="s">
        <v>136</v>
      </c>
    </row>
    <row r="296" spans="2:65" s="13" customFormat="1" x14ac:dyDescent="0.2">
      <c r="B296" s="122"/>
      <c r="C296" s="248"/>
      <c r="D296" s="240" t="s">
        <v>151</v>
      </c>
      <c r="E296" s="249" t="s">
        <v>1</v>
      </c>
      <c r="F296" s="250" t="s">
        <v>333</v>
      </c>
      <c r="G296" s="248"/>
      <c r="H296" s="251">
        <v>119.25</v>
      </c>
      <c r="J296" s="248"/>
      <c r="K296" s="248"/>
      <c r="L296" s="122"/>
      <c r="M296" s="124"/>
      <c r="T296" s="125"/>
      <c r="AT296" s="123" t="s">
        <v>151</v>
      </c>
      <c r="AU296" s="123" t="s">
        <v>87</v>
      </c>
      <c r="AV296" s="13" t="s">
        <v>87</v>
      </c>
      <c r="AW296" s="13" t="s">
        <v>33</v>
      </c>
      <c r="AX296" s="13" t="s">
        <v>77</v>
      </c>
      <c r="AY296" s="123" t="s">
        <v>136</v>
      </c>
    </row>
    <row r="297" spans="2:65" s="12" customFormat="1" x14ac:dyDescent="0.2">
      <c r="B297" s="118"/>
      <c r="C297" s="245"/>
      <c r="D297" s="240" t="s">
        <v>151</v>
      </c>
      <c r="E297" s="246" t="s">
        <v>1</v>
      </c>
      <c r="F297" s="247" t="s">
        <v>334</v>
      </c>
      <c r="G297" s="245"/>
      <c r="H297" s="246" t="s">
        <v>1</v>
      </c>
      <c r="J297" s="245"/>
      <c r="K297" s="245"/>
      <c r="L297" s="118"/>
      <c r="M297" s="120"/>
      <c r="T297" s="121"/>
      <c r="AT297" s="119" t="s">
        <v>151</v>
      </c>
      <c r="AU297" s="119" t="s">
        <v>87</v>
      </c>
      <c r="AV297" s="12" t="s">
        <v>85</v>
      </c>
      <c r="AW297" s="12" t="s">
        <v>33</v>
      </c>
      <c r="AX297" s="12" t="s">
        <v>77</v>
      </c>
      <c r="AY297" s="119" t="s">
        <v>136</v>
      </c>
    </row>
    <row r="298" spans="2:65" s="13" customFormat="1" x14ac:dyDescent="0.2">
      <c r="B298" s="122"/>
      <c r="C298" s="248"/>
      <c r="D298" s="240" t="s">
        <v>151</v>
      </c>
      <c r="E298" s="249" t="s">
        <v>1</v>
      </c>
      <c r="F298" s="250" t="s">
        <v>335</v>
      </c>
      <c r="G298" s="248"/>
      <c r="H298" s="251">
        <v>71.25</v>
      </c>
      <c r="J298" s="248"/>
      <c r="K298" s="248"/>
      <c r="L298" s="122"/>
      <c r="M298" s="124"/>
      <c r="T298" s="125"/>
      <c r="AT298" s="123" t="s">
        <v>151</v>
      </c>
      <c r="AU298" s="123" t="s">
        <v>87</v>
      </c>
      <c r="AV298" s="13" t="s">
        <v>87</v>
      </c>
      <c r="AW298" s="13" t="s">
        <v>33</v>
      </c>
      <c r="AX298" s="13" t="s">
        <v>77</v>
      </c>
      <c r="AY298" s="123" t="s">
        <v>136</v>
      </c>
    </row>
    <row r="299" spans="2:65" s="12" customFormat="1" x14ac:dyDescent="0.2">
      <c r="B299" s="118"/>
      <c r="C299" s="245"/>
      <c r="D299" s="240" t="s">
        <v>151</v>
      </c>
      <c r="E299" s="246" t="s">
        <v>1</v>
      </c>
      <c r="F299" s="247" t="s">
        <v>336</v>
      </c>
      <c r="G299" s="245"/>
      <c r="H299" s="246" t="s">
        <v>1</v>
      </c>
      <c r="J299" s="245"/>
      <c r="K299" s="245"/>
      <c r="L299" s="118"/>
      <c r="M299" s="120"/>
      <c r="T299" s="121"/>
      <c r="AT299" s="119" t="s">
        <v>151</v>
      </c>
      <c r="AU299" s="119" t="s">
        <v>87</v>
      </c>
      <c r="AV299" s="12" t="s">
        <v>85</v>
      </c>
      <c r="AW299" s="12" t="s">
        <v>33</v>
      </c>
      <c r="AX299" s="12" t="s">
        <v>77</v>
      </c>
      <c r="AY299" s="119" t="s">
        <v>136</v>
      </c>
    </row>
    <row r="300" spans="2:65" s="13" customFormat="1" x14ac:dyDescent="0.2">
      <c r="B300" s="122"/>
      <c r="C300" s="248"/>
      <c r="D300" s="240" t="s">
        <v>151</v>
      </c>
      <c r="E300" s="249" t="s">
        <v>1</v>
      </c>
      <c r="F300" s="250" t="s">
        <v>337</v>
      </c>
      <c r="G300" s="248"/>
      <c r="H300" s="251">
        <v>18.600000000000001</v>
      </c>
      <c r="J300" s="248"/>
      <c r="K300" s="248"/>
      <c r="L300" s="122"/>
      <c r="M300" s="124"/>
      <c r="T300" s="125"/>
      <c r="AT300" s="123" t="s">
        <v>151</v>
      </c>
      <c r="AU300" s="123" t="s">
        <v>87</v>
      </c>
      <c r="AV300" s="13" t="s">
        <v>87</v>
      </c>
      <c r="AW300" s="13" t="s">
        <v>33</v>
      </c>
      <c r="AX300" s="13" t="s">
        <v>77</v>
      </c>
      <c r="AY300" s="123" t="s">
        <v>136</v>
      </c>
    </row>
    <row r="301" spans="2:65" s="14" customFormat="1" x14ac:dyDescent="0.2">
      <c r="B301" s="126"/>
      <c r="C301" s="252"/>
      <c r="D301" s="240" t="s">
        <v>151</v>
      </c>
      <c r="E301" s="253" t="s">
        <v>1</v>
      </c>
      <c r="F301" s="254" t="s">
        <v>154</v>
      </c>
      <c r="G301" s="252"/>
      <c r="H301" s="255">
        <v>209.1</v>
      </c>
      <c r="J301" s="252"/>
      <c r="K301" s="252"/>
      <c r="L301" s="126"/>
      <c r="M301" s="128"/>
      <c r="T301" s="129"/>
      <c r="AT301" s="127" t="s">
        <v>151</v>
      </c>
      <c r="AU301" s="127" t="s">
        <v>87</v>
      </c>
      <c r="AV301" s="14" t="s">
        <v>143</v>
      </c>
      <c r="AW301" s="14" t="s">
        <v>33</v>
      </c>
      <c r="AX301" s="14" t="s">
        <v>85</v>
      </c>
      <c r="AY301" s="127" t="s">
        <v>136</v>
      </c>
    </row>
    <row r="302" spans="2:65" s="11" customFormat="1" ht="22.9" customHeight="1" x14ac:dyDescent="0.2">
      <c r="B302" s="103"/>
      <c r="C302" s="266"/>
      <c r="D302" s="267" t="s">
        <v>76</v>
      </c>
      <c r="E302" s="268" t="s">
        <v>229</v>
      </c>
      <c r="F302" s="268" t="s">
        <v>338</v>
      </c>
      <c r="G302" s="266"/>
      <c r="H302" s="266"/>
      <c r="J302" s="271">
        <f>BK302</f>
        <v>0</v>
      </c>
      <c r="K302" s="266"/>
      <c r="L302" s="103"/>
      <c r="M302" s="105"/>
      <c r="P302" s="106">
        <f>SUM(P303:P330)</f>
        <v>756.72856400000001</v>
      </c>
      <c r="R302" s="106">
        <f>SUM(R303:R330)</f>
        <v>2.9600000000000004E-4</v>
      </c>
      <c r="T302" s="107">
        <f>SUM(T303:T330)</f>
        <v>337.42060000000004</v>
      </c>
      <c r="AR302" s="104" t="s">
        <v>85</v>
      </c>
      <c r="AT302" s="108" t="s">
        <v>76</v>
      </c>
      <c r="AU302" s="108" t="s">
        <v>85</v>
      </c>
      <c r="AY302" s="104" t="s">
        <v>136</v>
      </c>
      <c r="BK302" s="109">
        <f>SUM(BK303:BK330)</f>
        <v>0</v>
      </c>
    </row>
    <row r="303" spans="2:65" s="1" customFormat="1" ht="24.2" customHeight="1" x14ac:dyDescent="0.2">
      <c r="B303" s="110"/>
      <c r="C303" s="229" t="s">
        <v>339</v>
      </c>
      <c r="D303" s="229" t="s">
        <v>138</v>
      </c>
      <c r="E303" s="231" t="s">
        <v>340</v>
      </c>
      <c r="F303" s="236" t="s">
        <v>341</v>
      </c>
      <c r="G303" s="237" t="s">
        <v>141</v>
      </c>
      <c r="H303" s="238">
        <v>0.5</v>
      </c>
      <c r="I303" s="235"/>
      <c r="J303" s="272">
        <f>ROUND(I303*H303,2)</f>
        <v>0</v>
      </c>
      <c r="K303" s="236" t="s">
        <v>142</v>
      </c>
      <c r="L303" s="28"/>
      <c r="M303" s="111" t="s">
        <v>1</v>
      </c>
      <c r="N303" s="112" t="s">
        <v>42</v>
      </c>
      <c r="O303" s="113">
        <v>11.196</v>
      </c>
      <c r="P303" s="113">
        <f>O303*H303</f>
        <v>5.5979999999999999</v>
      </c>
      <c r="Q303" s="113">
        <v>0</v>
      </c>
      <c r="R303" s="113">
        <f>Q303*H303</f>
        <v>0</v>
      </c>
      <c r="S303" s="113">
        <v>2.2000000000000002</v>
      </c>
      <c r="T303" s="114">
        <f>S303*H303</f>
        <v>1.1000000000000001</v>
      </c>
      <c r="AR303" s="115" t="s">
        <v>143</v>
      </c>
      <c r="AT303" s="115" t="s">
        <v>138</v>
      </c>
      <c r="AU303" s="115" t="s">
        <v>87</v>
      </c>
      <c r="AY303" s="17" t="s">
        <v>136</v>
      </c>
      <c r="BE303" s="116">
        <f>IF(N303="základní",J303,0)</f>
        <v>0</v>
      </c>
      <c r="BF303" s="116">
        <f>IF(N303="snížená",J303,0)</f>
        <v>0</v>
      </c>
      <c r="BG303" s="116">
        <f>IF(N303="zákl. přenesená",J303,0)</f>
        <v>0</v>
      </c>
      <c r="BH303" s="116">
        <f>IF(N303="sníž. přenesená",J303,0)</f>
        <v>0</v>
      </c>
      <c r="BI303" s="116">
        <f>IF(N303="nulová",J303,0)</f>
        <v>0</v>
      </c>
      <c r="BJ303" s="17" t="s">
        <v>85</v>
      </c>
      <c r="BK303" s="116">
        <f>ROUND(I303*H303,2)</f>
        <v>0</v>
      </c>
      <c r="BL303" s="17" t="s">
        <v>143</v>
      </c>
      <c r="BM303" s="115" t="s">
        <v>342</v>
      </c>
    </row>
    <row r="304" spans="2:65" s="1" customFormat="1" ht="29.25" x14ac:dyDescent="0.2">
      <c r="B304" s="28"/>
      <c r="C304" s="239"/>
      <c r="D304" s="240" t="s">
        <v>145</v>
      </c>
      <c r="E304" s="239"/>
      <c r="F304" s="241" t="s">
        <v>343</v>
      </c>
      <c r="G304" s="239"/>
      <c r="H304" s="239"/>
      <c r="J304" s="239"/>
      <c r="K304" s="239"/>
      <c r="L304" s="28"/>
      <c r="M304" s="117"/>
      <c r="T304" s="51"/>
      <c r="AT304" s="17" t="s">
        <v>145</v>
      </c>
      <c r="AU304" s="17" t="s">
        <v>87</v>
      </c>
    </row>
    <row r="305" spans="2:65" s="1" customFormat="1" x14ac:dyDescent="0.2">
      <c r="B305" s="28"/>
      <c r="C305" s="239"/>
      <c r="D305" s="242" t="s">
        <v>147</v>
      </c>
      <c r="E305" s="239"/>
      <c r="F305" s="243" t="s">
        <v>344</v>
      </c>
      <c r="G305" s="239"/>
      <c r="H305" s="239"/>
      <c r="J305" s="239"/>
      <c r="K305" s="239"/>
      <c r="L305" s="28"/>
      <c r="M305" s="117"/>
      <c r="T305" s="51"/>
      <c r="AT305" s="17" t="s">
        <v>147</v>
      </c>
      <c r="AU305" s="17" t="s">
        <v>87</v>
      </c>
    </row>
    <row r="306" spans="2:65" s="12" customFormat="1" x14ac:dyDescent="0.2">
      <c r="B306" s="118"/>
      <c r="C306" s="245"/>
      <c r="D306" s="240" t="s">
        <v>151</v>
      </c>
      <c r="E306" s="246" t="s">
        <v>1</v>
      </c>
      <c r="F306" s="247" t="s">
        <v>345</v>
      </c>
      <c r="G306" s="245"/>
      <c r="H306" s="246" t="s">
        <v>1</v>
      </c>
      <c r="J306" s="245"/>
      <c r="K306" s="245"/>
      <c r="L306" s="118"/>
      <c r="M306" s="120"/>
      <c r="T306" s="121"/>
      <c r="AT306" s="119" t="s">
        <v>151</v>
      </c>
      <c r="AU306" s="119" t="s">
        <v>87</v>
      </c>
      <c r="AV306" s="12" t="s">
        <v>85</v>
      </c>
      <c r="AW306" s="12" t="s">
        <v>33</v>
      </c>
      <c r="AX306" s="12" t="s">
        <v>77</v>
      </c>
      <c r="AY306" s="119" t="s">
        <v>136</v>
      </c>
    </row>
    <row r="307" spans="2:65" s="13" customFormat="1" x14ac:dyDescent="0.2">
      <c r="B307" s="122"/>
      <c r="C307" s="248"/>
      <c r="D307" s="240" t="s">
        <v>151</v>
      </c>
      <c r="E307" s="249" t="s">
        <v>1</v>
      </c>
      <c r="F307" s="250" t="s">
        <v>346</v>
      </c>
      <c r="G307" s="248"/>
      <c r="H307" s="251">
        <v>0.5</v>
      </c>
      <c r="J307" s="248"/>
      <c r="K307" s="248"/>
      <c r="L307" s="122"/>
      <c r="M307" s="124"/>
      <c r="T307" s="125"/>
      <c r="AT307" s="123" t="s">
        <v>151</v>
      </c>
      <c r="AU307" s="123" t="s">
        <v>87</v>
      </c>
      <c r="AV307" s="13" t="s">
        <v>87</v>
      </c>
      <c r="AW307" s="13" t="s">
        <v>33</v>
      </c>
      <c r="AX307" s="13" t="s">
        <v>77</v>
      </c>
      <c r="AY307" s="123" t="s">
        <v>136</v>
      </c>
    </row>
    <row r="308" spans="2:65" s="14" customFormat="1" x14ac:dyDescent="0.2">
      <c r="B308" s="126"/>
      <c r="C308" s="252"/>
      <c r="D308" s="240" t="s">
        <v>151</v>
      </c>
      <c r="E308" s="253" t="s">
        <v>1</v>
      </c>
      <c r="F308" s="254" t="s">
        <v>154</v>
      </c>
      <c r="G308" s="252"/>
      <c r="H308" s="255">
        <v>0.5</v>
      </c>
      <c r="J308" s="252"/>
      <c r="K308" s="252"/>
      <c r="L308" s="126"/>
      <c r="M308" s="128"/>
      <c r="T308" s="129"/>
      <c r="AT308" s="127" t="s">
        <v>151</v>
      </c>
      <c r="AU308" s="127" t="s">
        <v>87</v>
      </c>
      <c r="AV308" s="14" t="s">
        <v>143</v>
      </c>
      <c r="AW308" s="14" t="s">
        <v>33</v>
      </c>
      <c r="AX308" s="14" t="s">
        <v>85</v>
      </c>
      <c r="AY308" s="127" t="s">
        <v>136</v>
      </c>
    </row>
    <row r="309" spans="2:65" s="1" customFormat="1" ht="24.2" customHeight="1" x14ac:dyDescent="0.2">
      <c r="B309" s="110"/>
      <c r="C309" s="229" t="s">
        <v>7</v>
      </c>
      <c r="D309" s="229" t="s">
        <v>138</v>
      </c>
      <c r="E309" s="231" t="s">
        <v>347</v>
      </c>
      <c r="F309" s="236" t="s">
        <v>348</v>
      </c>
      <c r="G309" s="237" t="s">
        <v>141</v>
      </c>
      <c r="H309" s="238">
        <v>54.548000000000002</v>
      </c>
      <c r="I309" s="235"/>
      <c r="J309" s="272">
        <f>ROUND(I309*H309,2)</f>
        <v>0</v>
      </c>
      <c r="K309" s="236" t="s">
        <v>142</v>
      </c>
      <c r="L309" s="28"/>
      <c r="M309" s="111" t="s">
        <v>1</v>
      </c>
      <c r="N309" s="112" t="s">
        <v>42</v>
      </c>
      <c r="O309" s="113">
        <v>3.4260000000000002</v>
      </c>
      <c r="P309" s="113">
        <f>O309*H309</f>
        <v>186.88144800000001</v>
      </c>
      <c r="Q309" s="113">
        <v>0</v>
      </c>
      <c r="R309" s="113">
        <f>Q309*H309</f>
        <v>0</v>
      </c>
      <c r="S309" s="113">
        <v>2.2000000000000002</v>
      </c>
      <c r="T309" s="114">
        <f>S309*H309</f>
        <v>120.00560000000002</v>
      </c>
      <c r="AR309" s="115" t="s">
        <v>143</v>
      </c>
      <c r="AT309" s="115" t="s">
        <v>138</v>
      </c>
      <c r="AU309" s="115" t="s">
        <v>87</v>
      </c>
      <c r="AY309" s="17" t="s">
        <v>136</v>
      </c>
      <c r="BE309" s="116">
        <f>IF(N309="základní",J309,0)</f>
        <v>0</v>
      </c>
      <c r="BF309" s="116">
        <f>IF(N309="snížená",J309,0)</f>
        <v>0</v>
      </c>
      <c r="BG309" s="116">
        <f>IF(N309="zákl. přenesená",J309,0)</f>
        <v>0</v>
      </c>
      <c r="BH309" s="116">
        <f>IF(N309="sníž. přenesená",J309,0)</f>
        <v>0</v>
      </c>
      <c r="BI309" s="116">
        <f>IF(N309="nulová",J309,0)</f>
        <v>0</v>
      </c>
      <c r="BJ309" s="17" t="s">
        <v>85</v>
      </c>
      <c r="BK309" s="116">
        <f>ROUND(I309*H309,2)</f>
        <v>0</v>
      </c>
      <c r="BL309" s="17" t="s">
        <v>143</v>
      </c>
      <c r="BM309" s="115" t="s">
        <v>349</v>
      </c>
    </row>
    <row r="310" spans="2:65" s="1" customFormat="1" ht="29.25" x14ac:dyDescent="0.2">
      <c r="B310" s="28"/>
      <c r="C310" s="239"/>
      <c r="D310" s="240" t="s">
        <v>145</v>
      </c>
      <c r="E310" s="239"/>
      <c r="F310" s="241" t="s">
        <v>350</v>
      </c>
      <c r="G310" s="239"/>
      <c r="H310" s="239"/>
      <c r="J310" s="239"/>
      <c r="K310" s="239"/>
      <c r="L310" s="28"/>
      <c r="M310" s="117"/>
      <c r="T310" s="51"/>
      <c r="AT310" s="17" t="s">
        <v>145</v>
      </c>
      <c r="AU310" s="17" t="s">
        <v>87</v>
      </c>
    </row>
    <row r="311" spans="2:65" s="1" customFormat="1" x14ac:dyDescent="0.2">
      <c r="B311" s="28"/>
      <c r="C311" s="239"/>
      <c r="D311" s="242" t="s">
        <v>147</v>
      </c>
      <c r="E311" s="239"/>
      <c r="F311" s="243" t="s">
        <v>351</v>
      </c>
      <c r="G311" s="239"/>
      <c r="H311" s="239"/>
      <c r="J311" s="239"/>
      <c r="K311" s="239"/>
      <c r="L311" s="28"/>
      <c r="M311" s="117"/>
      <c r="T311" s="51"/>
      <c r="AT311" s="17" t="s">
        <v>147</v>
      </c>
      <c r="AU311" s="17" t="s">
        <v>87</v>
      </c>
    </row>
    <row r="312" spans="2:65" s="1" customFormat="1" ht="39" x14ac:dyDescent="0.2">
      <c r="B312" s="28"/>
      <c r="C312" s="239"/>
      <c r="D312" s="240" t="s">
        <v>149</v>
      </c>
      <c r="E312" s="239"/>
      <c r="F312" s="244" t="s">
        <v>352</v>
      </c>
      <c r="G312" s="239"/>
      <c r="H312" s="239"/>
      <c r="J312" s="239"/>
      <c r="K312" s="239"/>
      <c r="L312" s="28"/>
      <c r="M312" s="117"/>
      <c r="T312" s="51"/>
      <c r="AT312" s="17" t="s">
        <v>149</v>
      </c>
      <c r="AU312" s="17" t="s">
        <v>87</v>
      </c>
    </row>
    <row r="313" spans="2:65" s="12" customFormat="1" x14ac:dyDescent="0.2">
      <c r="B313" s="118"/>
      <c r="C313" s="245"/>
      <c r="D313" s="240" t="s">
        <v>151</v>
      </c>
      <c r="E313" s="246" t="s">
        <v>1</v>
      </c>
      <c r="F313" s="247" t="s">
        <v>152</v>
      </c>
      <c r="G313" s="245"/>
      <c r="H313" s="246" t="s">
        <v>1</v>
      </c>
      <c r="J313" s="245"/>
      <c r="K313" s="245"/>
      <c r="L313" s="118"/>
      <c r="M313" s="120"/>
      <c r="T313" s="121"/>
      <c r="AT313" s="119" t="s">
        <v>151</v>
      </c>
      <c r="AU313" s="119" t="s">
        <v>87</v>
      </c>
      <c r="AV313" s="12" t="s">
        <v>85</v>
      </c>
      <c r="AW313" s="12" t="s">
        <v>33</v>
      </c>
      <c r="AX313" s="12" t="s">
        <v>77</v>
      </c>
      <c r="AY313" s="119" t="s">
        <v>136</v>
      </c>
    </row>
    <row r="314" spans="2:65" s="13" customFormat="1" x14ac:dyDescent="0.2">
      <c r="B314" s="122"/>
      <c r="C314" s="248"/>
      <c r="D314" s="240" t="s">
        <v>151</v>
      </c>
      <c r="E314" s="249" t="s">
        <v>1</v>
      </c>
      <c r="F314" s="250" t="s">
        <v>353</v>
      </c>
      <c r="G314" s="248"/>
      <c r="H314" s="251">
        <v>54.548000000000002</v>
      </c>
      <c r="J314" s="248"/>
      <c r="K314" s="248"/>
      <c r="L314" s="122"/>
      <c r="M314" s="124"/>
      <c r="T314" s="125"/>
      <c r="AT314" s="123" t="s">
        <v>151</v>
      </c>
      <c r="AU314" s="123" t="s">
        <v>87</v>
      </c>
      <c r="AV314" s="13" t="s">
        <v>87</v>
      </c>
      <c r="AW314" s="13" t="s">
        <v>33</v>
      </c>
      <c r="AX314" s="13" t="s">
        <v>77</v>
      </c>
      <c r="AY314" s="123" t="s">
        <v>136</v>
      </c>
    </row>
    <row r="315" spans="2:65" s="14" customFormat="1" x14ac:dyDescent="0.2">
      <c r="B315" s="126"/>
      <c r="C315" s="252"/>
      <c r="D315" s="240" t="s">
        <v>151</v>
      </c>
      <c r="E315" s="253" t="s">
        <v>1</v>
      </c>
      <c r="F315" s="254" t="s">
        <v>154</v>
      </c>
      <c r="G315" s="252"/>
      <c r="H315" s="255">
        <v>54.548000000000002</v>
      </c>
      <c r="J315" s="252"/>
      <c r="K315" s="252"/>
      <c r="L315" s="126"/>
      <c r="M315" s="128"/>
      <c r="T315" s="129"/>
      <c r="AT315" s="127" t="s">
        <v>151</v>
      </c>
      <c r="AU315" s="127" t="s">
        <v>87</v>
      </c>
      <c r="AV315" s="14" t="s">
        <v>143</v>
      </c>
      <c r="AW315" s="14" t="s">
        <v>33</v>
      </c>
      <c r="AX315" s="14" t="s">
        <v>85</v>
      </c>
      <c r="AY315" s="127" t="s">
        <v>136</v>
      </c>
    </row>
    <row r="316" spans="2:65" s="1" customFormat="1" ht="24.2" customHeight="1" x14ac:dyDescent="0.2">
      <c r="B316" s="110"/>
      <c r="C316" s="229" t="s">
        <v>354</v>
      </c>
      <c r="D316" s="229" t="s">
        <v>138</v>
      </c>
      <c r="E316" s="231" t="s">
        <v>355</v>
      </c>
      <c r="F316" s="236" t="s">
        <v>356</v>
      </c>
      <c r="G316" s="237" t="s">
        <v>141</v>
      </c>
      <c r="H316" s="238">
        <v>86.525999999999996</v>
      </c>
      <c r="I316" s="235"/>
      <c r="J316" s="272">
        <f>ROUND(I316*H316,2)</f>
        <v>0</v>
      </c>
      <c r="K316" s="236" t="s">
        <v>142</v>
      </c>
      <c r="L316" s="28"/>
      <c r="M316" s="111" t="s">
        <v>1</v>
      </c>
      <c r="N316" s="112" t="s">
        <v>42</v>
      </c>
      <c r="O316" s="113">
        <v>6.4160000000000004</v>
      </c>
      <c r="P316" s="113">
        <f>O316*H316</f>
        <v>555.15081599999996</v>
      </c>
      <c r="Q316" s="113">
        <v>0</v>
      </c>
      <c r="R316" s="113">
        <f>Q316*H316</f>
        <v>0</v>
      </c>
      <c r="S316" s="113">
        <v>2.5</v>
      </c>
      <c r="T316" s="114">
        <f>S316*H316</f>
        <v>216.315</v>
      </c>
      <c r="AR316" s="115" t="s">
        <v>143</v>
      </c>
      <c r="AT316" s="115" t="s">
        <v>138</v>
      </c>
      <c r="AU316" s="115" t="s">
        <v>87</v>
      </c>
      <c r="AY316" s="17" t="s">
        <v>136</v>
      </c>
      <c r="BE316" s="116">
        <f>IF(N316="základní",J316,0)</f>
        <v>0</v>
      </c>
      <c r="BF316" s="116">
        <f>IF(N316="snížená",J316,0)</f>
        <v>0</v>
      </c>
      <c r="BG316" s="116">
        <f>IF(N316="zákl. přenesená",J316,0)</f>
        <v>0</v>
      </c>
      <c r="BH316" s="116">
        <f>IF(N316="sníž. přenesená",J316,0)</f>
        <v>0</v>
      </c>
      <c r="BI316" s="116">
        <f>IF(N316="nulová",J316,0)</f>
        <v>0</v>
      </c>
      <c r="BJ316" s="17" t="s">
        <v>85</v>
      </c>
      <c r="BK316" s="116">
        <f>ROUND(I316*H316,2)</f>
        <v>0</v>
      </c>
      <c r="BL316" s="17" t="s">
        <v>143</v>
      </c>
      <c r="BM316" s="115" t="s">
        <v>357</v>
      </c>
    </row>
    <row r="317" spans="2:65" s="1" customFormat="1" ht="29.25" x14ac:dyDescent="0.2">
      <c r="B317" s="28"/>
      <c r="C317" s="239"/>
      <c r="D317" s="240" t="s">
        <v>145</v>
      </c>
      <c r="E317" s="239"/>
      <c r="F317" s="241" t="s">
        <v>358</v>
      </c>
      <c r="G317" s="239"/>
      <c r="H317" s="239"/>
      <c r="J317" s="239"/>
      <c r="K317" s="239"/>
      <c r="L317" s="28"/>
      <c r="M317" s="117"/>
      <c r="T317" s="51"/>
      <c r="AT317" s="17" t="s">
        <v>145</v>
      </c>
      <c r="AU317" s="17" t="s">
        <v>87</v>
      </c>
    </row>
    <row r="318" spans="2:65" s="1" customFormat="1" x14ac:dyDescent="0.2">
      <c r="B318" s="28"/>
      <c r="C318" s="239"/>
      <c r="D318" s="242" t="s">
        <v>147</v>
      </c>
      <c r="E318" s="239"/>
      <c r="F318" s="243" t="s">
        <v>359</v>
      </c>
      <c r="G318" s="239"/>
      <c r="H318" s="239"/>
      <c r="J318" s="239"/>
      <c r="K318" s="239"/>
      <c r="L318" s="28"/>
      <c r="M318" s="117"/>
      <c r="T318" s="51"/>
      <c r="AT318" s="17" t="s">
        <v>147</v>
      </c>
      <c r="AU318" s="17" t="s">
        <v>87</v>
      </c>
    </row>
    <row r="319" spans="2:65" s="1" customFormat="1" ht="39" x14ac:dyDescent="0.2">
      <c r="B319" s="28"/>
      <c r="C319" s="239"/>
      <c r="D319" s="240" t="s">
        <v>149</v>
      </c>
      <c r="E319" s="239"/>
      <c r="F319" s="244" t="s">
        <v>352</v>
      </c>
      <c r="G319" s="239"/>
      <c r="H319" s="239"/>
      <c r="J319" s="239"/>
      <c r="K319" s="239"/>
      <c r="L319" s="28"/>
      <c r="M319" s="117"/>
      <c r="T319" s="51"/>
      <c r="AT319" s="17" t="s">
        <v>149</v>
      </c>
      <c r="AU319" s="17" t="s">
        <v>87</v>
      </c>
    </row>
    <row r="320" spans="2:65" s="12" customFormat="1" x14ac:dyDescent="0.2">
      <c r="B320" s="118"/>
      <c r="C320" s="245"/>
      <c r="D320" s="240" t="s">
        <v>151</v>
      </c>
      <c r="E320" s="246" t="s">
        <v>1</v>
      </c>
      <c r="F320" s="247" t="s">
        <v>360</v>
      </c>
      <c r="G320" s="245"/>
      <c r="H320" s="246" t="s">
        <v>1</v>
      </c>
      <c r="J320" s="245"/>
      <c r="K320" s="245"/>
      <c r="L320" s="118"/>
      <c r="M320" s="120"/>
      <c r="T320" s="121"/>
      <c r="AT320" s="119" t="s">
        <v>151</v>
      </c>
      <c r="AU320" s="119" t="s">
        <v>87</v>
      </c>
      <c r="AV320" s="12" t="s">
        <v>85</v>
      </c>
      <c r="AW320" s="12" t="s">
        <v>33</v>
      </c>
      <c r="AX320" s="12" t="s">
        <v>77</v>
      </c>
      <c r="AY320" s="119" t="s">
        <v>136</v>
      </c>
    </row>
    <row r="321" spans="2:65" s="13" customFormat="1" x14ac:dyDescent="0.2">
      <c r="B321" s="122"/>
      <c r="C321" s="248"/>
      <c r="D321" s="240" t="s">
        <v>151</v>
      </c>
      <c r="E321" s="249" t="s">
        <v>1</v>
      </c>
      <c r="F321" s="250" t="s">
        <v>361</v>
      </c>
      <c r="G321" s="248"/>
      <c r="H321" s="251">
        <v>56.847999999999999</v>
      </c>
      <c r="J321" s="248"/>
      <c r="K321" s="248"/>
      <c r="L321" s="122"/>
      <c r="M321" s="124"/>
      <c r="T321" s="125"/>
      <c r="AT321" s="123" t="s">
        <v>151</v>
      </c>
      <c r="AU321" s="123" t="s">
        <v>87</v>
      </c>
      <c r="AV321" s="13" t="s">
        <v>87</v>
      </c>
      <c r="AW321" s="13" t="s">
        <v>33</v>
      </c>
      <c r="AX321" s="13" t="s">
        <v>77</v>
      </c>
      <c r="AY321" s="123" t="s">
        <v>136</v>
      </c>
    </row>
    <row r="322" spans="2:65" s="12" customFormat="1" x14ac:dyDescent="0.2">
      <c r="B322" s="118"/>
      <c r="C322" s="245"/>
      <c r="D322" s="240" t="s">
        <v>151</v>
      </c>
      <c r="E322" s="246" t="s">
        <v>1</v>
      </c>
      <c r="F322" s="247" t="s">
        <v>362</v>
      </c>
      <c r="G322" s="245"/>
      <c r="H322" s="246" t="s">
        <v>1</v>
      </c>
      <c r="J322" s="245"/>
      <c r="K322" s="245"/>
      <c r="L322" s="118"/>
      <c r="M322" s="120"/>
      <c r="T322" s="121"/>
      <c r="AT322" s="119" t="s">
        <v>151</v>
      </c>
      <c r="AU322" s="119" t="s">
        <v>87</v>
      </c>
      <c r="AV322" s="12" t="s">
        <v>85</v>
      </c>
      <c r="AW322" s="12" t="s">
        <v>33</v>
      </c>
      <c r="AX322" s="12" t="s">
        <v>77</v>
      </c>
      <c r="AY322" s="119" t="s">
        <v>136</v>
      </c>
    </row>
    <row r="323" spans="2:65" s="13" customFormat="1" x14ac:dyDescent="0.2">
      <c r="B323" s="122"/>
      <c r="C323" s="248"/>
      <c r="D323" s="240" t="s">
        <v>151</v>
      </c>
      <c r="E323" s="249" t="s">
        <v>1</v>
      </c>
      <c r="F323" s="250" t="s">
        <v>363</v>
      </c>
      <c r="G323" s="248"/>
      <c r="H323" s="251">
        <v>29.678000000000001</v>
      </c>
      <c r="J323" s="248"/>
      <c r="K323" s="248"/>
      <c r="L323" s="122"/>
      <c r="M323" s="124"/>
      <c r="T323" s="125"/>
      <c r="AT323" s="123" t="s">
        <v>151</v>
      </c>
      <c r="AU323" s="123" t="s">
        <v>87</v>
      </c>
      <c r="AV323" s="13" t="s">
        <v>87</v>
      </c>
      <c r="AW323" s="13" t="s">
        <v>33</v>
      </c>
      <c r="AX323" s="13" t="s">
        <v>77</v>
      </c>
      <c r="AY323" s="123" t="s">
        <v>136</v>
      </c>
    </row>
    <row r="324" spans="2:65" s="14" customFormat="1" x14ac:dyDescent="0.2">
      <c r="B324" s="126"/>
      <c r="C324" s="252"/>
      <c r="D324" s="240" t="s">
        <v>151</v>
      </c>
      <c r="E324" s="253" t="s">
        <v>1</v>
      </c>
      <c r="F324" s="254" t="s">
        <v>154</v>
      </c>
      <c r="G324" s="252"/>
      <c r="H324" s="255">
        <v>86.525999999999996</v>
      </c>
      <c r="J324" s="252"/>
      <c r="K324" s="252"/>
      <c r="L324" s="126"/>
      <c r="M324" s="128"/>
      <c r="T324" s="129"/>
      <c r="AT324" s="127" t="s">
        <v>151</v>
      </c>
      <c r="AU324" s="127" t="s">
        <v>87</v>
      </c>
      <c r="AV324" s="14" t="s">
        <v>143</v>
      </c>
      <c r="AW324" s="14" t="s">
        <v>33</v>
      </c>
      <c r="AX324" s="14" t="s">
        <v>85</v>
      </c>
      <c r="AY324" s="127" t="s">
        <v>136</v>
      </c>
    </row>
    <row r="325" spans="2:65" s="1" customFormat="1" ht="24.2" customHeight="1" x14ac:dyDescent="0.2">
      <c r="B325" s="110"/>
      <c r="C325" s="229" t="s">
        <v>364</v>
      </c>
      <c r="D325" s="229" t="s">
        <v>138</v>
      </c>
      <c r="E325" s="231" t="s">
        <v>365</v>
      </c>
      <c r="F325" s="236" t="s">
        <v>366</v>
      </c>
      <c r="G325" s="237" t="s">
        <v>367</v>
      </c>
      <c r="H325" s="238">
        <v>3.7</v>
      </c>
      <c r="I325" s="235"/>
      <c r="J325" s="272">
        <f>ROUND(I325*H325,2)</f>
        <v>0</v>
      </c>
      <c r="K325" s="236" t="s">
        <v>142</v>
      </c>
      <c r="L325" s="28"/>
      <c r="M325" s="111" t="s">
        <v>1</v>
      </c>
      <c r="N325" s="112" t="s">
        <v>42</v>
      </c>
      <c r="O325" s="113">
        <v>2.4590000000000001</v>
      </c>
      <c r="P325" s="113">
        <f>O325*H325</f>
        <v>9.0983000000000001</v>
      </c>
      <c r="Q325" s="113">
        <v>8.0000000000000007E-5</v>
      </c>
      <c r="R325" s="113">
        <f>Q325*H325</f>
        <v>2.9600000000000004E-4</v>
      </c>
      <c r="S325" s="113">
        <v>0</v>
      </c>
      <c r="T325" s="114">
        <f>S325*H325</f>
        <v>0</v>
      </c>
      <c r="AR325" s="115" t="s">
        <v>143</v>
      </c>
      <c r="AT325" s="115" t="s">
        <v>138</v>
      </c>
      <c r="AU325" s="115" t="s">
        <v>87</v>
      </c>
      <c r="AY325" s="17" t="s">
        <v>136</v>
      </c>
      <c r="BE325" s="116">
        <f>IF(N325="základní",J325,0)</f>
        <v>0</v>
      </c>
      <c r="BF325" s="116">
        <f>IF(N325="snížená",J325,0)</f>
        <v>0</v>
      </c>
      <c r="BG325" s="116">
        <f>IF(N325="zákl. přenesená",J325,0)</f>
        <v>0</v>
      </c>
      <c r="BH325" s="116">
        <f>IF(N325="sníž. přenesená",J325,0)</f>
        <v>0</v>
      </c>
      <c r="BI325" s="116">
        <f>IF(N325="nulová",J325,0)</f>
        <v>0</v>
      </c>
      <c r="BJ325" s="17" t="s">
        <v>85</v>
      </c>
      <c r="BK325" s="116">
        <f>ROUND(I325*H325,2)</f>
        <v>0</v>
      </c>
      <c r="BL325" s="17" t="s">
        <v>143</v>
      </c>
      <c r="BM325" s="115" t="s">
        <v>368</v>
      </c>
    </row>
    <row r="326" spans="2:65" s="1" customFormat="1" ht="29.25" x14ac:dyDescent="0.2">
      <c r="B326" s="28"/>
      <c r="C326" s="239"/>
      <c r="D326" s="240" t="s">
        <v>145</v>
      </c>
      <c r="E326" s="239"/>
      <c r="F326" s="241" t="s">
        <v>369</v>
      </c>
      <c r="G326" s="239"/>
      <c r="H326" s="239"/>
      <c r="J326" s="239"/>
      <c r="K326" s="239"/>
      <c r="L326" s="28"/>
      <c r="M326" s="117"/>
      <c r="T326" s="51"/>
      <c r="AT326" s="17" t="s">
        <v>145</v>
      </c>
      <c r="AU326" s="17" t="s">
        <v>87</v>
      </c>
    </row>
    <row r="327" spans="2:65" s="1" customFormat="1" x14ac:dyDescent="0.2">
      <c r="B327" s="28"/>
      <c r="C327" s="239"/>
      <c r="D327" s="242" t="s">
        <v>147</v>
      </c>
      <c r="E327" s="239"/>
      <c r="F327" s="243" t="s">
        <v>370</v>
      </c>
      <c r="G327" s="239"/>
      <c r="H327" s="239"/>
      <c r="J327" s="239"/>
      <c r="K327" s="239"/>
      <c r="L327" s="28"/>
      <c r="M327" s="117"/>
      <c r="T327" s="51"/>
      <c r="AT327" s="17" t="s">
        <v>147</v>
      </c>
      <c r="AU327" s="17" t="s">
        <v>87</v>
      </c>
    </row>
    <row r="328" spans="2:65" s="12" customFormat="1" x14ac:dyDescent="0.2">
      <c r="B328" s="118"/>
      <c r="C328" s="245"/>
      <c r="D328" s="240" t="s">
        <v>151</v>
      </c>
      <c r="E328" s="246" t="s">
        <v>1</v>
      </c>
      <c r="F328" s="247" t="s">
        <v>371</v>
      </c>
      <c r="G328" s="245"/>
      <c r="H328" s="246" t="s">
        <v>1</v>
      </c>
      <c r="J328" s="245"/>
      <c r="K328" s="245"/>
      <c r="L328" s="118"/>
      <c r="M328" s="120"/>
      <c r="T328" s="121"/>
      <c r="AT328" s="119" t="s">
        <v>151</v>
      </c>
      <c r="AU328" s="119" t="s">
        <v>87</v>
      </c>
      <c r="AV328" s="12" t="s">
        <v>85</v>
      </c>
      <c r="AW328" s="12" t="s">
        <v>33</v>
      </c>
      <c r="AX328" s="12" t="s">
        <v>77</v>
      </c>
      <c r="AY328" s="119" t="s">
        <v>136</v>
      </c>
    </row>
    <row r="329" spans="2:65" s="13" customFormat="1" x14ac:dyDescent="0.2">
      <c r="B329" s="122"/>
      <c r="C329" s="248"/>
      <c r="D329" s="240" t="s">
        <v>151</v>
      </c>
      <c r="E329" s="249" t="s">
        <v>1</v>
      </c>
      <c r="F329" s="250" t="s">
        <v>372</v>
      </c>
      <c r="G329" s="248"/>
      <c r="H329" s="251">
        <v>3.7</v>
      </c>
      <c r="J329" s="248"/>
      <c r="K329" s="248"/>
      <c r="L329" s="122"/>
      <c r="M329" s="124"/>
      <c r="T329" s="125"/>
      <c r="AT329" s="123" t="s">
        <v>151</v>
      </c>
      <c r="AU329" s="123" t="s">
        <v>87</v>
      </c>
      <c r="AV329" s="13" t="s">
        <v>87</v>
      </c>
      <c r="AW329" s="13" t="s">
        <v>33</v>
      </c>
      <c r="AX329" s="13" t="s">
        <v>77</v>
      </c>
      <c r="AY329" s="123" t="s">
        <v>136</v>
      </c>
    </row>
    <row r="330" spans="2:65" s="14" customFormat="1" x14ac:dyDescent="0.2">
      <c r="B330" s="126"/>
      <c r="C330" s="252"/>
      <c r="D330" s="240" t="s">
        <v>151</v>
      </c>
      <c r="E330" s="253" t="s">
        <v>1</v>
      </c>
      <c r="F330" s="254" t="s">
        <v>154</v>
      </c>
      <c r="G330" s="252"/>
      <c r="H330" s="255">
        <v>3.7</v>
      </c>
      <c r="J330" s="252"/>
      <c r="K330" s="252"/>
      <c r="L330" s="126"/>
      <c r="M330" s="128"/>
      <c r="T330" s="129"/>
      <c r="AT330" s="127" t="s">
        <v>151</v>
      </c>
      <c r="AU330" s="127" t="s">
        <v>87</v>
      </c>
      <c r="AV330" s="14" t="s">
        <v>143</v>
      </c>
      <c r="AW330" s="14" t="s">
        <v>33</v>
      </c>
      <c r="AX330" s="14" t="s">
        <v>85</v>
      </c>
      <c r="AY330" s="127" t="s">
        <v>136</v>
      </c>
    </row>
    <row r="331" spans="2:65" s="11" customFormat="1" ht="22.9" customHeight="1" x14ac:dyDescent="0.2">
      <c r="B331" s="103"/>
      <c r="C331" s="266"/>
      <c r="D331" s="267" t="s">
        <v>76</v>
      </c>
      <c r="E331" s="268" t="s">
        <v>373</v>
      </c>
      <c r="F331" s="268" t="s">
        <v>374</v>
      </c>
      <c r="G331" s="266"/>
      <c r="H331" s="266"/>
      <c r="J331" s="271">
        <f>BK331</f>
        <v>0</v>
      </c>
      <c r="K331" s="266"/>
      <c r="L331" s="103"/>
      <c r="M331" s="105"/>
      <c r="P331" s="106">
        <f>SUM(P332:P343)</f>
        <v>85.030091999999996</v>
      </c>
      <c r="R331" s="106">
        <f>SUM(R332:R343)</f>
        <v>0</v>
      </c>
      <c r="T331" s="107">
        <f>SUM(T332:T343)</f>
        <v>0</v>
      </c>
      <c r="AR331" s="104" t="s">
        <v>85</v>
      </c>
      <c r="AT331" s="108" t="s">
        <v>76</v>
      </c>
      <c r="AU331" s="108" t="s">
        <v>85</v>
      </c>
      <c r="AY331" s="104" t="s">
        <v>136</v>
      </c>
      <c r="BK331" s="109">
        <f>SUM(BK332:BK343)</f>
        <v>0</v>
      </c>
    </row>
    <row r="332" spans="2:65" s="1" customFormat="1" ht="24.2" customHeight="1" x14ac:dyDescent="0.2">
      <c r="B332" s="110"/>
      <c r="C332" s="229" t="s">
        <v>375</v>
      </c>
      <c r="D332" s="229" t="s">
        <v>138</v>
      </c>
      <c r="E332" s="231" t="s">
        <v>376</v>
      </c>
      <c r="F332" s="236" t="s">
        <v>377</v>
      </c>
      <c r="G332" s="237" t="s">
        <v>378</v>
      </c>
      <c r="H332" s="238">
        <v>121.10599999999999</v>
      </c>
      <c r="I332" s="235"/>
      <c r="J332" s="272">
        <f>ROUND(I332*H332,2)</f>
        <v>0</v>
      </c>
      <c r="K332" s="236" t="s">
        <v>221</v>
      </c>
      <c r="L332" s="28"/>
      <c r="M332" s="111" t="s">
        <v>1</v>
      </c>
      <c r="N332" s="112" t="s">
        <v>42</v>
      </c>
      <c r="O332" s="113">
        <v>0.252</v>
      </c>
      <c r="P332" s="113">
        <f>O332*H332</f>
        <v>30.518711999999997</v>
      </c>
      <c r="Q332" s="113">
        <v>0</v>
      </c>
      <c r="R332" s="113">
        <f>Q332*H332</f>
        <v>0</v>
      </c>
      <c r="S332" s="113">
        <v>0</v>
      </c>
      <c r="T332" s="114">
        <f>S332*H332</f>
        <v>0</v>
      </c>
      <c r="AR332" s="115" t="s">
        <v>143</v>
      </c>
      <c r="AT332" s="115" t="s">
        <v>138</v>
      </c>
      <c r="AU332" s="115" t="s">
        <v>87</v>
      </c>
      <c r="AY332" s="17" t="s">
        <v>136</v>
      </c>
      <c r="BE332" s="116">
        <f>IF(N332="základní",J332,0)</f>
        <v>0</v>
      </c>
      <c r="BF332" s="116">
        <f>IF(N332="snížená",J332,0)</f>
        <v>0</v>
      </c>
      <c r="BG332" s="116">
        <f>IF(N332="zákl. přenesená",J332,0)</f>
        <v>0</v>
      </c>
      <c r="BH332" s="116">
        <f>IF(N332="sníž. přenesená",J332,0)</f>
        <v>0</v>
      </c>
      <c r="BI332" s="116">
        <f>IF(N332="nulová",J332,0)</f>
        <v>0</v>
      </c>
      <c r="BJ332" s="17" t="s">
        <v>85</v>
      </c>
      <c r="BK332" s="116">
        <f>ROUND(I332*H332,2)</f>
        <v>0</v>
      </c>
      <c r="BL332" s="17" t="s">
        <v>143</v>
      </c>
      <c r="BM332" s="115" t="s">
        <v>379</v>
      </c>
    </row>
    <row r="333" spans="2:65" s="1" customFormat="1" ht="12" customHeight="1" x14ac:dyDescent="0.2">
      <c r="B333" s="110"/>
      <c r="C333" s="261"/>
      <c r="D333" s="261"/>
      <c r="E333" s="262"/>
      <c r="F333" s="256" t="s">
        <v>184</v>
      </c>
      <c r="G333" s="264"/>
      <c r="H333" s="265"/>
      <c r="I333" s="140"/>
      <c r="J333" s="273"/>
      <c r="K333" s="274"/>
      <c r="L333" s="28"/>
      <c r="M333" s="111"/>
      <c r="N333" s="112"/>
      <c r="O333" s="113"/>
      <c r="P333" s="113"/>
      <c r="Q333" s="113"/>
      <c r="R333" s="113"/>
      <c r="S333" s="113"/>
      <c r="T333" s="114"/>
      <c r="AR333" s="115"/>
      <c r="AT333" s="115"/>
      <c r="AU333" s="115"/>
      <c r="AY333" s="17"/>
      <c r="BE333" s="116"/>
      <c r="BF333" s="116"/>
      <c r="BG333" s="116"/>
      <c r="BH333" s="116"/>
      <c r="BI333" s="116"/>
      <c r="BJ333" s="17"/>
      <c r="BK333" s="116"/>
      <c r="BL333" s="17"/>
      <c r="BM333" s="115"/>
    </row>
    <row r="334" spans="2:65" s="1" customFormat="1" ht="12" customHeight="1" x14ac:dyDescent="0.2">
      <c r="B334" s="110"/>
      <c r="C334" s="261"/>
      <c r="D334" s="261"/>
      <c r="E334" s="262"/>
      <c r="F334" s="256" t="s">
        <v>380</v>
      </c>
      <c r="G334" s="264"/>
      <c r="H334" s="265"/>
      <c r="I334" s="140"/>
      <c r="J334" s="273"/>
      <c r="K334" s="274"/>
      <c r="L334" s="28"/>
      <c r="M334" s="111"/>
      <c r="N334" s="112"/>
      <c r="O334" s="113"/>
      <c r="P334" s="113"/>
      <c r="Q334" s="113"/>
      <c r="R334" s="113"/>
      <c r="S334" s="113"/>
      <c r="T334" s="114"/>
      <c r="AR334" s="115"/>
      <c r="AT334" s="115"/>
      <c r="AU334" s="115"/>
      <c r="AY334" s="17"/>
      <c r="BE334" s="116"/>
      <c r="BF334" s="116"/>
      <c r="BG334" s="116"/>
      <c r="BH334" s="116"/>
      <c r="BI334" s="116"/>
      <c r="BJ334" s="17"/>
      <c r="BK334" s="116"/>
      <c r="BL334" s="17"/>
      <c r="BM334" s="115"/>
    </row>
    <row r="335" spans="2:65" s="12" customFormat="1" x14ac:dyDescent="0.2">
      <c r="B335" s="118"/>
      <c r="C335" s="245"/>
      <c r="D335" s="240" t="s">
        <v>151</v>
      </c>
      <c r="E335" s="246" t="s">
        <v>1</v>
      </c>
      <c r="F335" s="247" t="s">
        <v>381</v>
      </c>
      <c r="G335" s="245"/>
      <c r="H335" s="246" t="s">
        <v>1</v>
      </c>
      <c r="J335" s="245"/>
      <c r="K335" s="245"/>
      <c r="L335" s="118"/>
      <c r="M335" s="120"/>
      <c r="T335" s="121"/>
      <c r="AT335" s="119" t="s">
        <v>151</v>
      </c>
      <c r="AU335" s="119" t="s">
        <v>87</v>
      </c>
      <c r="AV335" s="12" t="s">
        <v>85</v>
      </c>
      <c r="AW335" s="12" t="s">
        <v>33</v>
      </c>
      <c r="AX335" s="12" t="s">
        <v>77</v>
      </c>
      <c r="AY335" s="119" t="s">
        <v>136</v>
      </c>
    </row>
    <row r="336" spans="2:65" s="13" customFormat="1" x14ac:dyDescent="0.2">
      <c r="B336" s="122"/>
      <c r="C336" s="248"/>
      <c r="D336" s="240" t="s">
        <v>151</v>
      </c>
      <c r="E336" s="249" t="s">
        <v>1</v>
      </c>
      <c r="F336" s="250" t="s">
        <v>382</v>
      </c>
      <c r="G336" s="248"/>
      <c r="H336" s="251">
        <v>121.10599999999999</v>
      </c>
      <c r="J336" s="248"/>
      <c r="K336" s="248"/>
      <c r="L336" s="122"/>
      <c r="M336" s="124"/>
      <c r="T336" s="125"/>
      <c r="AT336" s="123" t="s">
        <v>151</v>
      </c>
      <c r="AU336" s="123" t="s">
        <v>87</v>
      </c>
      <c r="AV336" s="13" t="s">
        <v>87</v>
      </c>
      <c r="AW336" s="13" t="s">
        <v>33</v>
      </c>
      <c r="AX336" s="13" t="s">
        <v>77</v>
      </c>
      <c r="AY336" s="123" t="s">
        <v>136</v>
      </c>
    </row>
    <row r="337" spans="2:65" s="14" customFormat="1" x14ac:dyDescent="0.2">
      <c r="B337" s="126"/>
      <c r="C337" s="252"/>
      <c r="D337" s="240" t="s">
        <v>151</v>
      </c>
      <c r="E337" s="253" t="s">
        <v>1</v>
      </c>
      <c r="F337" s="254" t="s">
        <v>154</v>
      </c>
      <c r="G337" s="252"/>
      <c r="H337" s="255">
        <v>121.10599999999999</v>
      </c>
      <c r="J337" s="252"/>
      <c r="K337" s="252"/>
      <c r="L337" s="126"/>
      <c r="M337" s="128"/>
      <c r="T337" s="129"/>
      <c r="AT337" s="127" t="s">
        <v>151</v>
      </c>
      <c r="AU337" s="127" t="s">
        <v>87</v>
      </c>
      <c r="AV337" s="14" t="s">
        <v>143</v>
      </c>
      <c r="AW337" s="14" t="s">
        <v>33</v>
      </c>
      <c r="AX337" s="14" t="s">
        <v>85</v>
      </c>
      <c r="AY337" s="127" t="s">
        <v>136</v>
      </c>
    </row>
    <row r="338" spans="2:65" s="1" customFormat="1" ht="33" customHeight="1" x14ac:dyDescent="0.2">
      <c r="B338" s="110"/>
      <c r="C338" s="229" t="s">
        <v>383</v>
      </c>
      <c r="D338" s="229" t="s">
        <v>138</v>
      </c>
      <c r="E338" s="231" t="s">
        <v>384</v>
      </c>
      <c r="F338" s="236" t="s">
        <v>385</v>
      </c>
      <c r="G338" s="237" t="s">
        <v>378</v>
      </c>
      <c r="H338" s="238">
        <v>216.315</v>
      </c>
      <c r="I338" s="235"/>
      <c r="J338" s="272">
        <f>ROUND(I338*H338,2)</f>
        <v>0</v>
      </c>
      <c r="K338" s="236" t="s">
        <v>221</v>
      </c>
      <c r="L338" s="28"/>
      <c r="M338" s="111" t="s">
        <v>1</v>
      </c>
      <c r="N338" s="112" t="s">
        <v>42</v>
      </c>
      <c r="O338" s="113">
        <v>0.252</v>
      </c>
      <c r="P338" s="113">
        <f>O338*H338</f>
        <v>54.511380000000003</v>
      </c>
      <c r="Q338" s="113">
        <v>0</v>
      </c>
      <c r="R338" s="113">
        <f>Q338*H338</f>
        <v>0</v>
      </c>
      <c r="S338" s="113">
        <v>0</v>
      </c>
      <c r="T338" s="114">
        <f>S338*H338</f>
        <v>0</v>
      </c>
      <c r="AR338" s="115" t="s">
        <v>143</v>
      </c>
      <c r="AT338" s="115" t="s">
        <v>138</v>
      </c>
      <c r="AU338" s="115" t="s">
        <v>87</v>
      </c>
      <c r="AY338" s="17" t="s">
        <v>136</v>
      </c>
      <c r="BE338" s="116">
        <f>IF(N338="základní",J338,0)</f>
        <v>0</v>
      </c>
      <c r="BF338" s="116">
        <f>IF(N338="snížená",J338,0)</f>
        <v>0</v>
      </c>
      <c r="BG338" s="116">
        <f>IF(N338="zákl. přenesená",J338,0)</f>
        <v>0</v>
      </c>
      <c r="BH338" s="116">
        <f>IF(N338="sníž. přenesená",J338,0)</f>
        <v>0</v>
      </c>
      <c r="BI338" s="116">
        <f>IF(N338="nulová",J338,0)</f>
        <v>0</v>
      </c>
      <c r="BJ338" s="17" t="s">
        <v>85</v>
      </c>
      <c r="BK338" s="116">
        <f>ROUND(I338*H338,2)</f>
        <v>0</v>
      </c>
      <c r="BL338" s="17" t="s">
        <v>143</v>
      </c>
      <c r="BM338" s="115" t="s">
        <v>386</v>
      </c>
    </row>
    <row r="339" spans="2:65" s="1" customFormat="1" ht="13.5" customHeight="1" x14ac:dyDescent="0.2">
      <c r="B339" s="110"/>
      <c r="C339" s="261"/>
      <c r="D339" s="261"/>
      <c r="E339" s="262"/>
      <c r="F339" s="256" t="s">
        <v>184</v>
      </c>
      <c r="G339" s="264"/>
      <c r="H339" s="265"/>
      <c r="I339" s="140"/>
      <c r="J339" s="273"/>
      <c r="K339" s="274"/>
      <c r="L339" s="28"/>
      <c r="M339" s="111"/>
      <c r="N339" s="112"/>
      <c r="O339" s="113"/>
      <c r="P339" s="113"/>
      <c r="Q339" s="113"/>
      <c r="R339" s="113"/>
      <c r="S339" s="113"/>
      <c r="T339" s="114"/>
      <c r="AR339" s="115"/>
      <c r="AT339" s="115"/>
      <c r="AU339" s="115"/>
      <c r="AY339" s="17"/>
      <c r="BE339" s="116"/>
      <c r="BF339" s="116"/>
      <c r="BG339" s="116"/>
      <c r="BH339" s="116"/>
      <c r="BI339" s="116"/>
      <c r="BJ339" s="17"/>
      <c r="BK339" s="116"/>
      <c r="BL339" s="17"/>
      <c r="BM339" s="115"/>
    </row>
    <row r="340" spans="2:65" s="1" customFormat="1" ht="13.5" customHeight="1" x14ac:dyDescent="0.2">
      <c r="B340" s="110"/>
      <c r="C340" s="261"/>
      <c r="D340" s="261"/>
      <c r="E340" s="262"/>
      <c r="F340" s="256" t="s">
        <v>380</v>
      </c>
      <c r="G340" s="264"/>
      <c r="H340" s="265"/>
      <c r="I340" s="140"/>
      <c r="J340" s="273"/>
      <c r="K340" s="274"/>
      <c r="L340" s="28"/>
      <c r="M340" s="111"/>
      <c r="N340" s="112"/>
      <c r="O340" s="113"/>
      <c r="P340" s="113"/>
      <c r="Q340" s="113"/>
      <c r="R340" s="113"/>
      <c r="S340" s="113"/>
      <c r="T340" s="114"/>
      <c r="AR340" s="115"/>
      <c r="AT340" s="115"/>
      <c r="AU340" s="115"/>
      <c r="AY340" s="17"/>
      <c r="BE340" s="116"/>
      <c r="BF340" s="116"/>
      <c r="BG340" s="116"/>
      <c r="BH340" s="116"/>
      <c r="BI340" s="116"/>
      <c r="BJ340" s="17"/>
      <c r="BK340" s="116"/>
      <c r="BL340" s="17"/>
      <c r="BM340" s="115"/>
    </row>
    <row r="341" spans="2:65" s="12" customFormat="1" x14ac:dyDescent="0.2">
      <c r="B341" s="118"/>
      <c r="C341" s="245"/>
      <c r="D341" s="240" t="s">
        <v>151</v>
      </c>
      <c r="E341" s="246" t="s">
        <v>1</v>
      </c>
      <c r="F341" s="247" t="s">
        <v>387</v>
      </c>
      <c r="G341" s="245"/>
      <c r="H341" s="246" t="s">
        <v>1</v>
      </c>
      <c r="J341" s="245"/>
      <c r="K341" s="245"/>
      <c r="L341" s="118"/>
      <c r="M341" s="120"/>
      <c r="T341" s="121"/>
      <c r="AT341" s="119" t="s">
        <v>151</v>
      </c>
      <c r="AU341" s="119" t="s">
        <v>87</v>
      </c>
      <c r="AV341" s="12" t="s">
        <v>85</v>
      </c>
      <c r="AW341" s="12" t="s">
        <v>33</v>
      </c>
      <c r="AX341" s="12" t="s">
        <v>77</v>
      </c>
      <c r="AY341" s="119" t="s">
        <v>136</v>
      </c>
    </row>
    <row r="342" spans="2:65" s="13" customFormat="1" x14ac:dyDescent="0.2">
      <c r="B342" s="122"/>
      <c r="C342" s="248"/>
      <c r="D342" s="240" t="s">
        <v>151</v>
      </c>
      <c r="E342" s="249" t="s">
        <v>1</v>
      </c>
      <c r="F342" s="250" t="s">
        <v>388</v>
      </c>
      <c r="G342" s="248"/>
      <c r="H342" s="251">
        <v>216.315</v>
      </c>
      <c r="J342" s="248"/>
      <c r="K342" s="248"/>
      <c r="L342" s="122"/>
      <c r="M342" s="124"/>
      <c r="T342" s="125"/>
      <c r="AT342" s="123" t="s">
        <v>151</v>
      </c>
      <c r="AU342" s="123" t="s">
        <v>87</v>
      </c>
      <c r="AV342" s="13" t="s">
        <v>87</v>
      </c>
      <c r="AW342" s="13" t="s">
        <v>33</v>
      </c>
      <c r="AX342" s="13" t="s">
        <v>77</v>
      </c>
      <c r="AY342" s="123" t="s">
        <v>136</v>
      </c>
    </row>
    <row r="343" spans="2:65" s="14" customFormat="1" x14ac:dyDescent="0.2">
      <c r="B343" s="126"/>
      <c r="C343" s="252"/>
      <c r="D343" s="240" t="s">
        <v>151</v>
      </c>
      <c r="E343" s="253" t="s">
        <v>1</v>
      </c>
      <c r="F343" s="254" t="s">
        <v>154</v>
      </c>
      <c r="G343" s="252"/>
      <c r="H343" s="255">
        <v>216.315</v>
      </c>
      <c r="J343" s="252"/>
      <c r="K343" s="252"/>
      <c r="L343" s="126"/>
      <c r="M343" s="128"/>
      <c r="T343" s="129"/>
      <c r="AT343" s="127" t="s">
        <v>151</v>
      </c>
      <c r="AU343" s="127" t="s">
        <v>87</v>
      </c>
      <c r="AV343" s="14" t="s">
        <v>143</v>
      </c>
      <c r="AW343" s="14" t="s">
        <v>33</v>
      </c>
      <c r="AX343" s="14" t="s">
        <v>85</v>
      </c>
      <c r="AY343" s="127" t="s">
        <v>136</v>
      </c>
    </row>
    <row r="344" spans="2:65" s="11" customFormat="1" ht="22.9" customHeight="1" x14ac:dyDescent="0.2">
      <c r="B344" s="103"/>
      <c r="C344" s="266"/>
      <c r="D344" s="267" t="s">
        <v>76</v>
      </c>
      <c r="E344" s="268" t="s">
        <v>389</v>
      </c>
      <c r="F344" s="268" t="s">
        <v>390</v>
      </c>
      <c r="G344" s="266"/>
      <c r="H344" s="266"/>
      <c r="J344" s="271">
        <f>BK344</f>
        <v>0</v>
      </c>
      <c r="K344" s="266"/>
      <c r="L344" s="103"/>
      <c r="M344" s="105"/>
      <c r="P344" s="106">
        <f>SUM(P345:P349)</f>
        <v>808.23235999999997</v>
      </c>
      <c r="R344" s="106">
        <f>SUM(R345:R349)</f>
        <v>0</v>
      </c>
      <c r="T344" s="107">
        <f>SUM(T345:T349)</f>
        <v>0</v>
      </c>
      <c r="AR344" s="104" t="s">
        <v>85</v>
      </c>
      <c r="AT344" s="108" t="s">
        <v>76</v>
      </c>
      <c r="AU344" s="108" t="s">
        <v>85</v>
      </c>
      <c r="AY344" s="104" t="s">
        <v>136</v>
      </c>
      <c r="BK344" s="109">
        <f>SUM(BK345:BK349)</f>
        <v>0</v>
      </c>
    </row>
    <row r="345" spans="2:65" s="1" customFormat="1" ht="16.5" customHeight="1" x14ac:dyDescent="0.2">
      <c r="B345" s="110"/>
      <c r="C345" s="229" t="s">
        <v>391</v>
      </c>
      <c r="D345" s="229" t="s">
        <v>138</v>
      </c>
      <c r="E345" s="231" t="s">
        <v>392</v>
      </c>
      <c r="F345" s="236" t="s">
        <v>393</v>
      </c>
      <c r="G345" s="237" t="s">
        <v>378</v>
      </c>
      <c r="H345" s="238">
        <v>2391.2199999999998</v>
      </c>
      <c r="I345" s="235"/>
      <c r="J345" s="272">
        <f>ROUND(I345*H345,2)</f>
        <v>0</v>
      </c>
      <c r="K345" s="236" t="s">
        <v>142</v>
      </c>
      <c r="L345" s="28"/>
      <c r="M345" s="111" t="s">
        <v>1</v>
      </c>
      <c r="N345" s="112" t="s">
        <v>42</v>
      </c>
      <c r="O345" s="113">
        <v>0.33800000000000002</v>
      </c>
      <c r="P345" s="113">
        <f>O345*H345</f>
        <v>808.23235999999997</v>
      </c>
      <c r="Q345" s="113">
        <v>0</v>
      </c>
      <c r="R345" s="113">
        <f>Q345*H345</f>
        <v>0</v>
      </c>
      <c r="S345" s="113">
        <v>0</v>
      </c>
      <c r="T345" s="114">
        <f>S345*H345</f>
        <v>0</v>
      </c>
      <c r="AR345" s="115" t="s">
        <v>143</v>
      </c>
      <c r="AT345" s="115" t="s">
        <v>138</v>
      </c>
      <c r="AU345" s="115" t="s">
        <v>87</v>
      </c>
      <c r="AY345" s="17" t="s">
        <v>136</v>
      </c>
      <c r="BE345" s="116">
        <f>IF(N345="základní",J345,0)</f>
        <v>0</v>
      </c>
      <c r="BF345" s="116">
        <f>IF(N345="snížená",J345,0)</f>
        <v>0</v>
      </c>
      <c r="BG345" s="116">
        <f>IF(N345="zákl. přenesená",J345,0)</f>
        <v>0</v>
      </c>
      <c r="BH345" s="116">
        <f>IF(N345="sníž. přenesená",J345,0)</f>
        <v>0</v>
      </c>
      <c r="BI345" s="116">
        <f>IF(N345="nulová",J345,0)</f>
        <v>0</v>
      </c>
      <c r="BJ345" s="17" t="s">
        <v>85</v>
      </c>
      <c r="BK345" s="116">
        <f>ROUND(I345*H345,2)</f>
        <v>0</v>
      </c>
      <c r="BL345" s="17" t="s">
        <v>143</v>
      </c>
      <c r="BM345" s="115" t="s">
        <v>394</v>
      </c>
    </row>
    <row r="346" spans="2:65" s="1" customFormat="1" ht="19.5" x14ac:dyDescent="0.2">
      <c r="B346" s="28"/>
      <c r="C346" s="239"/>
      <c r="D346" s="240" t="s">
        <v>145</v>
      </c>
      <c r="E346" s="239"/>
      <c r="F346" s="241" t="s">
        <v>395</v>
      </c>
      <c r="G346" s="239"/>
      <c r="H346" s="239"/>
      <c r="J346" s="239"/>
      <c r="K346" s="239"/>
      <c r="L346" s="28"/>
      <c r="M346" s="117"/>
      <c r="T346" s="51"/>
      <c r="AT346" s="17" t="s">
        <v>145</v>
      </c>
      <c r="AU346" s="17" t="s">
        <v>87</v>
      </c>
    </row>
    <row r="347" spans="2:65" s="1" customFormat="1" x14ac:dyDescent="0.2">
      <c r="B347" s="28"/>
      <c r="C347" s="239"/>
      <c r="D347" s="240"/>
      <c r="E347" s="239"/>
      <c r="F347" s="256" t="s">
        <v>184</v>
      </c>
      <c r="G347" s="239"/>
      <c r="H347" s="239"/>
      <c r="J347" s="239"/>
      <c r="K347" s="239"/>
      <c r="L347" s="28"/>
      <c r="M347" s="117"/>
      <c r="T347" s="51"/>
      <c r="AT347" s="17"/>
      <c r="AU347" s="17"/>
    </row>
    <row r="348" spans="2:65" s="1" customFormat="1" x14ac:dyDescent="0.2">
      <c r="B348" s="28"/>
      <c r="C348" s="239"/>
      <c r="D348" s="242" t="s">
        <v>147</v>
      </c>
      <c r="E348" s="239"/>
      <c r="F348" s="243" t="s">
        <v>396</v>
      </c>
      <c r="G348" s="239"/>
      <c r="H348" s="239"/>
      <c r="J348" s="239"/>
      <c r="K348" s="239"/>
      <c r="L348" s="28"/>
      <c r="M348" s="117"/>
      <c r="T348" s="51"/>
      <c r="AT348" s="17" t="s">
        <v>147</v>
      </c>
      <c r="AU348" s="17" t="s">
        <v>87</v>
      </c>
    </row>
    <row r="349" spans="2:65" s="1" customFormat="1" ht="29.25" x14ac:dyDescent="0.2">
      <c r="B349" s="28"/>
      <c r="C349" s="239"/>
      <c r="D349" s="240" t="s">
        <v>149</v>
      </c>
      <c r="E349" s="239"/>
      <c r="F349" s="244" t="s">
        <v>397</v>
      </c>
      <c r="G349" s="239"/>
      <c r="H349" s="239"/>
      <c r="J349" s="239"/>
      <c r="K349" s="239"/>
      <c r="L349" s="28"/>
      <c r="M349" s="117"/>
      <c r="T349" s="51"/>
      <c r="AT349" s="17" t="s">
        <v>149</v>
      </c>
      <c r="AU349" s="17" t="s">
        <v>87</v>
      </c>
    </row>
    <row r="350" spans="2:65" s="11" customFormat="1" ht="25.9" customHeight="1" x14ac:dyDescent="0.2">
      <c r="B350" s="103"/>
      <c r="C350" s="266"/>
      <c r="D350" s="267" t="s">
        <v>76</v>
      </c>
      <c r="E350" s="269" t="s">
        <v>398</v>
      </c>
      <c r="F350" s="269" t="s">
        <v>399</v>
      </c>
      <c r="G350" s="266"/>
      <c r="H350" s="266"/>
      <c r="J350" s="270">
        <f>BK350</f>
        <v>0</v>
      </c>
      <c r="K350" s="266"/>
      <c r="L350" s="103"/>
      <c r="M350" s="105"/>
      <c r="P350" s="106">
        <f>SUM(P351:P353)</f>
        <v>23.72</v>
      </c>
      <c r="R350" s="106">
        <f>SUM(R351:R353)</f>
        <v>0</v>
      </c>
      <c r="T350" s="107">
        <f>SUM(T351:T353)</f>
        <v>0</v>
      </c>
      <c r="AR350" s="104" t="s">
        <v>143</v>
      </c>
      <c r="AT350" s="108" t="s">
        <v>76</v>
      </c>
      <c r="AU350" s="108" t="s">
        <v>77</v>
      </c>
      <c r="AY350" s="104" t="s">
        <v>136</v>
      </c>
      <c r="BK350" s="109">
        <f>SUM(BK351:BK353)</f>
        <v>0</v>
      </c>
    </row>
    <row r="351" spans="2:65" s="1" customFormat="1" ht="24.2" customHeight="1" x14ac:dyDescent="0.2">
      <c r="B351" s="110"/>
      <c r="C351" s="229" t="s">
        <v>400</v>
      </c>
      <c r="D351" s="229" t="s">
        <v>138</v>
      </c>
      <c r="E351" s="231" t="s">
        <v>401</v>
      </c>
      <c r="F351" s="236" t="s">
        <v>402</v>
      </c>
      <c r="G351" s="237" t="s">
        <v>403</v>
      </c>
      <c r="H351" s="238">
        <v>1</v>
      </c>
      <c r="I351" s="235"/>
      <c r="J351" s="272">
        <f>ROUND(I351*H351,2)</f>
        <v>0</v>
      </c>
      <c r="K351" s="236" t="s">
        <v>221</v>
      </c>
      <c r="L351" s="28"/>
      <c r="M351" s="111" t="s">
        <v>1</v>
      </c>
      <c r="N351" s="112" t="s">
        <v>42</v>
      </c>
      <c r="O351" s="113">
        <v>23.72</v>
      </c>
      <c r="P351" s="113">
        <f>O351*H351</f>
        <v>23.72</v>
      </c>
      <c r="Q351" s="113">
        <v>0</v>
      </c>
      <c r="R351" s="113">
        <f>Q351*H351</f>
        <v>0</v>
      </c>
      <c r="S351" s="113">
        <v>0</v>
      </c>
      <c r="T351" s="114">
        <f>S351*H351</f>
        <v>0</v>
      </c>
      <c r="AR351" s="115" t="s">
        <v>143</v>
      </c>
      <c r="AT351" s="115" t="s">
        <v>138</v>
      </c>
      <c r="AU351" s="115" t="s">
        <v>85</v>
      </c>
      <c r="AY351" s="17" t="s">
        <v>136</v>
      </c>
      <c r="BE351" s="116">
        <f>IF(N351="základní",J351,0)</f>
        <v>0</v>
      </c>
      <c r="BF351" s="116">
        <f>IF(N351="snížená",J351,0)</f>
        <v>0</v>
      </c>
      <c r="BG351" s="116">
        <f>IF(N351="zákl. přenesená",J351,0)</f>
        <v>0</v>
      </c>
      <c r="BH351" s="116">
        <f>IF(N351="sníž. přenesená",J351,0)</f>
        <v>0</v>
      </c>
      <c r="BI351" s="116">
        <f>IF(N351="nulová",J351,0)</f>
        <v>0</v>
      </c>
      <c r="BJ351" s="17" t="s">
        <v>85</v>
      </c>
      <c r="BK351" s="116">
        <f>ROUND(I351*H351,2)</f>
        <v>0</v>
      </c>
      <c r="BL351" s="17" t="s">
        <v>143</v>
      </c>
      <c r="BM351" s="115" t="s">
        <v>404</v>
      </c>
    </row>
    <row r="352" spans="2:65" s="1" customFormat="1" ht="87.75" x14ac:dyDescent="0.2">
      <c r="B352" s="28"/>
      <c r="C352" s="239"/>
      <c r="D352" s="240" t="s">
        <v>292</v>
      </c>
      <c r="E352" s="239"/>
      <c r="F352" s="244" t="s">
        <v>405</v>
      </c>
      <c r="G352" s="239"/>
      <c r="H352" s="239"/>
      <c r="J352" s="239"/>
      <c r="K352" s="239"/>
      <c r="L352" s="28"/>
      <c r="M352" s="117"/>
      <c r="T352" s="51"/>
      <c r="AT352" s="17" t="s">
        <v>292</v>
      </c>
      <c r="AU352" s="17" t="s">
        <v>85</v>
      </c>
    </row>
    <row r="353" spans="2:51" s="13" customFormat="1" x14ac:dyDescent="0.2">
      <c r="B353" s="122"/>
      <c r="C353" s="248"/>
      <c r="D353" s="240" t="s">
        <v>151</v>
      </c>
      <c r="E353" s="249" t="s">
        <v>1</v>
      </c>
      <c r="F353" s="250" t="s">
        <v>406</v>
      </c>
      <c r="G353" s="248"/>
      <c r="H353" s="251">
        <v>1</v>
      </c>
      <c r="J353" s="248"/>
      <c r="K353" s="248"/>
      <c r="L353" s="122"/>
      <c r="M353" s="134"/>
      <c r="N353" s="135"/>
      <c r="O353" s="135"/>
      <c r="P353" s="135"/>
      <c r="Q353" s="135"/>
      <c r="R353" s="135"/>
      <c r="S353" s="135"/>
      <c r="T353" s="136"/>
      <c r="AT353" s="123" t="s">
        <v>151</v>
      </c>
      <c r="AU353" s="123" t="s">
        <v>85</v>
      </c>
      <c r="AV353" s="13" t="s">
        <v>87</v>
      </c>
      <c r="AW353" s="13" t="s">
        <v>33</v>
      </c>
      <c r="AX353" s="13" t="s">
        <v>85</v>
      </c>
      <c r="AY353" s="123" t="s">
        <v>136</v>
      </c>
    </row>
    <row r="354" spans="2:51" s="1" customFormat="1" ht="6.95" customHeight="1" x14ac:dyDescent="0.2">
      <c r="B354" s="40"/>
      <c r="C354" s="41"/>
      <c r="D354" s="41"/>
      <c r="E354" s="41"/>
      <c r="F354" s="41"/>
      <c r="G354" s="41"/>
      <c r="H354" s="41"/>
      <c r="I354" s="41"/>
      <c r="J354" s="41"/>
      <c r="K354" s="41"/>
      <c r="L354" s="28"/>
    </row>
  </sheetData>
  <sheetProtection sheet="1" objects="1" scenarios="1"/>
  <autoFilter ref="C122:K353"/>
  <mergeCells count="9">
    <mergeCell ref="E87:H87"/>
    <mergeCell ref="E113:H113"/>
    <mergeCell ref="E115:H115"/>
    <mergeCell ref="L2:V2"/>
    <mergeCell ref="E7:H7"/>
    <mergeCell ref="E9:H9"/>
    <mergeCell ref="E27:H27"/>
    <mergeCell ref="E85:H85"/>
    <mergeCell ref="E18:H18"/>
  </mergeCells>
  <hyperlinks>
    <hyperlink ref="F128" r:id="rId1"/>
    <hyperlink ref="F135" r:id="rId2"/>
    <hyperlink ref="F142" r:id="rId3"/>
    <hyperlink ref="F149" r:id="rId4"/>
    <hyperlink ref="F159" r:id="rId5"/>
    <hyperlink ref="F167" r:id="rId6"/>
    <hyperlink ref="F180" r:id="rId7"/>
    <hyperlink ref="F209" r:id="rId8"/>
    <hyperlink ref="F219" r:id="rId9"/>
    <hyperlink ref="F225" r:id="rId10"/>
    <hyperlink ref="F231" r:id="rId11"/>
    <hyperlink ref="F238" r:id="rId12"/>
    <hyperlink ref="F248" r:id="rId13"/>
    <hyperlink ref="F264" r:id="rId14"/>
    <hyperlink ref="F272" r:id="rId15"/>
    <hyperlink ref="F284" r:id="rId16"/>
    <hyperlink ref="F292" r:id="rId17"/>
    <hyperlink ref="F305" r:id="rId18"/>
    <hyperlink ref="F311" r:id="rId19"/>
    <hyperlink ref="F318" r:id="rId20"/>
    <hyperlink ref="F327" r:id="rId21"/>
    <hyperlink ref="F348" r:id="rId2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50"/>
  <sheetViews>
    <sheetView showGridLines="0" topLeftCell="A81" workbookViewId="0">
      <selection activeCell="I126" sqref="I126"/>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90</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407</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76" t="s">
        <v>957</v>
      </c>
      <c r="L17" s="28"/>
    </row>
    <row r="18" spans="2:12" s="1" customFormat="1" ht="18" customHeight="1" x14ac:dyDescent="0.2">
      <c r="B18" s="28"/>
      <c r="E18" s="228" t="s">
        <v>957</v>
      </c>
      <c r="F18" s="162"/>
      <c r="G18" s="162"/>
      <c r="H18" s="162"/>
      <c r="I18" s="25" t="s">
        <v>25</v>
      </c>
      <c r="J18" s="276"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ROUND(J123,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ROUND((SUM(BE123:BE349)),  2)</f>
        <v>0</v>
      </c>
      <c r="I33" s="75">
        <v>0.21</v>
      </c>
      <c r="J33" s="74">
        <f>ROUND(((SUM(BE123:BE349))*I33),  2)</f>
        <v>0</v>
      </c>
      <c r="L33" s="28"/>
    </row>
    <row r="34" spans="2:12" s="1" customFormat="1" ht="14.45" customHeight="1" x14ac:dyDescent="0.2">
      <c r="B34" s="28"/>
      <c r="E34" s="25" t="s">
        <v>43</v>
      </c>
      <c r="F34" s="74">
        <f>ROUND((SUM(BF123:BF349)),  2)</f>
        <v>0</v>
      </c>
      <c r="I34" s="75">
        <v>0.15</v>
      </c>
      <c r="J34" s="74">
        <f>ROUND(((SUM(BF123:BF349))*I34),  2)</f>
        <v>0</v>
      </c>
      <c r="L34" s="28"/>
    </row>
    <row r="35" spans="2:12" s="1" customFormat="1" ht="14.45" hidden="1" customHeight="1" x14ac:dyDescent="0.2">
      <c r="B35" s="28"/>
      <c r="E35" s="25" t="s">
        <v>44</v>
      </c>
      <c r="F35" s="74">
        <f>ROUND((SUM(BG123:BG349)),  2)</f>
        <v>0</v>
      </c>
      <c r="I35" s="75">
        <v>0.21</v>
      </c>
      <c r="J35" s="74">
        <f>0</f>
        <v>0</v>
      </c>
      <c r="L35" s="28"/>
    </row>
    <row r="36" spans="2:12" s="1" customFormat="1" ht="14.45" hidden="1" customHeight="1" x14ac:dyDescent="0.2">
      <c r="B36" s="28"/>
      <c r="E36" s="25" t="s">
        <v>45</v>
      </c>
      <c r="F36" s="74">
        <f>ROUND((SUM(BH123:BH349)),  2)</f>
        <v>0</v>
      </c>
      <c r="I36" s="75">
        <v>0.15</v>
      </c>
      <c r="J36" s="74">
        <f>0</f>
        <v>0</v>
      </c>
      <c r="L36" s="28"/>
    </row>
    <row r="37" spans="2:12" s="1" customFormat="1" ht="14.45" hidden="1" customHeight="1" x14ac:dyDescent="0.2">
      <c r="B37" s="28"/>
      <c r="E37" s="25" t="s">
        <v>46</v>
      </c>
      <c r="F37" s="74">
        <f>ROUND((SUM(BI123:BI349)),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SO 02 - Revitalizace horního stupně</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J123</f>
        <v>0</v>
      </c>
      <c r="L96" s="28"/>
      <c r="AU96" s="17" t="s">
        <v>113</v>
      </c>
    </row>
    <row r="97" spans="2:12" s="8" customFormat="1" ht="24.95" customHeight="1" x14ac:dyDescent="0.2">
      <c r="B97" s="87"/>
      <c r="D97" s="88" t="s">
        <v>114</v>
      </c>
      <c r="E97" s="89"/>
      <c r="F97" s="89"/>
      <c r="G97" s="89"/>
      <c r="H97" s="89"/>
      <c r="I97" s="89"/>
      <c r="J97" s="90">
        <f>J124</f>
        <v>0</v>
      </c>
      <c r="L97" s="87"/>
    </row>
    <row r="98" spans="2:12" s="9" customFormat="1" ht="19.899999999999999" customHeight="1" x14ac:dyDescent="0.2">
      <c r="B98" s="91"/>
      <c r="D98" s="92" t="s">
        <v>115</v>
      </c>
      <c r="E98" s="93"/>
      <c r="F98" s="93"/>
      <c r="G98" s="93"/>
      <c r="H98" s="93"/>
      <c r="I98" s="93"/>
      <c r="J98" s="94">
        <f>J125</f>
        <v>0</v>
      </c>
      <c r="L98" s="91"/>
    </row>
    <row r="99" spans="2:12" s="9" customFormat="1" ht="19.899999999999999" customHeight="1" x14ac:dyDescent="0.2">
      <c r="B99" s="91"/>
      <c r="D99" s="92" t="s">
        <v>116</v>
      </c>
      <c r="E99" s="93"/>
      <c r="F99" s="93"/>
      <c r="G99" s="93"/>
      <c r="H99" s="93"/>
      <c r="I99" s="93"/>
      <c r="J99" s="94">
        <f>J233</f>
        <v>0</v>
      </c>
      <c r="L99" s="91"/>
    </row>
    <row r="100" spans="2:12" s="9" customFormat="1" ht="19.899999999999999" customHeight="1" x14ac:dyDescent="0.2">
      <c r="B100" s="91"/>
      <c r="D100" s="92" t="s">
        <v>117</v>
      </c>
      <c r="E100" s="93"/>
      <c r="F100" s="93"/>
      <c r="G100" s="93"/>
      <c r="H100" s="93"/>
      <c r="I100" s="93"/>
      <c r="J100" s="94">
        <f>J298</f>
        <v>0</v>
      </c>
      <c r="L100" s="91"/>
    </row>
    <row r="101" spans="2:12" s="9" customFormat="1" ht="19.899999999999999" customHeight="1" x14ac:dyDescent="0.2">
      <c r="B101" s="91"/>
      <c r="D101" s="92" t="s">
        <v>118</v>
      </c>
      <c r="E101" s="93"/>
      <c r="F101" s="93"/>
      <c r="G101" s="93"/>
      <c r="H101" s="93"/>
      <c r="I101" s="93"/>
      <c r="J101" s="94">
        <f>J327</f>
        <v>0</v>
      </c>
      <c r="L101" s="91"/>
    </row>
    <row r="102" spans="2:12" s="9" customFormat="1" ht="19.899999999999999" customHeight="1" x14ac:dyDescent="0.2">
      <c r="B102" s="91"/>
      <c r="D102" s="92" t="s">
        <v>119</v>
      </c>
      <c r="E102" s="93"/>
      <c r="F102" s="93"/>
      <c r="G102" s="93"/>
      <c r="H102" s="93"/>
      <c r="I102" s="93"/>
      <c r="J102" s="94">
        <f>J340</f>
        <v>0</v>
      </c>
      <c r="L102" s="91"/>
    </row>
    <row r="103" spans="2:12" s="8" customFormat="1" ht="24.95" customHeight="1" x14ac:dyDescent="0.2">
      <c r="B103" s="87"/>
      <c r="D103" s="88" t="s">
        <v>120</v>
      </c>
      <c r="E103" s="89"/>
      <c r="F103" s="89"/>
      <c r="G103" s="89"/>
      <c r="H103" s="89"/>
      <c r="I103" s="89"/>
      <c r="J103" s="90">
        <f>J346</f>
        <v>0</v>
      </c>
      <c r="L103" s="87"/>
    </row>
    <row r="104" spans="2:12" s="1" customFormat="1" ht="21.75" customHeight="1" x14ac:dyDescent="0.2">
      <c r="B104" s="28"/>
      <c r="L104" s="28"/>
    </row>
    <row r="105" spans="2:12" s="1" customFormat="1" ht="6.95" customHeight="1" x14ac:dyDescent="0.2">
      <c r="B105" s="40"/>
      <c r="C105" s="41"/>
      <c r="D105" s="41"/>
      <c r="E105" s="41"/>
      <c r="F105" s="41"/>
      <c r="G105" s="41"/>
      <c r="H105" s="41"/>
      <c r="I105" s="41"/>
      <c r="J105" s="41"/>
      <c r="K105" s="41"/>
      <c r="L105" s="28"/>
    </row>
    <row r="109" spans="2:12" s="1" customFormat="1" ht="6.95" customHeight="1" x14ac:dyDescent="0.2">
      <c r="B109" s="42"/>
      <c r="C109" s="43"/>
      <c r="D109" s="43"/>
      <c r="E109" s="43"/>
      <c r="F109" s="43"/>
      <c r="G109" s="43"/>
      <c r="H109" s="43"/>
      <c r="I109" s="43"/>
      <c r="J109" s="43"/>
      <c r="K109" s="43"/>
      <c r="L109" s="28"/>
    </row>
    <row r="110" spans="2:12" s="1" customFormat="1" ht="24.95" customHeight="1" x14ac:dyDescent="0.2">
      <c r="B110" s="28"/>
      <c r="C110" s="21" t="s">
        <v>121</v>
      </c>
      <c r="L110" s="28"/>
    </row>
    <row r="111" spans="2:12" s="1" customFormat="1" ht="6.95" customHeight="1" x14ac:dyDescent="0.2">
      <c r="B111" s="28"/>
      <c r="L111" s="28"/>
    </row>
    <row r="112" spans="2:12" s="1" customFormat="1" ht="12" customHeight="1" x14ac:dyDescent="0.2">
      <c r="B112" s="28"/>
      <c r="C112" s="25" t="s">
        <v>14</v>
      </c>
      <c r="L112" s="28"/>
    </row>
    <row r="113" spans="2:65" s="1" customFormat="1" ht="16.5" customHeight="1" x14ac:dyDescent="0.2">
      <c r="B113" s="28"/>
      <c r="E113" s="175" t="str">
        <f>E7</f>
        <v>Litavka, ř.km 2,5 – 3,0, revitalizace koryta toku</v>
      </c>
      <c r="F113" s="176"/>
      <c r="G113" s="176"/>
      <c r="H113" s="176"/>
      <c r="L113" s="28"/>
    </row>
    <row r="114" spans="2:65" s="1" customFormat="1" ht="12" customHeight="1" x14ac:dyDescent="0.2">
      <c r="B114" s="28"/>
      <c r="C114" s="25" t="s">
        <v>107</v>
      </c>
      <c r="L114" s="28"/>
    </row>
    <row r="115" spans="2:65" s="1" customFormat="1" ht="16.5" customHeight="1" x14ac:dyDescent="0.2">
      <c r="B115" s="28"/>
      <c r="E115" s="141" t="str">
        <f>E9</f>
        <v>SO 02 - Revitalizace horního stupně</v>
      </c>
      <c r="F115" s="174"/>
      <c r="G115" s="174"/>
      <c r="H115" s="174"/>
      <c r="L115" s="28"/>
    </row>
    <row r="116" spans="2:65" s="1" customFormat="1" ht="6.95" customHeight="1" x14ac:dyDescent="0.2">
      <c r="B116" s="28"/>
      <c r="L116" s="28"/>
    </row>
    <row r="117" spans="2:65" s="1" customFormat="1" ht="12" customHeight="1" x14ac:dyDescent="0.2">
      <c r="B117" s="28"/>
      <c r="C117" s="25" t="s">
        <v>18</v>
      </c>
      <c r="F117" s="23" t="str">
        <f>F12</f>
        <v>kraj Středočeský</v>
      </c>
      <c r="I117" s="25" t="s">
        <v>20</v>
      </c>
      <c r="J117" s="48">
        <f>IF(J12="","",J12)</f>
        <v>45349</v>
      </c>
      <c r="L117" s="28"/>
    </row>
    <row r="118" spans="2:65" s="1" customFormat="1" ht="6.95" customHeight="1" x14ac:dyDescent="0.2">
      <c r="B118" s="28"/>
      <c r="L118" s="28"/>
    </row>
    <row r="119" spans="2:65" s="1" customFormat="1" ht="40.15" customHeight="1" x14ac:dyDescent="0.2">
      <c r="B119" s="28"/>
      <c r="C119" s="25" t="s">
        <v>21</v>
      </c>
      <c r="F119" s="23" t="str">
        <f>E15</f>
        <v>Povodí Vltavy, státní podnik</v>
      </c>
      <c r="I119" s="25" t="s">
        <v>29</v>
      </c>
      <c r="J119" s="26" t="str">
        <f>E21</f>
        <v>ENVISYSTEM, s.r.o., U Nikolajky 15, 15000  Praha 5</v>
      </c>
      <c r="L119" s="28"/>
    </row>
    <row r="120" spans="2:65" s="1" customFormat="1" ht="15.2" customHeight="1" x14ac:dyDescent="0.2">
      <c r="B120" s="28"/>
      <c r="C120" s="25" t="s">
        <v>27</v>
      </c>
      <c r="F120" s="23" t="str">
        <f>IF(E18="","",E18)</f>
        <v>Vyplň údaj</v>
      </c>
      <c r="I120" s="25" t="s">
        <v>34</v>
      </c>
      <c r="J120" s="26" t="str">
        <f>E24</f>
        <v xml:space="preserve"> </v>
      </c>
      <c r="L120" s="28"/>
    </row>
    <row r="121" spans="2:65" s="1" customFormat="1" ht="10.35" customHeight="1" x14ac:dyDescent="0.2">
      <c r="B121" s="28"/>
      <c r="L121" s="28"/>
    </row>
    <row r="122" spans="2:65" s="10" customFormat="1" ht="29.25" customHeight="1" x14ac:dyDescent="0.2">
      <c r="B122" s="95"/>
      <c r="C122" s="96" t="s">
        <v>122</v>
      </c>
      <c r="D122" s="97" t="s">
        <v>62</v>
      </c>
      <c r="E122" s="97" t="s">
        <v>58</v>
      </c>
      <c r="F122" s="97" t="s">
        <v>59</v>
      </c>
      <c r="G122" s="97" t="s">
        <v>123</v>
      </c>
      <c r="H122" s="97" t="s">
        <v>124</v>
      </c>
      <c r="I122" s="97" t="s">
        <v>125</v>
      </c>
      <c r="J122" s="97" t="s">
        <v>111</v>
      </c>
      <c r="K122" s="98" t="s">
        <v>126</v>
      </c>
      <c r="L122" s="95"/>
      <c r="M122" s="54" t="s">
        <v>1</v>
      </c>
      <c r="N122" s="55" t="s">
        <v>41</v>
      </c>
      <c r="O122" s="55" t="s">
        <v>127</v>
      </c>
      <c r="P122" s="55" t="s">
        <v>128</v>
      </c>
      <c r="Q122" s="55" t="s">
        <v>129</v>
      </c>
      <c r="R122" s="55" t="s">
        <v>130</v>
      </c>
      <c r="S122" s="55" t="s">
        <v>131</v>
      </c>
      <c r="T122" s="56" t="s">
        <v>132</v>
      </c>
    </row>
    <row r="123" spans="2:65" s="1" customFormat="1" ht="22.9" customHeight="1" x14ac:dyDescent="0.25">
      <c r="B123" s="28"/>
      <c r="C123" s="59" t="s">
        <v>133</v>
      </c>
      <c r="J123" s="99">
        <f>BK123</f>
        <v>0</v>
      </c>
      <c r="L123" s="28"/>
      <c r="M123" s="57"/>
      <c r="N123" s="49"/>
      <c r="O123" s="49"/>
      <c r="P123" s="100">
        <f>P124+P346</f>
        <v>4451.8296170000012</v>
      </c>
      <c r="Q123" s="49"/>
      <c r="R123" s="100">
        <f>R124+R346</f>
        <v>1670.9191215999999</v>
      </c>
      <c r="S123" s="49"/>
      <c r="T123" s="101">
        <f>T124+T346</f>
        <v>481.43250000000006</v>
      </c>
      <c r="AT123" s="17" t="s">
        <v>76</v>
      </c>
      <c r="AU123" s="17" t="s">
        <v>113</v>
      </c>
      <c r="BK123" s="102">
        <f>BK124+BK346</f>
        <v>0</v>
      </c>
    </row>
    <row r="124" spans="2:65" s="11" customFormat="1" ht="25.9" customHeight="1" x14ac:dyDescent="0.2">
      <c r="B124" s="103"/>
      <c r="C124" s="266"/>
      <c r="D124" s="267" t="s">
        <v>76</v>
      </c>
      <c r="E124" s="269" t="s">
        <v>134</v>
      </c>
      <c r="F124" s="269" t="s">
        <v>135</v>
      </c>
      <c r="G124" s="266"/>
      <c r="H124" s="266"/>
      <c r="J124" s="270">
        <f>BK124</f>
        <v>0</v>
      </c>
      <c r="K124" s="266"/>
      <c r="L124" s="103"/>
      <c r="M124" s="105"/>
      <c r="P124" s="106">
        <f>P125+P233+P298+P327+P340</f>
        <v>4428.109617000001</v>
      </c>
      <c r="R124" s="106">
        <f>R125+R233+R298+R327+R340</f>
        <v>1670.9191215999999</v>
      </c>
      <c r="T124" s="107">
        <f>T125+T233+T298+T327+T340</f>
        <v>481.43250000000006</v>
      </c>
      <c r="AR124" s="104" t="s">
        <v>85</v>
      </c>
      <c r="AT124" s="108" t="s">
        <v>76</v>
      </c>
      <c r="AU124" s="108" t="s">
        <v>77</v>
      </c>
      <c r="AY124" s="104" t="s">
        <v>136</v>
      </c>
      <c r="BK124" s="109">
        <f>BK125+BK233+BK298+BK327+BK340</f>
        <v>0</v>
      </c>
    </row>
    <row r="125" spans="2:65" s="11" customFormat="1" ht="22.9" customHeight="1" x14ac:dyDescent="0.2">
      <c r="B125" s="103"/>
      <c r="C125" s="266"/>
      <c r="D125" s="267" t="s">
        <v>76</v>
      </c>
      <c r="E125" s="268" t="s">
        <v>85</v>
      </c>
      <c r="F125" s="268" t="s">
        <v>137</v>
      </c>
      <c r="G125" s="266"/>
      <c r="H125" s="266"/>
      <c r="J125" s="271">
        <f>BK125</f>
        <v>0</v>
      </c>
      <c r="K125" s="266"/>
      <c r="L125" s="103"/>
      <c r="M125" s="105"/>
      <c r="P125" s="106">
        <f>SUM(P126:P232)</f>
        <v>1141.481385</v>
      </c>
      <c r="R125" s="106">
        <f>SUM(R126:R232)</f>
        <v>12.72</v>
      </c>
      <c r="T125" s="107">
        <f>SUM(T126:T232)</f>
        <v>102.74250000000001</v>
      </c>
      <c r="AR125" s="104" t="s">
        <v>85</v>
      </c>
      <c r="AT125" s="108" t="s">
        <v>76</v>
      </c>
      <c r="AU125" s="108" t="s">
        <v>85</v>
      </c>
      <c r="AY125" s="104" t="s">
        <v>136</v>
      </c>
      <c r="BK125" s="109">
        <f>SUM(BK126:BK232)</f>
        <v>0</v>
      </c>
    </row>
    <row r="126" spans="2:65" s="1" customFormat="1" ht="24.2" customHeight="1" x14ac:dyDescent="0.2">
      <c r="B126" s="110"/>
      <c r="C126" s="229" t="s">
        <v>85</v>
      </c>
      <c r="D126" s="229" t="s">
        <v>138</v>
      </c>
      <c r="E126" s="231" t="s">
        <v>139</v>
      </c>
      <c r="F126" s="236" t="s">
        <v>140</v>
      </c>
      <c r="G126" s="237" t="s">
        <v>141</v>
      </c>
      <c r="H126" s="238">
        <v>54.075000000000003</v>
      </c>
      <c r="I126" s="282"/>
      <c r="J126" s="272">
        <f>ROUND(I126*H126,2)</f>
        <v>0</v>
      </c>
      <c r="K126" s="236" t="s">
        <v>142</v>
      </c>
      <c r="L126" s="28"/>
      <c r="M126" s="111" t="s">
        <v>1</v>
      </c>
      <c r="N126" s="112" t="s">
        <v>42</v>
      </c>
      <c r="O126" s="113">
        <v>3.9249999999999998</v>
      </c>
      <c r="P126" s="113">
        <f>O126*H126</f>
        <v>212.24437499999999</v>
      </c>
      <c r="Q126" s="113">
        <v>0</v>
      </c>
      <c r="R126" s="113">
        <f>Q126*H126</f>
        <v>0</v>
      </c>
      <c r="S126" s="113">
        <v>1.9</v>
      </c>
      <c r="T126" s="114">
        <f>S126*H126</f>
        <v>102.74250000000001</v>
      </c>
      <c r="AR126" s="115" t="s">
        <v>143</v>
      </c>
      <c r="AT126" s="115" t="s">
        <v>138</v>
      </c>
      <c r="AU126" s="115" t="s">
        <v>87</v>
      </c>
      <c r="AY126" s="17" t="s">
        <v>136</v>
      </c>
      <c r="BE126" s="116">
        <f>IF(N126="základní",J126,0)</f>
        <v>0</v>
      </c>
      <c r="BF126" s="116">
        <f>IF(N126="snížená",J126,0)</f>
        <v>0</v>
      </c>
      <c r="BG126" s="116">
        <f>IF(N126="zákl. přenesená",J126,0)</f>
        <v>0</v>
      </c>
      <c r="BH126" s="116">
        <f>IF(N126="sníž. přenesená",J126,0)</f>
        <v>0</v>
      </c>
      <c r="BI126" s="116">
        <f>IF(N126="nulová",J126,0)</f>
        <v>0</v>
      </c>
      <c r="BJ126" s="17" t="s">
        <v>85</v>
      </c>
      <c r="BK126" s="116">
        <f>ROUND(I126*H126,2)</f>
        <v>0</v>
      </c>
      <c r="BL126" s="17" t="s">
        <v>143</v>
      </c>
      <c r="BM126" s="115" t="s">
        <v>408</v>
      </c>
    </row>
    <row r="127" spans="2:65" s="1" customFormat="1" ht="29.25" x14ac:dyDescent="0.2">
      <c r="B127" s="28"/>
      <c r="C127" s="239"/>
      <c r="D127" s="240" t="s">
        <v>145</v>
      </c>
      <c r="E127" s="239"/>
      <c r="F127" s="241" t="s">
        <v>146</v>
      </c>
      <c r="G127" s="239"/>
      <c r="H127" s="239"/>
      <c r="J127" s="239"/>
      <c r="K127" s="239"/>
      <c r="L127" s="28"/>
      <c r="M127" s="117"/>
      <c r="T127" s="51"/>
      <c r="AT127" s="17" t="s">
        <v>145</v>
      </c>
      <c r="AU127" s="17" t="s">
        <v>87</v>
      </c>
    </row>
    <row r="128" spans="2:65" s="1" customFormat="1" x14ac:dyDescent="0.2">
      <c r="B128" s="28"/>
      <c r="C128" s="239"/>
      <c r="D128" s="242" t="s">
        <v>147</v>
      </c>
      <c r="E128" s="239"/>
      <c r="F128" s="243" t="s">
        <v>148</v>
      </c>
      <c r="G128" s="239"/>
      <c r="H128" s="239"/>
      <c r="J128" s="239"/>
      <c r="K128" s="239"/>
      <c r="L128" s="28"/>
      <c r="M128" s="117"/>
      <c r="T128" s="51"/>
      <c r="AT128" s="17" t="s">
        <v>147</v>
      </c>
      <c r="AU128" s="17" t="s">
        <v>87</v>
      </c>
    </row>
    <row r="129" spans="2:65" s="1" customFormat="1" ht="331.5" x14ac:dyDescent="0.2">
      <c r="B129" s="28"/>
      <c r="C129" s="239"/>
      <c r="D129" s="240" t="s">
        <v>149</v>
      </c>
      <c r="E129" s="239"/>
      <c r="F129" s="244" t="s">
        <v>150</v>
      </c>
      <c r="G129" s="239"/>
      <c r="H129" s="239"/>
      <c r="J129" s="239"/>
      <c r="K129" s="239"/>
      <c r="L129" s="28"/>
      <c r="M129" s="117"/>
      <c r="T129" s="51"/>
      <c r="AT129" s="17" t="s">
        <v>149</v>
      </c>
      <c r="AU129" s="17" t="s">
        <v>87</v>
      </c>
    </row>
    <row r="130" spans="2:65" s="12" customFormat="1" x14ac:dyDescent="0.2">
      <c r="B130" s="118"/>
      <c r="C130" s="245"/>
      <c r="D130" s="240" t="s">
        <v>151</v>
      </c>
      <c r="E130" s="246" t="s">
        <v>1</v>
      </c>
      <c r="F130" s="247" t="s">
        <v>152</v>
      </c>
      <c r="G130" s="245"/>
      <c r="H130" s="246" t="s">
        <v>1</v>
      </c>
      <c r="J130" s="245"/>
      <c r="K130" s="245"/>
      <c r="L130" s="118"/>
      <c r="M130" s="120"/>
      <c r="T130" s="121"/>
      <c r="AT130" s="119" t="s">
        <v>151</v>
      </c>
      <c r="AU130" s="119" t="s">
        <v>87</v>
      </c>
      <c r="AV130" s="12" t="s">
        <v>85</v>
      </c>
      <c r="AW130" s="12" t="s">
        <v>33</v>
      </c>
      <c r="AX130" s="12" t="s">
        <v>77</v>
      </c>
      <c r="AY130" s="119" t="s">
        <v>136</v>
      </c>
    </row>
    <row r="131" spans="2:65" s="13" customFormat="1" x14ac:dyDescent="0.2">
      <c r="B131" s="122"/>
      <c r="C131" s="248"/>
      <c r="D131" s="240" t="s">
        <v>151</v>
      </c>
      <c r="E131" s="249" t="s">
        <v>1</v>
      </c>
      <c r="F131" s="250" t="s">
        <v>409</v>
      </c>
      <c r="G131" s="248"/>
      <c r="H131" s="251">
        <v>54.075000000000003</v>
      </c>
      <c r="J131" s="248"/>
      <c r="K131" s="248"/>
      <c r="L131" s="122"/>
      <c r="M131" s="124"/>
      <c r="T131" s="125"/>
      <c r="AT131" s="123" t="s">
        <v>151</v>
      </c>
      <c r="AU131" s="123" t="s">
        <v>87</v>
      </c>
      <c r="AV131" s="13" t="s">
        <v>87</v>
      </c>
      <c r="AW131" s="13" t="s">
        <v>33</v>
      </c>
      <c r="AX131" s="13" t="s">
        <v>77</v>
      </c>
      <c r="AY131" s="123" t="s">
        <v>136</v>
      </c>
    </row>
    <row r="132" spans="2:65" s="14" customFormat="1" x14ac:dyDescent="0.2">
      <c r="B132" s="126"/>
      <c r="C132" s="252"/>
      <c r="D132" s="240" t="s">
        <v>151</v>
      </c>
      <c r="E132" s="253" t="s">
        <v>1</v>
      </c>
      <c r="F132" s="254" t="s">
        <v>154</v>
      </c>
      <c r="G132" s="252"/>
      <c r="H132" s="255">
        <v>54.075000000000003</v>
      </c>
      <c r="J132" s="252"/>
      <c r="K132" s="252"/>
      <c r="L132" s="126"/>
      <c r="M132" s="128"/>
      <c r="T132" s="129"/>
      <c r="AT132" s="127" t="s">
        <v>151</v>
      </c>
      <c r="AU132" s="127" t="s">
        <v>87</v>
      </c>
      <c r="AV132" s="14" t="s">
        <v>143</v>
      </c>
      <c r="AW132" s="14" t="s">
        <v>33</v>
      </c>
      <c r="AX132" s="14" t="s">
        <v>85</v>
      </c>
      <c r="AY132" s="127" t="s">
        <v>136</v>
      </c>
    </row>
    <row r="133" spans="2:65" s="1" customFormat="1" ht="24.2" customHeight="1" x14ac:dyDescent="0.2">
      <c r="B133" s="110"/>
      <c r="C133" s="229" t="s">
        <v>87</v>
      </c>
      <c r="D133" s="229" t="s">
        <v>138</v>
      </c>
      <c r="E133" s="231" t="s">
        <v>155</v>
      </c>
      <c r="F133" s="236" t="s">
        <v>156</v>
      </c>
      <c r="G133" s="237" t="s">
        <v>141</v>
      </c>
      <c r="H133" s="238">
        <v>31.8</v>
      </c>
      <c r="I133" s="283"/>
      <c r="J133" s="272">
        <f>ROUND(I133*H133,2)</f>
        <v>0</v>
      </c>
      <c r="K133" s="236" t="s">
        <v>142</v>
      </c>
      <c r="L133" s="28"/>
      <c r="M133" s="111" t="s">
        <v>1</v>
      </c>
      <c r="N133" s="112" t="s">
        <v>42</v>
      </c>
      <c r="O133" s="113">
        <v>0.98099999999999998</v>
      </c>
      <c r="P133" s="113">
        <f>O133*H133</f>
        <v>31.195799999999998</v>
      </c>
      <c r="Q133" s="113">
        <v>0.4</v>
      </c>
      <c r="R133" s="113">
        <f>Q133*H133</f>
        <v>12.72</v>
      </c>
      <c r="S133" s="113">
        <v>0</v>
      </c>
      <c r="T133" s="114">
        <f>S133*H133</f>
        <v>0</v>
      </c>
      <c r="AR133" s="115" t="s">
        <v>143</v>
      </c>
      <c r="AT133" s="115" t="s">
        <v>138</v>
      </c>
      <c r="AU133" s="115" t="s">
        <v>87</v>
      </c>
      <c r="AY133" s="17" t="s">
        <v>136</v>
      </c>
      <c r="BE133" s="116">
        <f>IF(N133="základní",J133,0)</f>
        <v>0</v>
      </c>
      <c r="BF133" s="116">
        <f>IF(N133="snížená",J133,0)</f>
        <v>0</v>
      </c>
      <c r="BG133" s="116">
        <f>IF(N133="zákl. přenesená",J133,0)</f>
        <v>0</v>
      </c>
      <c r="BH133" s="116">
        <f>IF(N133="sníž. přenesená",J133,0)</f>
        <v>0</v>
      </c>
      <c r="BI133" s="116">
        <f>IF(N133="nulová",J133,0)</f>
        <v>0</v>
      </c>
      <c r="BJ133" s="17" t="s">
        <v>85</v>
      </c>
      <c r="BK133" s="116">
        <f>ROUND(I133*H133,2)</f>
        <v>0</v>
      </c>
      <c r="BL133" s="17" t="s">
        <v>143</v>
      </c>
      <c r="BM133" s="115" t="s">
        <v>410</v>
      </c>
    </row>
    <row r="134" spans="2:65" s="1" customFormat="1" ht="29.25" x14ac:dyDescent="0.2">
      <c r="B134" s="28"/>
      <c r="C134" s="239"/>
      <c r="D134" s="240" t="s">
        <v>145</v>
      </c>
      <c r="E134" s="239"/>
      <c r="F134" s="241" t="s">
        <v>158</v>
      </c>
      <c r="G134" s="239"/>
      <c r="H134" s="239"/>
      <c r="J134" s="239"/>
      <c r="K134" s="239"/>
      <c r="L134" s="28"/>
      <c r="M134" s="117"/>
      <c r="T134" s="51"/>
      <c r="AT134" s="17" t="s">
        <v>145</v>
      </c>
      <c r="AU134" s="17" t="s">
        <v>87</v>
      </c>
    </row>
    <row r="135" spans="2:65" s="1" customFormat="1" x14ac:dyDescent="0.2">
      <c r="B135" s="28"/>
      <c r="C135" s="239"/>
      <c r="D135" s="242" t="s">
        <v>147</v>
      </c>
      <c r="E135" s="239"/>
      <c r="F135" s="243" t="s">
        <v>159</v>
      </c>
      <c r="G135" s="239"/>
      <c r="H135" s="239"/>
      <c r="J135" s="239"/>
      <c r="K135" s="239"/>
      <c r="L135" s="28"/>
      <c r="M135" s="117"/>
      <c r="T135" s="51"/>
      <c r="AT135" s="17" t="s">
        <v>147</v>
      </c>
      <c r="AU135" s="17" t="s">
        <v>87</v>
      </c>
    </row>
    <row r="136" spans="2:65" s="1" customFormat="1" ht="117" x14ac:dyDescent="0.2">
      <c r="B136" s="28"/>
      <c r="C136" s="239"/>
      <c r="D136" s="240" t="s">
        <v>149</v>
      </c>
      <c r="E136" s="239"/>
      <c r="F136" s="244" t="s">
        <v>160</v>
      </c>
      <c r="G136" s="239"/>
      <c r="H136" s="239"/>
      <c r="J136" s="239"/>
      <c r="K136" s="239"/>
      <c r="L136" s="28"/>
      <c r="M136" s="117"/>
      <c r="T136" s="51"/>
      <c r="AT136" s="17" t="s">
        <v>149</v>
      </c>
      <c r="AU136" s="17" t="s">
        <v>87</v>
      </c>
    </row>
    <row r="137" spans="2:65" s="12" customFormat="1" x14ac:dyDescent="0.2">
      <c r="B137" s="118"/>
      <c r="C137" s="245"/>
      <c r="D137" s="240" t="s">
        <v>151</v>
      </c>
      <c r="E137" s="246" t="s">
        <v>1</v>
      </c>
      <c r="F137" s="247" t="s">
        <v>411</v>
      </c>
      <c r="G137" s="245"/>
      <c r="H137" s="246" t="s">
        <v>1</v>
      </c>
      <c r="J137" s="245"/>
      <c r="K137" s="245"/>
      <c r="L137" s="118"/>
      <c r="M137" s="120"/>
      <c r="T137" s="121"/>
      <c r="AT137" s="119" t="s">
        <v>151</v>
      </c>
      <c r="AU137" s="119" t="s">
        <v>87</v>
      </c>
      <c r="AV137" s="12" t="s">
        <v>85</v>
      </c>
      <c r="AW137" s="12" t="s">
        <v>33</v>
      </c>
      <c r="AX137" s="12" t="s">
        <v>77</v>
      </c>
      <c r="AY137" s="119" t="s">
        <v>136</v>
      </c>
    </row>
    <row r="138" spans="2:65" s="13" customFormat="1" x14ac:dyDescent="0.2">
      <c r="B138" s="122"/>
      <c r="C138" s="248"/>
      <c r="D138" s="240" t="s">
        <v>151</v>
      </c>
      <c r="E138" s="249" t="s">
        <v>1</v>
      </c>
      <c r="F138" s="250" t="s">
        <v>412</v>
      </c>
      <c r="G138" s="248"/>
      <c r="H138" s="251">
        <v>31.8</v>
      </c>
      <c r="J138" s="248"/>
      <c r="K138" s="248"/>
      <c r="L138" s="122"/>
      <c r="M138" s="124"/>
      <c r="T138" s="125"/>
      <c r="AT138" s="123" t="s">
        <v>151</v>
      </c>
      <c r="AU138" s="123" t="s">
        <v>87</v>
      </c>
      <c r="AV138" s="13" t="s">
        <v>87</v>
      </c>
      <c r="AW138" s="13" t="s">
        <v>33</v>
      </c>
      <c r="AX138" s="13" t="s">
        <v>77</v>
      </c>
      <c r="AY138" s="123" t="s">
        <v>136</v>
      </c>
    </row>
    <row r="139" spans="2:65" s="14" customFormat="1" x14ac:dyDescent="0.2">
      <c r="B139" s="126"/>
      <c r="C139" s="252"/>
      <c r="D139" s="240" t="s">
        <v>151</v>
      </c>
      <c r="E139" s="253" t="s">
        <v>1</v>
      </c>
      <c r="F139" s="254" t="s">
        <v>154</v>
      </c>
      <c r="G139" s="252"/>
      <c r="H139" s="255">
        <v>31.8</v>
      </c>
      <c r="J139" s="252"/>
      <c r="K139" s="252"/>
      <c r="L139" s="126"/>
      <c r="M139" s="128"/>
      <c r="T139" s="129"/>
      <c r="AT139" s="127" t="s">
        <v>151</v>
      </c>
      <c r="AU139" s="127" t="s">
        <v>87</v>
      </c>
      <c r="AV139" s="14" t="s">
        <v>143</v>
      </c>
      <c r="AW139" s="14" t="s">
        <v>33</v>
      </c>
      <c r="AX139" s="14" t="s">
        <v>85</v>
      </c>
      <c r="AY139" s="127" t="s">
        <v>136</v>
      </c>
    </row>
    <row r="140" spans="2:65" s="1" customFormat="1" ht="24.2" customHeight="1" x14ac:dyDescent="0.2">
      <c r="B140" s="110"/>
      <c r="C140" s="229" t="s">
        <v>163</v>
      </c>
      <c r="D140" s="229" t="s">
        <v>138</v>
      </c>
      <c r="E140" s="231" t="s">
        <v>164</v>
      </c>
      <c r="F140" s="236" t="s">
        <v>165</v>
      </c>
      <c r="G140" s="237" t="s">
        <v>141</v>
      </c>
      <c r="H140" s="238">
        <v>54.075000000000003</v>
      </c>
      <c r="I140" s="284"/>
      <c r="J140" s="272">
        <f>ROUND(I140*H140,2)</f>
        <v>0</v>
      </c>
      <c r="K140" s="236" t="s">
        <v>142</v>
      </c>
      <c r="L140" s="28"/>
      <c r="M140" s="111" t="s">
        <v>1</v>
      </c>
      <c r="N140" s="112" t="s">
        <v>42</v>
      </c>
      <c r="O140" s="113">
        <v>1.992</v>
      </c>
      <c r="P140" s="113">
        <f>O140*H140</f>
        <v>107.71740000000001</v>
      </c>
      <c r="Q140" s="113">
        <v>0</v>
      </c>
      <c r="R140" s="113">
        <f>Q140*H140</f>
        <v>0</v>
      </c>
      <c r="S140" s="113">
        <v>0</v>
      </c>
      <c r="T140" s="114">
        <f>S140*H140</f>
        <v>0</v>
      </c>
      <c r="AR140" s="115" t="s">
        <v>143</v>
      </c>
      <c r="AT140" s="115" t="s">
        <v>138</v>
      </c>
      <c r="AU140" s="115" t="s">
        <v>87</v>
      </c>
      <c r="AY140" s="17" t="s">
        <v>136</v>
      </c>
      <c r="BE140" s="116">
        <f>IF(N140="základní",J140,0)</f>
        <v>0</v>
      </c>
      <c r="BF140" s="116">
        <f>IF(N140="snížená",J140,0)</f>
        <v>0</v>
      </c>
      <c r="BG140" s="116">
        <f>IF(N140="zákl. přenesená",J140,0)</f>
        <v>0</v>
      </c>
      <c r="BH140" s="116">
        <f>IF(N140="sníž. přenesená",J140,0)</f>
        <v>0</v>
      </c>
      <c r="BI140" s="116">
        <f>IF(N140="nulová",J140,0)</f>
        <v>0</v>
      </c>
      <c r="BJ140" s="17" t="s">
        <v>85</v>
      </c>
      <c r="BK140" s="116">
        <f>ROUND(I140*H140,2)</f>
        <v>0</v>
      </c>
      <c r="BL140" s="17" t="s">
        <v>143</v>
      </c>
      <c r="BM140" s="115" t="s">
        <v>413</v>
      </c>
    </row>
    <row r="141" spans="2:65" s="1" customFormat="1" ht="29.25" x14ac:dyDescent="0.2">
      <c r="B141" s="28"/>
      <c r="C141" s="239"/>
      <c r="D141" s="240" t="s">
        <v>145</v>
      </c>
      <c r="E141" s="239"/>
      <c r="F141" s="241" t="s">
        <v>167</v>
      </c>
      <c r="G141" s="239"/>
      <c r="H141" s="239"/>
      <c r="J141" s="239"/>
      <c r="K141" s="239"/>
      <c r="L141" s="28"/>
      <c r="M141" s="117"/>
      <c r="T141" s="51"/>
      <c r="AT141" s="17" t="s">
        <v>145</v>
      </c>
      <c r="AU141" s="17" t="s">
        <v>87</v>
      </c>
    </row>
    <row r="142" spans="2:65" s="1" customFormat="1" x14ac:dyDescent="0.2">
      <c r="B142" s="28"/>
      <c r="C142" s="239"/>
      <c r="D142" s="242" t="s">
        <v>147</v>
      </c>
      <c r="E142" s="239"/>
      <c r="F142" s="243" t="s">
        <v>168</v>
      </c>
      <c r="G142" s="239"/>
      <c r="H142" s="239"/>
      <c r="J142" s="239"/>
      <c r="K142" s="239"/>
      <c r="L142" s="28"/>
      <c r="M142" s="117"/>
      <c r="T142" s="51"/>
      <c r="AT142" s="17" t="s">
        <v>147</v>
      </c>
      <c r="AU142" s="17" t="s">
        <v>87</v>
      </c>
    </row>
    <row r="143" spans="2:65" s="1" customFormat="1" ht="117" x14ac:dyDescent="0.2">
      <c r="B143" s="28"/>
      <c r="C143" s="239"/>
      <c r="D143" s="240" t="s">
        <v>149</v>
      </c>
      <c r="E143" s="239"/>
      <c r="F143" s="244" t="s">
        <v>160</v>
      </c>
      <c r="G143" s="239"/>
      <c r="H143" s="239"/>
      <c r="J143" s="239"/>
      <c r="K143" s="239"/>
      <c r="L143" s="28"/>
      <c r="M143" s="117"/>
      <c r="T143" s="51"/>
      <c r="AT143" s="17" t="s">
        <v>149</v>
      </c>
      <c r="AU143" s="17" t="s">
        <v>87</v>
      </c>
    </row>
    <row r="144" spans="2:65" s="12" customFormat="1" x14ac:dyDescent="0.2">
      <c r="B144" s="118"/>
      <c r="C144" s="245"/>
      <c r="D144" s="240" t="s">
        <v>151</v>
      </c>
      <c r="E144" s="246" t="s">
        <v>1</v>
      </c>
      <c r="F144" s="247" t="s">
        <v>169</v>
      </c>
      <c r="G144" s="245"/>
      <c r="H144" s="246" t="s">
        <v>1</v>
      </c>
      <c r="J144" s="245"/>
      <c r="K144" s="245"/>
      <c r="L144" s="118"/>
      <c r="M144" s="120"/>
      <c r="T144" s="121"/>
      <c r="AT144" s="119" t="s">
        <v>151</v>
      </c>
      <c r="AU144" s="119" t="s">
        <v>87</v>
      </c>
      <c r="AV144" s="12" t="s">
        <v>85</v>
      </c>
      <c r="AW144" s="12" t="s">
        <v>33</v>
      </c>
      <c r="AX144" s="12" t="s">
        <v>77</v>
      </c>
      <c r="AY144" s="119" t="s">
        <v>136</v>
      </c>
    </row>
    <row r="145" spans="2:65" s="13" customFormat="1" x14ac:dyDescent="0.2">
      <c r="B145" s="122"/>
      <c r="C145" s="248"/>
      <c r="D145" s="240" t="s">
        <v>151</v>
      </c>
      <c r="E145" s="249" t="s">
        <v>1</v>
      </c>
      <c r="F145" s="250" t="s">
        <v>414</v>
      </c>
      <c r="G145" s="248"/>
      <c r="H145" s="251">
        <v>54.075000000000003</v>
      </c>
      <c r="J145" s="248"/>
      <c r="K145" s="248"/>
      <c r="L145" s="122"/>
      <c r="M145" s="124"/>
      <c r="T145" s="125"/>
      <c r="AT145" s="123" t="s">
        <v>151</v>
      </c>
      <c r="AU145" s="123" t="s">
        <v>87</v>
      </c>
      <c r="AV145" s="13" t="s">
        <v>87</v>
      </c>
      <c r="AW145" s="13" t="s">
        <v>33</v>
      </c>
      <c r="AX145" s="13" t="s">
        <v>77</v>
      </c>
      <c r="AY145" s="123" t="s">
        <v>136</v>
      </c>
    </row>
    <row r="146" spans="2:65" s="14" customFormat="1" x14ac:dyDescent="0.2">
      <c r="B146" s="126"/>
      <c r="C146" s="252"/>
      <c r="D146" s="240" t="s">
        <v>151</v>
      </c>
      <c r="E146" s="253" t="s">
        <v>1</v>
      </c>
      <c r="F146" s="254" t="s">
        <v>154</v>
      </c>
      <c r="G146" s="252"/>
      <c r="H146" s="255">
        <v>54.075000000000003</v>
      </c>
      <c r="J146" s="252"/>
      <c r="K146" s="252"/>
      <c r="L146" s="126"/>
      <c r="M146" s="128"/>
      <c r="T146" s="129"/>
      <c r="AT146" s="127" t="s">
        <v>151</v>
      </c>
      <c r="AU146" s="127" t="s">
        <v>87</v>
      </c>
      <c r="AV146" s="14" t="s">
        <v>143</v>
      </c>
      <c r="AW146" s="14" t="s">
        <v>33</v>
      </c>
      <c r="AX146" s="14" t="s">
        <v>85</v>
      </c>
      <c r="AY146" s="127" t="s">
        <v>136</v>
      </c>
    </row>
    <row r="147" spans="2:65" s="1" customFormat="1" ht="24.2" customHeight="1" x14ac:dyDescent="0.2">
      <c r="B147" s="110"/>
      <c r="C147" s="229" t="s">
        <v>143</v>
      </c>
      <c r="D147" s="229" t="s">
        <v>138</v>
      </c>
      <c r="E147" s="231" t="s">
        <v>171</v>
      </c>
      <c r="F147" s="236" t="s">
        <v>172</v>
      </c>
      <c r="G147" s="237" t="s">
        <v>141</v>
      </c>
      <c r="H147" s="238">
        <v>85.864999999999995</v>
      </c>
      <c r="I147" s="285"/>
      <c r="J147" s="272">
        <f>ROUND(I147*H147,2)</f>
        <v>0</v>
      </c>
      <c r="K147" s="236" t="s">
        <v>142</v>
      </c>
      <c r="L147" s="28"/>
      <c r="M147" s="111" t="s">
        <v>1</v>
      </c>
      <c r="N147" s="112" t="s">
        <v>42</v>
      </c>
      <c r="O147" s="113">
        <v>1.0920000000000001</v>
      </c>
      <c r="P147" s="113">
        <f>O147*H147</f>
        <v>93.764579999999995</v>
      </c>
      <c r="Q147" s="113">
        <v>0</v>
      </c>
      <c r="R147" s="113">
        <f>Q147*H147</f>
        <v>0</v>
      </c>
      <c r="S147" s="113">
        <v>0</v>
      </c>
      <c r="T147" s="114">
        <f>S147*H147</f>
        <v>0</v>
      </c>
      <c r="AR147" s="115" t="s">
        <v>143</v>
      </c>
      <c r="AT147" s="115" t="s">
        <v>138</v>
      </c>
      <c r="AU147" s="115" t="s">
        <v>87</v>
      </c>
      <c r="AY147" s="17" t="s">
        <v>136</v>
      </c>
      <c r="BE147" s="116">
        <f>IF(N147="základní",J147,0)</f>
        <v>0</v>
      </c>
      <c r="BF147" s="116">
        <f>IF(N147="snížená",J147,0)</f>
        <v>0</v>
      </c>
      <c r="BG147" s="116">
        <f>IF(N147="zákl. přenesená",J147,0)</f>
        <v>0</v>
      </c>
      <c r="BH147" s="116">
        <f>IF(N147="sníž. přenesená",J147,0)</f>
        <v>0</v>
      </c>
      <c r="BI147" s="116">
        <f>IF(N147="nulová",J147,0)</f>
        <v>0</v>
      </c>
      <c r="BJ147" s="17" t="s">
        <v>85</v>
      </c>
      <c r="BK147" s="116">
        <f>ROUND(I147*H147,2)</f>
        <v>0</v>
      </c>
      <c r="BL147" s="17" t="s">
        <v>143</v>
      </c>
      <c r="BM147" s="115" t="s">
        <v>415</v>
      </c>
    </row>
    <row r="148" spans="2:65" s="1" customFormat="1" ht="29.25" x14ac:dyDescent="0.2">
      <c r="B148" s="28"/>
      <c r="C148" s="239"/>
      <c r="D148" s="240" t="s">
        <v>145</v>
      </c>
      <c r="E148" s="239"/>
      <c r="F148" s="241" t="s">
        <v>174</v>
      </c>
      <c r="G148" s="239"/>
      <c r="H148" s="239"/>
      <c r="J148" s="239"/>
      <c r="K148" s="239"/>
      <c r="L148" s="28"/>
      <c r="M148" s="117"/>
      <c r="T148" s="51"/>
      <c r="AT148" s="17" t="s">
        <v>145</v>
      </c>
      <c r="AU148" s="17" t="s">
        <v>87</v>
      </c>
    </row>
    <row r="149" spans="2:65" s="1" customFormat="1" x14ac:dyDescent="0.2">
      <c r="B149" s="28"/>
      <c r="C149" s="239"/>
      <c r="D149" s="242" t="s">
        <v>147</v>
      </c>
      <c r="E149" s="239"/>
      <c r="F149" s="243" t="s">
        <v>175</v>
      </c>
      <c r="G149" s="239"/>
      <c r="H149" s="239"/>
      <c r="J149" s="239"/>
      <c r="K149" s="239"/>
      <c r="L149" s="28"/>
      <c r="M149" s="117"/>
      <c r="T149" s="51"/>
      <c r="AT149" s="17" t="s">
        <v>147</v>
      </c>
      <c r="AU149" s="17" t="s">
        <v>87</v>
      </c>
    </row>
    <row r="150" spans="2:65" s="1" customFormat="1" ht="117" x14ac:dyDescent="0.2">
      <c r="B150" s="28"/>
      <c r="C150" s="239"/>
      <c r="D150" s="240" t="s">
        <v>149</v>
      </c>
      <c r="E150" s="239"/>
      <c r="F150" s="244" t="s">
        <v>176</v>
      </c>
      <c r="G150" s="239"/>
      <c r="H150" s="239"/>
      <c r="J150" s="239"/>
      <c r="K150" s="239"/>
      <c r="L150" s="28"/>
      <c r="M150" s="117"/>
      <c r="T150" s="51"/>
      <c r="AT150" s="17" t="s">
        <v>149</v>
      </c>
      <c r="AU150" s="17" t="s">
        <v>87</v>
      </c>
    </row>
    <row r="151" spans="2:65" s="12" customFormat="1" x14ac:dyDescent="0.2">
      <c r="B151" s="118"/>
      <c r="C151" s="245"/>
      <c r="D151" s="240" t="s">
        <v>151</v>
      </c>
      <c r="E151" s="246" t="s">
        <v>1</v>
      </c>
      <c r="F151" s="247" t="s">
        <v>169</v>
      </c>
      <c r="G151" s="245"/>
      <c r="H151" s="246" t="s">
        <v>1</v>
      </c>
      <c r="J151" s="245"/>
      <c r="K151" s="245"/>
      <c r="L151" s="118"/>
      <c r="M151" s="120"/>
      <c r="T151" s="121"/>
      <c r="AT151" s="119" t="s">
        <v>151</v>
      </c>
      <c r="AU151" s="119" t="s">
        <v>87</v>
      </c>
      <c r="AV151" s="12" t="s">
        <v>85</v>
      </c>
      <c r="AW151" s="12" t="s">
        <v>33</v>
      </c>
      <c r="AX151" s="12" t="s">
        <v>77</v>
      </c>
      <c r="AY151" s="119" t="s">
        <v>136</v>
      </c>
    </row>
    <row r="152" spans="2:65" s="13" customFormat="1" x14ac:dyDescent="0.2">
      <c r="B152" s="122"/>
      <c r="C152" s="248"/>
      <c r="D152" s="240" t="s">
        <v>151</v>
      </c>
      <c r="E152" s="249" t="s">
        <v>1</v>
      </c>
      <c r="F152" s="250" t="s">
        <v>416</v>
      </c>
      <c r="G152" s="248"/>
      <c r="H152" s="251">
        <v>54.075000000000003</v>
      </c>
      <c r="J152" s="248"/>
      <c r="K152" s="248"/>
      <c r="L152" s="122"/>
      <c r="M152" s="124"/>
      <c r="T152" s="125"/>
      <c r="AT152" s="123" t="s">
        <v>151</v>
      </c>
      <c r="AU152" s="123" t="s">
        <v>87</v>
      </c>
      <c r="AV152" s="13" t="s">
        <v>87</v>
      </c>
      <c r="AW152" s="13" t="s">
        <v>33</v>
      </c>
      <c r="AX152" s="13" t="s">
        <v>77</v>
      </c>
      <c r="AY152" s="123" t="s">
        <v>136</v>
      </c>
    </row>
    <row r="153" spans="2:65" s="12" customFormat="1" ht="22.5" x14ac:dyDescent="0.2">
      <c r="B153" s="118"/>
      <c r="C153" s="245"/>
      <c r="D153" s="240" t="s">
        <v>151</v>
      </c>
      <c r="E153" s="246" t="s">
        <v>1</v>
      </c>
      <c r="F153" s="247" t="s">
        <v>417</v>
      </c>
      <c r="G153" s="245"/>
      <c r="H153" s="246" t="s">
        <v>1</v>
      </c>
      <c r="J153" s="245"/>
      <c r="K153" s="245"/>
      <c r="L153" s="118"/>
      <c r="M153" s="120"/>
      <c r="T153" s="121"/>
      <c r="AT153" s="119" t="s">
        <v>151</v>
      </c>
      <c r="AU153" s="119" t="s">
        <v>87</v>
      </c>
      <c r="AV153" s="12" t="s">
        <v>85</v>
      </c>
      <c r="AW153" s="12" t="s">
        <v>33</v>
      </c>
      <c r="AX153" s="12" t="s">
        <v>77</v>
      </c>
      <c r="AY153" s="119" t="s">
        <v>136</v>
      </c>
    </row>
    <row r="154" spans="2:65" s="13" customFormat="1" x14ac:dyDescent="0.2">
      <c r="B154" s="122"/>
      <c r="C154" s="248"/>
      <c r="D154" s="240" t="s">
        <v>151</v>
      </c>
      <c r="E154" s="249" t="s">
        <v>1</v>
      </c>
      <c r="F154" s="250" t="s">
        <v>418</v>
      </c>
      <c r="G154" s="248"/>
      <c r="H154" s="251">
        <v>31.79</v>
      </c>
      <c r="J154" s="248"/>
      <c r="K154" s="248"/>
      <c r="L154" s="122"/>
      <c r="M154" s="124"/>
      <c r="T154" s="125"/>
      <c r="AT154" s="123" t="s">
        <v>151</v>
      </c>
      <c r="AU154" s="123" t="s">
        <v>87</v>
      </c>
      <c r="AV154" s="13" t="s">
        <v>87</v>
      </c>
      <c r="AW154" s="13" t="s">
        <v>33</v>
      </c>
      <c r="AX154" s="13" t="s">
        <v>77</v>
      </c>
      <c r="AY154" s="123" t="s">
        <v>136</v>
      </c>
    </row>
    <row r="155" spans="2:65" s="14" customFormat="1" x14ac:dyDescent="0.2">
      <c r="B155" s="126"/>
      <c r="C155" s="252"/>
      <c r="D155" s="240" t="s">
        <v>151</v>
      </c>
      <c r="E155" s="253" t="s">
        <v>1</v>
      </c>
      <c r="F155" s="254" t="s">
        <v>154</v>
      </c>
      <c r="G155" s="252"/>
      <c r="H155" s="255">
        <v>85.865000000000009</v>
      </c>
      <c r="J155" s="252"/>
      <c r="K155" s="252"/>
      <c r="L155" s="126"/>
      <c r="M155" s="128"/>
      <c r="T155" s="129"/>
      <c r="AT155" s="127" t="s">
        <v>151</v>
      </c>
      <c r="AU155" s="127" t="s">
        <v>87</v>
      </c>
      <c r="AV155" s="14" t="s">
        <v>143</v>
      </c>
      <c r="AW155" s="14" t="s">
        <v>33</v>
      </c>
      <c r="AX155" s="14" t="s">
        <v>85</v>
      </c>
      <c r="AY155" s="127" t="s">
        <v>136</v>
      </c>
    </row>
    <row r="156" spans="2:65" s="1" customFormat="1" ht="33" customHeight="1" x14ac:dyDescent="0.2">
      <c r="B156" s="110"/>
      <c r="C156" s="229" t="s">
        <v>179</v>
      </c>
      <c r="D156" s="229" t="s">
        <v>138</v>
      </c>
      <c r="E156" s="231" t="s">
        <v>180</v>
      </c>
      <c r="F156" s="236" t="s">
        <v>181</v>
      </c>
      <c r="G156" s="237" t="s">
        <v>141</v>
      </c>
      <c r="H156" s="238">
        <v>463.1</v>
      </c>
      <c r="I156" s="286"/>
      <c r="J156" s="272">
        <f>ROUND(I156*H156,2)</f>
        <v>0</v>
      </c>
      <c r="K156" s="236" t="s">
        <v>142</v>
      </c>
      <c r="L156" s="28"/>
      <c r="M156" s="111" t="s">
        <v>1</v>
      </c>
      <c r="N156" s="112" t="s">
        <v>42</v>
      </c>
      <c r="O156" s="113">
        <v>0.182</v>
      </c>
      <c r="P156" s="113">
        <f>O156*H156</f>
        <v>84.284199999999998</v>
      </c>
      <c r="Q156" s="113">
        <v>0</v>
      </c>
      <c r="R156" s="113">
        <f>Q156*H156</f>
        <v>0</v>
      </c>
      <c r="S156" s="113">
        <v>0</v>
      </c>
      <c r="T156" s="114">
        <f>S156*H156</f>
        <v>0</v>
      </c>
      <c r="AR156" s="115" t="s">
        <v>143</v>
      </c>
      <c r="AT156" s="115" t="s">
        <v>138</v>
      </c>
      <c r="AU156" s="115" t="s">
        <v>87</v>
      </c>
      <c r="AY156" s="17" t="s">
        <v>136</v>
      </c>
      <c r="BE156" s="116">
        <f>IF(N156="základní",J156,0)</f>
        <v>0</v>
      </c>
      <c r="BF156" s="116">
        <f>IF(N156="snížená",J156,0)</f>
        <v>0</v>
      </c>
      <c r="BG156" s="116">
        <f>IF(N156="zákl. přenesená",J156,0)</f>
        <v>0</v>
      </c>
      <c r="BH156" s="116">
        <f>IF(N156="sníž. přenesená",J156,0)</f>
        <v>0</v>
      </c>
      <c r="BI156" s="116">
        <f>IF(N156="nulová",J156,0)</f>
        <v>0</v>
      </c>
      <c r="BJ156" s="17" t="s">
        <v>85</v>
      </c>
      <c r="BK156" s="116">
        <f>ROUND(I156*H156,2)</f>
        <v>0</v>
      </c>
      <c r="BL156" s="17" t="s">
        <v>143</v>
      </c>
      <c r="BM156" s="115" t="s">
        <v>419</v>
      </c>
    </row>
    <row r="157" spans="2:65" s="1" customFormat="1" ht="19.5" x14ac:dyDescent="0.2">
      <c r="B157" s="28"/>
      <c r="C157" s="239"/>
      <c r="D157" s="240" t="s">
        <v>145</v>
      </c>
      <c r="E157" s="239"/>
      <c r="F157" s="241" t="s">
        <v>183</v>
      </c>
      <c r="G157" s="239"/>
      <c r="H157" s="239"/>
      <c r="J157" s="239"/>
      <c r="K157" s="239"/>
      <c r="L157" s="28"/>
      <c r="M157" s="117"/>
      <c r="T157" s="51"/>
      <c r="AT157" s="17" t="s">
        <v>145</v>
      </c>
      <c r="AU157" s="17" t="s">
        <v>87</v>
      </c>
    </row>
    <row r="158" spans="2:65" s="1" customFormat="1" x14ac:dyDescent="0.2">
      <c r="B158" s="28"/>
      <c r="C158" s="239"/>
      <c r="D158" s="240"/>
      <c r="E158" s="239"/>
      <c r="F158" s="256" t="s">
        <v>184</v>
      </c>
      <c r="G158" s="239"/>
      <c r="H158" s="239"/>
      <c r="J158" s="239"/>
      <c r="K158" s="239"/>
      <c r="L158" s="28"/>
      <c r="M158" s="117"/>
      <c r="T158" s="51"/>
      <c r="AT158" s="17"/>
      <c r="AU158" s="17"/>
    </row>
    <row r="159" spans="2:65" s="1" customFormat="1" x14ac:dyDescent="0.2">
      <c r="B159" s="28"/>
      <c r="C159" s="239"/>
      <c r="D159" s="242" t="s">
        <v>147</v>
      </c>
      <c r="E159" s="239"/>
      <c r="F159" s="243" t="s">
        <v>185</v>
      </c>
      <c r="G159" s="239"/>
      <c r="H159" s="239"/>
      <c r="J159" s="239"/>
      <c r="K159" s="239"/>
      <c r="L159" s="28"/>
      <c r="M159" s="117"/>
      <c r="T159" s="51"/>
      <c r="AT159" s="17" t="s">
        <v>147</v>
      </c>
      <c r="AU159" s="17" t="s">
        <v>87</v>
      </c>
    </row>
    <row r="160" spans="2:65" s="1" customFormat="1" ht="234" x14ac:dyDescent="0.2">
      <c r="B160" s="28"/>
      <c r="C160" s="239"/>
      <c r="D160" s="240" t="s">
        <v>149</v>
      </c>
      <c r="E160" s="239"/>
      <c r="F160" s="244" t="s">
        <v>186</v>
      </c>
      <c r="G160" s="239"/>
      <c r="H160" s="239"/>
      <c r="J160" s="239"/>
      <c r="K160" s="239"/>
      <c r="L160" s="28"/>
      <c r="M160" s="117"/>
      <c r="T160" s="51"/>
      <c r="AT160" s="17" t="s">
        <v>149</v>
      </c>
      <c r="AU160" s="17" t="s">
        <v>87</v>
      </c>
    </row>
    <row r="161" spans="2:65" s="12" customFormat="1" x14ac:dyDescent="0.2">
      <c r="B161" s="118"/>
      <c r="C161" s="245"/>
      <c r="D161" s="240" t="s">
        <v>151</v>
      </c>
      <c r="E161" s="246" t="s">
        <v>1</v>
      </c>
      <c r="F161" s="247" t="s">
        <v>187</v>
      </c>
      <c r="G161" s="245"/>
      <c r="H161" s="246" t="s">
        <v>1</v>
      </c>
      <c r="J161" s="245"/>
      <c r="K161" s="245"/>
      <c r="L161" s="118"/>
      <c r="M161" s="120"/>
      <c r="T161" s="121"/>
      <c r="AT161" s="119" t="s">
        <v>151</v>
      </c>
      <c r="AU161" s="119" t="s">
        <v>87</v>
      </c>
      <c r="AV161" s="12" t="s">
        <v>85</v>
      </c>
      <c r="AW161" s="12" t="s">
        <v>33</v>
      </c>
      <c r="AX161" s="12" t="s">
        <v>77</v>
      </c>
      <c r="AY161" s="119" t="s">
        <v>136</v>
      </c>
    </row>
    <row r="162" spans="2:65" s="13" customFormat="1" x14ac:dyDescent="0.2">
      <c r="B162" s="122"/>
      <c r="C162" s="248"/>
      <c r="D162" s="240" t="s">
        <v>151</v>
      </c>
      <c r="E162" s="249" t="s">
        <v>1</v>
      </c>
      <c r="F162" s="250" t="s">
        <v>420</v>
      </c>
      <c r="G162" s="248"/>
      <c r="H162" s="251">
        <v>463.1</v>
      </c>
      <c r="J162" s="248"/>
      <c r="K162" s="248"/>
      <c r="L162" s="122"/>
      <c r="M162" s="124"/>
      <c r="T162" s="125"/>
      <c r="AT162" s="123" t="s">
        <v>151</v>
      </c>
      <c r="AU162" s="123" t="s">
        <v>87</v>
      </c>
      <c r="AV162" s="13" t="s">
        <v>87</v>
      </c>
      <c r="AW162" s="13" t="s">
        <v>33</v>
      </c>
      <c r="AX162" s="13" t="s">
        <v>77</v>
      </c>
      <c r="AY162" s="123" t="s">
        <v>136</v>
      </c>
    </row>
    <row r="163" spans="2:65" s="14" customFormat="1" x14ac:dyDescent="0.2">
      <c r="B163" s="126"/>
      <c r="C163" s="252"/>
      <c r="D163" s="240" t="s">
        <v>151</v>
      </c>
      <c r="E163" s="253" t="s">
        <v>1</v>
      </c>
      <c r="F163" s="254" t="s">
        <v>154</v>
      </c>
      <c r="G163" s="252"/>
      <c r="H163" s="255">
        <v>463.1</v>
      </c>
      <c r="J163" s="252"/>
      <c r="K163" s="252"/>
      <c r="L163" s="126"/>
      <c r="M163" s="128"/>
      <c r="T163" s="129"/>
      <c r="AT163" s="127" t="s">
        <v>151</v>
      </c>
      <c r="AU163" s="127" t="s">
        <v>87</v>
      </c>
      <c r="AV163" s="14" t="s">
        <v>143</v>
      </c>
      <c r="AW163" s="14" t="s">
        <v>33</v>
      </c>
      <c r="AX163" s="14" t="s">
        <v>85</v>
      </c>
      <c r="AY163" s="127" t="s">
        <v>136</v>
      </c>
    </row>
    <row r="164" spans="2:65" s="1" customFormat="1" ht="33" customHeight="1" x14ac:dyDescent="0.2">
      <c r="B164" s="110"/>
      <c r="C164" s="229" t="s">
        <v>189</v>
      </c>
      <c r="D164" s="229" t="s">
        <v>138</v>
      </c>
      <c r="E164" s="231" t="s">
        <v>190</v>
      </c>
      <c r="F164" s="236" t="s">
        <v>191</v>
      </c>
      <c r="G164" s="237" t="s">
        <v>141</v>
      </c>
      <c r="H164" s="238">
        <v>780.97</v>
      </c>
      <c r="I164" s="287"/>
      <c r="J164" s="272">
        <f>ROUND(I164*H164,2)</f>
        <v>0</v>
      </c>
      <c r="K164" s="236" t="s">
        <v>142</v>
      </c>
      <c r="L164" s="28"/>
      <c r="M164" s="111" t="s">
        <v>1</v>
      </c>
      <c r="N164" s="112" t="s">
        <v>42</v>
      </c>
      <c r="O164" s="113">
        <v>0.33900000000000002</v>
      </c>
      <c r="P164" s="113">
        <f>O164*H164</f>
        <v>264.74883000000005</v>
      </c>
      <c r="Q164" s="113">
        <v>0</v>
      </c>
      <c r="R164" s="113">
        <f>Q164*H164</f>
        <v>0</v>
      </c>
      <c r="S164" s="113">
        <v>0</v>
      </c>
      <c r="T164" s="114">
        <f>S164*H164</f>
        <v>0</v>
      </c>
      <c r="AR164" s="115" t="s">
        <v>143</v>
      </c>
      <c r="AT164" s="115" t="s">
        <v>138</v>
      </c>
      <c r="AU164" s="115" t="s">
        <v>87</v>
      </c>
      <c r="AY164" s="17" t="s">
        <v>136</v>
      </c>
      <c r="BE164" s="116">
        <f>IF(N164="základní",J164,0)</f>
        <v>0</v>
      </c>
      <c r="BF164" s="116">
        <f>IF(N164="snížená",J164,0)</f>
        <v>0</v>
      </c>
      <c r="BG164" s="116">
        <f>IF(N164="zákl. přenesená",J164,0)</f>
        <v>0</v>
      </c>
      <c r="BH164" s="116">
        <f>IF(N164="sníž. přenesená",J164,0)</f>
        <v>0</v>
      </c>
      <c r="BI164" s="116">
        <f>IF(N164="nulová",J164,0)</f>
        <v>0</v>
      </c>
      <c r="BJ164" s="17" t="s">
        <v>85</v>
      </c>
      <c r="BK164" s="116">
        <f>ROUND(I164*H164,2)</f>
        <v>0</v>
      </c>
      <c r="BL164" s="17" t="s">
        <v>143</v>
      </c>
      <c r="BM164" s="115" t="s">
        <v>421</v>
      </c>
    </row>
    <row r="165" spans="2:65" s="1" customFormat="1" ht="19.5" x14ac:dyDescent="0.2">
      <c r="B165" s="28"/>
      <c r="C165" s="239"/>
      <c r="D165" s="240" t="s">
        <v>145</v>
      </c>
      <c r="E165" s="239"/>
      <c r="F165" s="241" t="s">
        <v>193</v>
      </c>
      <c r="G165" s="239"/>
      <c r="H165" s="239"/>
      <c r="J165" s="239"/>
      <c r="K165" s="239"/>
      <c r="L165" s="28"/>
      <c r="M165" s="117"/>
      <c r="T165" s="51"/>
      <c r="AT165" s="17" t="s">
        <v>145</v>
      </c>
      <c r="AU165" s="17" t="s">
        <v>87</v>
      </c>
    </row>
    <row r="166" spans="2:65" s="1" customFormat="1" x14ac:dyDescent="0.2">
      <c r="B166" s="28"/>
      <c r="C166" s="239"/>
      <c r="D166" s="240"/>
      <c r="E166" s="239"/>
      <c r="F166" s="256" t="s">
        <v>184</v>
      </c>
      <c r="G166" s="239"/>
      <c r="H166" s="239"/>
      <c r="J166" s="239"/>
      <c r="K166" s="239"/>
      <c r="L166" s="28"/>
      <c r="M166" s="117"/>
      <c r="T166" s="51"/>
      <c r="AT166" s="17"/>
      <c r="AU166" s="17"/>
    </row>
    <row r="167" spans="2:65" s="1" customFormat="1" x14ac:dyDescent="0.2">
      <c r="B167" s="28"/>
      <c r="C167" s="239"/>
      <c r="D167" s="242" t="s">
        <v>147</v>
      </c>
      <c r="E167" s="239"/>
      <c r="F167" s="243" t="s">
        <v>194</v>
      </c>
      <c r="G167" s="239"/>
      <c r="H167" s="239"/>
      <c r="J167" s="239"/>
      <c r="K167" s="239"/>
      <c r="L167" s="28"/>
      <c r="M167" s="117"/>
      <c r="T167" s="51"/>
      <c r="AT167" s="17" t="s">
        <v>147</v>
      </c>
      <c r="AU167" s="17" t="s">
        <v>87</v>
      </c>
    </row>
    <row r="168" spans="2:65" s="1" customFormat="1" ht="234" x14ac:dyDescent="0.2">
      <c r="B168" s="28"/>
      <c r="C168" s="239"/>
      <c r="D168" s="240" t="s">
        <v>149</v>
      </c>
      <c r="E168" s="239"/>
      <c r="F168" s="244" t="s">
        <v>186</v>
      </c>
      <c r="G168" s="239"/>
      <c r="H168" s="239"/>
      <c r="J168" s="239"/>
      <c r="K168" s="239"/>
      <c r="L168" s="28"/>
      <c r="M168" s="117"/>
      <c r="T168" s="51"/>
      <c r="AT168" s="17" t="s">
        <v>149</v>
      </c>
      <c r="AU168" s="17" t="s">
        <v>87</v>
      </c>
    </row>
    <row r="169" spans="2:65" s="12" customFormat="1" x14ac:dyDescent="0.2">
      <c r="B169" s="118"/>
      <c r="C169" s="245"/>
      <c r="D169" s="240" t="s">
        <v>151</v>
      </c>
      <c r="E169" s="246" t="s">
        <v>1</v>
      </c>
      <c r="F169" s="247" t="s">
        <v>187</v>
      </c>
      <c r="G169" s="245"/>
      <c r="H169" s="246" t="s">
        <v>1</v>
      </c>
      <c r="J169" s="245"/>
      <c r="K169" s="245"/>
      <c r="L169" s="118"/>
      <c r="M169" s="120"/>
      <c r="T169" s="121"/>
      <c r="AT169" s="119" t="s">
        <v>151</v>
      </c>
      <c r="AU169" s="119" t="s">
        <v>87</v>
      </c>
      <c r="AV169" s="12" t="s">
        <v>85</v>
      </c>
      <c r="AW169" s="12" t="s">
        <v>33</v>
      </c>
      <c r="AX169" s="12" t="s">
        <v>77</v>
      </c>
      <c r="AY169" s="119" t="s">
        <v>136</v>
      </c>
    </row>
    <row r="170" spans="2:65" s="13" customFormat="1" x14ac:dyDescent="0.2">
      <c r="B170" s="122"/>
      <c r="C170" s="248"/>
      <c r="D170" s="240" t="s">
        <v>151</v>
      </c>
      <c r="E170" s="249" t="s">
        <v>1</v>
      </c>
      <c r="F170" s="250" t="s">
        <v>420</v>
      </c>
      <c r="G170" s="248"/>
      <c r="H170" s="251">
        <v>463.1</v>
      </c>
      <c r="J170" s="248"/>
      <c r="K170" s="248"/>
      <c r="L170" s="122"/>
      <c r="M170" s="124"/>
      <c r="T170" s="125"/>
      <c r="AT170" s="123" t="s">
        <v>151</v>
      </c>
      <c r="AU170" s="123" t="s">
        <v>87</v>
      </c>
      <c r="AV170" s="13" t="s">
        <v>87</v>
      </c>
      <c r="AW170" s="13" t="s">
        <v>33</v>
      </c>
      <c r="AX170" s="13" t="s">
        <v>77</v>
      </c>
      <c r="AY170" s="123" t="s">
        <v>136</v>
      </c>
    </row>
    <row r="171" spans="2:65" s="12" customFormat="1" x14ac:dyDescent="0.2">
      <c r="B171" s="118"/>
      <c r="C171" s="245"/>
      <c r="D171" s="240" t="s">
        <v>151</v>
      </c>
      <c r="E171" s="246" t="s">
        <v>1</v>
      </c>
      <c r="F171" s="247" t="s">
        <v>196</v>
      </c>
      <c r="G171" s="245"/>
      <c r="H171" s="246" t="s">
        <v>1</v>
      </c>
      <c r="J171" s="245"/>
      <c r="K171" s="245"/>
      <c r="L171" s="118"/>
      <c r="M171" s="120"/>
      <c r="T171" s="121"/>
      <c r="AT171" s="119" t="s">
        <v>151</v>
      </c>
      <c r="AU171" s="119" t="s">
        <v>87</v>
      </c>
      <c r="AV171" s="12" t="s">
        <v>85</v>
      </c>
      <c r="AW171" s="12" t="s">
        <v>33</v>
      </c>
      <c r="AX171" s="12" t="s">
        <v>77</v>
      </c>
      <c r="AY171" s="119" t="s">
        <v>136</v>
      </c>
    </row>
    <row r="172" spans="2:65" s="13" customFormat="1" x14ac:dyDescent="0.2">
      <c r="B172" s="122"/>
      <c r="C172" s="248"/>
      <c r="D172" s="240" t="s">
        <v>151</v>
      </c>
      <c r="E172" s="249" t="s">
        <v>1</v>
      </c>
      <c r="F172" s="250" t="s">
        <v>422</v>
      </c>
      <c r="G172" s="248"/>
      <c r="H172" s="251">
        <v>145.26</v>
      </c>
      <c r="J172" s="248"/>
      <c r="K172" s="248"/>
      <c r="L172" s="122"/>
      <c r="M172" s="124"/>
      <c r="T172" s="125"/>
      <c r="AT172" s="123" t="s">
        <v>151</v>
      </c>
      <c r="AU172" s="123" t="s">
        <v>87</v>
      </c>
      <c r="AV172" s="13" t="s">
        <v>87</v>
      </c>
      <c r="AW172" s="13" t="s">
        <v>33</v>
      </c>
      <c r="AX172" s="13" t="s">
        <v>77</v>
      </c>
      <c r="AY172" s="123" t="s">
        <v>136</v>
      </c>
    </row>
    <row r="173" spans="2:65" s="13" customFormat="1" x14ac:dyDescent="0.2">
      <c r="B173" s="122"/>
      <c r="C173" s="248"/>
      <c r="D173" s="240" t="s">
        <v>151</v>
      </c>
      <c r="E173" s="249" t="s">
        <v>1</v>
      </c>
      <c r="F173" s="250" t="s">
        <v>423</v>
      </c>
      <c r="G173" s="248"/>
      <c r="H173" s="251">
        <v>172.61</v>
      </c>
      <c r="J173" s="248"/>
      <c r="K173" s="248"/>
      <c r="L173" s="122"/>
      <c r="M173" s="124"/>
      <c r="T173" s="125"/>
      <c r="AT173" s="123" t="s">
        <v>151</v>
      </c>
      <c r="AU173" s="123" t="s">
        <v>87</v>
      </c>
      <c r="AV173" s="13" t="s">
        <v>87</v>
      </c>
      <c r="AW173" s="13" t="s">
        <v>33</v>
      </c>
      <c r="AX173" s="13" t="s">
        <v>77</v>
      </c>
      <c r="AY173" s="123" t="s">
        <v>136</v>
      </c>
    </row>
    <row r="174" spans="2:65" s="14" customFormat="1" x14ac:dyDescent="0.2">
      <c r="B174" s="126"/>
      <c r="C174" s="252"/>
      <c r="D174" s="240" t="s">
        <v>151</v>
      </c>
      <c r="E174" s="253" t="s">
        <v>1</v>
      </c>
      <c r="F174" s="254" t="s">
        <v>154</v>
      </c>
      <c r="G174" s="252"/>
      <c r="H174" s="255">
        <v>780.97</v>
      </c>
      <c r="J174" s="252"/>
      <c r="K174" s="252"/>
      <c r="L174" s="126"/>
      <c r="M174" s="128"/>
      <c r="T174" s="129"/>
      <c r="AT174" s="127" t="s">
        <v>151</v>
      </c>
      <c r="AU174" s="127" t="s">
        <v>87</v>
      </c>
      <c r="AV174" s="14" t="s">
        <v>143</v>
      </c>
      <c r="AW174" s="14" t="s">
        <v>33</v>
      </c>
      <c r="AX174" s="14" t="s">
        <v>85</v>
      </c>
      <c r="AY174" s="127" t="s">
        <v>136</v>
      </c>
    </row>
    <row r="175" spans="2:65" s="1" customFormat="1" ht="37.9" customHeight="1" x14ac:dyDescent="0.2">
      <c r="B175" s="110"/>
      <c r="C175" s="229" t="s">
        <v>199</v>
      </c>
      <c r="D175" s="229" t="s">
        <v>138</v>
      </c>
      <c r="E175" s="231" t="s">
        <v>200</v>
      </c>
      <c r="F175" s="236" t="s">
        <v>201</v>
      </c>
      <c r="G175" s="237" t="s">
        <v>141</v>
      </c>
      <c r="H175" s="238">
        <v>1690.2</v>
      </c>
      <c r="I175" s="288"/>
      <c r="J175" s="272">
        <f>ROUND(I175*H175,2)</f>
        <v>0</v>
      </c>
      <c r="K175" s="236" t="s">
        <v>142</v>
      </c>
      <c r="L175" s="28"/>
      <c r="M175" s="111" t="s">
        <v>1</v>
      </c>
      <c r="N175" s="112" t="s">
        <v>42</v>
      </c>
      <c r="O175" s="113">
        <v>4.9000000000000002E-2</v>
      </c>
      <c r="P175" s="113">
        <f>O175*H175</f>
        <v>82.819800000000001</v>
      </c>
      <c r="Q175" s="113">
        <v>0</v>
      </c>
      <c r="R175" s="113">
        <f>Q175*H175</f>
        <v>0</v>
      </c>
      <c r="S175" s="113">
        <v>0</v>
      </c>
      <c r="T175" s="114">
        <f>S175*H175</f>
        <v>0</v>
      </c>
      <c r="AR175" s="115" t="s">
        <v>143</v>
      </c>
      <c r="AT175" s="115" t="s">
        <v>138</v>
      </c>
      <c r="AU175" s="115" t="s">
        <v>87</v>
      </c>
      <c r="AY175" s="17" t="s">
        <v>136</v>
      </c>
      <c r="BE175" s="116">
        <f>IF(N175="základní",J175,0)</f>
        <v>0</v>
      </c>
      <c r="BF175" s="116">
        <f>IF(N175="snížená",J175,0)</f>
        <v>0</v>
      </c>
      <c r="BG175" s="116">
        <f>IF(N175="zákl. přenesená",J175,0)</f>
        <v>0</v>
      </c>
      <c r="BH175" s="116">
        <f>IF(N175="sníž. přenesená",J175,0)</f>
        <v>0</v>
      </c>
      <c r="BI175" s="116">
        <f>IF(N175="nulová",J175,0)</f>
        <v>0</v>
      </c>
      <c r="BJ175" s="17" t="s">
        <v>85</v>
      </c>
      <c r="BK175" s="116">
        <f>ROUND(I175*H175,2)</f>
        <v>0</v>
      </c>
      <c r="BL175" s="17" t="s">
        <v>143</v>
      </c>
      <c r="BM175" s="115" t="s">
        <v>424</v>
      </c>
    </row>
    <row r="176" spans="2:65" s="1" customFormat="1" ht="39" x14ac:dyDescent="0.2">
      <c r="B176" s="28"/>
      <c r="C176" s="239"/>
      <c r="D176" s="240" t="s">
        <v>145</v>
      </c>
      <c r="E176" s="239"/>
      <c r="F176" s="241" t="s">
        <v>203</v>
      </c>
      <c r="G176" s="239"/>
      <c r="H176" s="239"/>
      <c r="J176" s="239"/>
      <c r="K176" s="239"/>
      <c r="L176" s="28"/>
      <c r="M176" s="117"/>
      <c r="T176" s="51"/>
      <c r="AT176" s="17" t="s">
        <v>145</v>
      </c>
      <c r="AU176" s="17" t="s">
        <v>87</v>
      </c>
    </row>
    <row r="177" spans="2:51" s="1" customFormat="1" x14ac:dyDescent="0.2">
      <c r="B177" s="28"/>
      <c r="C177" s="239"/>
      <c r="D177" s="240"/>
      <c r="E177" s="239"/>
      <c r="F177" s="256" t="s">
        <v>184</v>
      </c>
      <c r="G177" s="239"/>
      <c r="H177" s="239"/>
      <c r="J177" s="239"/>
      <c r="K177" s="239"/>
      <c r="L177" s="28"/>
      <c r="M177" s="117"/>
      <c r="T177" s="51"/>
      <c r="AT177" s="17"/>
      <c r="AU177" s="17"/>
    </row>
    <row r="178" spans="2:51" s="1" customFormat="1" x14ac:dyDescent="0.2">
      <c r="B178" s="28"/>
      <c r="C178" s="239"/>
      <c r="D178" s="242" t="s">
        <v>147</v>
      </c>
      <c r="E178" s="239"/>
      <c r="F178" s="243" t="s">
        <v>204</v>
      </c>
      <c r="G178" s="239"/>
      <c r="H178" s="239"/>
      <c r="J178" s="239"/>
      <c r="K178" s="239"/>
      <c r="L178" s="28"/>
      <c r="M178" s="117"/>
      <c r="T178" s="51"/>
      <c r="AT178" s="17" t="s">
        <v>147</v>
      </c>
      <c r="AU178" s="17" t="s">
        <v>87</v>
      </c>
    </row>
    <row r="179" spans="2:51" s="12" customFormat="1" x14ac:dyDescent="0.2">
      <c r="B179" s="118"/>
      <c r="C179" s="245"/>
      <c r="D179" s="240" t="s">
        <v>151</v>
      </c>
      <c r="E179" s="246" t="s">
        <v>1</v>
      </c>
      <c r="F179" s="247" t="s">
        <v>205</v>
      </c>
      <c r="G179" s="245"/>
      <c r="H179" s="246" t="s">
        <v>1</v>
      </c>
      <c r="J179" s="245"/>
      <c r="K179" s="245"/>
      <c r="L179" s="118"/>
      <c r="M179" s="120"/>
      <c r="T179" s="121"/>
      <c r="AT179" s="119" t="s">
        <v>151</v>
      </c>
      <c r="AU179" s="119" t="s">
        <v>87</v>
      </c>
      <c r="AV179" s="12" t="s">
        <v>85</v>
      </c>
      <c r="AW179" s="12" t="s">
        <v>33</v>
      </c>
      <c r="AX179" s="12" t="s">
        <v>77</v>
      </c>
      <c r="AY179" s="119" t="s">
        <v>136</v>
      </c>
    </row>
    <row r="180" spans="2:51" s="12" customFormat="1" x14ac:dyDescent="0.2">
      <c r="B180" s="118"/>
      <c r="C180" s="245"/>
      <c r="D180" s="240" t="s">
        <v>151</v>
      </c>
      <c r="E180" s="246" t="s">
        <v>1</v>
      </c>
      <c r="F180" s="247" t="s">
        <v>206</v>
      </c>
      <c r="G180" s="245"/>
      <c r="H180" s="246" t="s">
        <v>1</v>
      </c>
      <c r="J180" s="245"/>
      <c r="K180" s="245"/>
      <c r="L180" s="118"/>
      <c r="M180" s="120"/>
      <c r="T180" s="121"/>
      <c r="AT180" s="119" t="s">
        <v>151</v>
      </c>
      <c r="AU180" s="119" t="s">
        <v>87</v>
      </c>
      <c r="AV180" s="12" t="s">
        <v>85</v>
      </c>
      <c r="AW180" s="12" t="s">
        <v>33</v>
      </c>
      <c r="AX180" s="12" t="s">
        <v>77</v>
      </c>
      <c r="AY180" s="119" t="s">
        <v>136</v>
      </c>
    </row>
    <row r="181" spans="2:51" s="13" customFormat="1" x14ac:dyDescent="0.2">
      <c r="B181" s="122"/>
      <c r="C181" s="248"/>
      <c r="D181" s="240" t="s">
        <v>151</v>
      </c>
      <c r="E181" s="249" t="s">
        <v>1</v>
      </c>
      <c r="F181" s="250" t="s">
        <v>425</v>
      </c>
      <c r="G181" s="248"/>
      <c r="H181" s="251">
        <v>463.1</v>
      </c>
      <c r="J181" s="248"/>
      <c r="K181" s="248"/>
      <c r="L181" s="122"/>
      <c r="M181" s="124"/>
      <c r="T181" s="125"/>
      <c r="AT181" s="123" t="s">
        <v>151</v>
      </c>
      <c r="AU181" s="123" t="s">
        <v>87</v>
      </c>
      <c r="AV181" s="13" t="s">
        <v>87</v>
      </c>
      <c r="AW181" s="13" t="s">
        <v>33</v>
      </c>
      <c r="AX181" s="13" t="s">
        <v>77</v>
      </c>
      <c r="AY181" s="123" t="s">
        <v>136</v>
      </c>
    </row>
    <row r="182" spans="2:51" s="13" customFormat="1" x14ac:dyDescent="0.2">
      <c r="B182" s="122"/>
      <c r="C182" s="248"/>
      <c r="D182" s="240" t="s">
        <v>151</v>
      </c>
      <c r="E182" s="249" t="s">
        <v>1</v>
      </c>
      <c r="F182" s="250" t="s">
        <v>426</v>
      </c>
      <c r="G182" s="248"/>
      <c r="H182" s="251">
        <v>463.1</v>
      </c>
      <c r="J182" s="248"/>
      <c r="K182" s="248"/>
      <c r="L182" s="122"/>
      <c r="M182" s="124"/>
      <c r="T182" s="125"/>
      <c r="AT182" s="123" t="s">
        <v>151</v>
      </c>
      <c r="AU182" s="123" t="s">
        <v>87</v>
      </c>
      <c r="AV182" s="13" t="s">
        <v>87</v>
      </c>
      <c r="AW182" s="13" t="s">
        <v>33</v>
      </c>
      <c r="AX182" s="13" t="s">
        <v>77</v>
      </c>
      <c r="AY182" s="123" t="s">
        <v>136</v>
      </c>
    </row>
    <row r="183" spans="2:51" s="12" customFormat="1" x14ac:dyDescent="0.2">
      <c r="B183" s="118"/>
      <c r="C183" s="245"/>
      <c r="D183" s="240" t="s">
        <v>151</v>
      </c>
      <c r="E183" s="246" t="s">
        <v>1</v>
      </c>
      <c r="F183" s="247" t="s">
        <v>209</v>
      </c>
      <c r="G183" s="245"/>
      <c r="H183" s="246" t="s">
        <v>1</v>
      </c>
      <c r="J183" s="245"/>
      <c r="K183" s="245"/>
      <c r="L183" s="118"/>
      <c r="M183" s="120"/>
      <c r="T183" s="121"/>
      <c r="AT183" s="119" t="s">
        <v>151</v>
      </c>
      <c r="AU183" s="119" t="s">
        <v>87</v>
      </c>
      <c r="AV183" s="12" t="s">
        <v>85</v>
      </c>
      <c r="AW183" s="12" t="s">
        <v>33</v>
      </c>
      <c r="AX183" s="12" t="s">
        <v>77</v>
      </c>
      <c r="AY183" s="119" t="s">
        <v>136</v>
      </c>
    </row>
    <row r="184" spans="2:51" s="13" customFormat="1" x14ac:dyDescent="0.2">
      <c r="B184" s="122"/>
      <c r="C184" s="248"/>
      <c r="D184" s="240" t="s">
        <v>151</v>
      </c>
      <c r="E184" s="249" t="s">
        <v>1</v>
      </c>
      <c r="F184" s="250" t="s">
        <v>427</v>
      </c>
      <c r="G184" s="248"/>
      <c r="H184" s="251">
        <v>286.10000000000002</v>
      </c>
      <c r="J184" s="248"/>
      <c r="K184" s="248"/>
      <c r="L184" s="122"/>
      <c r="M184" s="124"/>
      <c r="T184" s="125"/>
      <c r="AT184" s="123" t="s">
        <v>151</v>
      </c>
      <c r="AU184" s="123" t="s">
        <v>87</v>
      </c>
      <c r="AV184" s="13" t="s">
        <v>87</v>
      </c>
      <c r="AW184" s="13" t="s">
        <v>33</v>
      </c>
      <c r="AX184" s="13" t="s">
        <v>77</v>
      </c>
      <c r="AY184" s="123" t="s">
        <v>136</v>
      </c>
    </row>
    <row r="185" spans="2:51" s="15" customFormat="1" x14ac:dyDescent="0.2">
      <c r="B185" s="130"/>
      <c r="C185" s="257"/>
      <c r="D185" s="240" t="s">
        <v>151</v>
      </c>
      <c r="E185" s="258" t="s">
        <v>1</v>
      </c>
      <c r="F185" s="259" t="s">
        <v>195</v>
      </c>
      <c r="G185" s="257"/>
      <c r="H185" s="260">
        <v>1212.3000000000002</v>
      </c>
      <c r="J185" s="257"/>
      <c r="K185" s="257"/>
      <c r="L185" s="130"/>
      <c r="M185" s="132"/>
      <c r="T185" s="133"/>
      <c r="AT185" s="131" t="s">
        <v>151</v>
      </c>
      <c r="AU185" s="131" t="s">
        <v>87</v>
      </c>
      <c r="AV185" s="15" t="s">
        <v>163</v>
      </c>
      <c r="AW185" s="15" t="s">
        <v>33</v>
      </c>
      <c r="AX185" s="15" t="s">
        <v>77</v>
      </c>
      <c r="AY185" s="131" t="s">
        <v>136</v>
      </c>
    </row>
    <row r="186" spans="2:51" s="12" customFormat="1" x14ac:dyDescent="0.2">
      <c r="B186" s="118"/>
      <c r="C186" s="245"/>
      <c r="D186" s="240" t="s">
        <v>151</v>
      </c>
      <c r="E186" s="246" t="s">
        <v>1</v>
      </c>
      <c r="F186" s="247" t="s">
        <v>211</v>
      </c>
      <c r="G186" s="245"/>
      <c r="H186" s="246" t="s">
        <v>1</v>
      </c>
      <c r="J186" s="245"/>
      <c r="K186" s="245"/>
      <c r="L186" s="118"/>
      <c r="M186" s="120"/>
      <c r="T186" s="121"/>
      <c r="AT186" s="119" t="s">
        <v>151</v>
      </c>
      <c r="AU186" s="119" t="s">
        <v>87</v>
      </c>
      <c r="AV186" s="12" t="s">
        <v>85</v>
      </c>
      <c r="AW186" s="12" t="s">
        <v>33</v>
      </c>
      <c r="AX186" s="12" t="s">
        <v>77</v>
      </c>
      <c r="AY186" s="119" t="s">
        <v>136</v>
      </c>
    </row>
    <row r="187" spans="2:51" s="13" customFormat="1" x14ac:dyDescent="0.2">
      <c r="B187" s="122"/>
      <c r="C187" s="248"/>
      <c r="D187" s="240" t="s">
        <v>151</v>
      </c>
      <c r="E187" s="249" t="s">
        <v>1</v>
      </c>
      <c r="F187" s="250" t="s">
        <v>428</v>
      </c>
      <c r="G187" s="248"/>
      <c r="H187" s="251">
        <v>306.10000000000002</v>
      </c>
      <c r="J187" s="248"/>
      <c r="K187" s="248"/>
      <c r="L187" s="122"/>
      <c r="M187" s="124"/>
      <c r="T187" s="125"/>
      <c r="AT187" s="123" t="s">
        <v>151</v>
      </c>
      <c r="AU187" s="123" t="s">
        <v>87</v>
      </c>
      <c r="AV187" s="13" t="s">
        <v>87</v>
      </c>
      <c r="AW187" s="13" t="s">
        <v>33</v>
      </c>
      <c r="AX187" s="13" t="s">
        <v>77</v>
      </c>
      <c r="AY187" s="123" t="s">
        <v>136</v>
      </c>
    </row>
    <row r="188" spans="2:51" s="15" customFormat="1" x14ac:dyDescent="0.2">
      <c r="B188" s="130"/>
      <c r="C188" s="257"/>
      <c r="D188" s="240" t="s">
        <v>151</v>
      </c>
      <c r="E188" s="258" t="s">
        <v>1</v>
      </c>
      <c r="F188" s="259" t="s">
        <v>195</v>
      </c>
      <c r="G188" s="257"/>
      <c r="H188" s="260">
        <v>306.10000000000002</v>
      </c>
      <c r="J188" s="257"/>
      <c r="K188" s="257"/>
      <c r="L188" s="130"/>
      <c r="M188" s="132"/>
      <c r="T188" s="133"/>
      <c r="AT188" s="131" t="s">
        <v>151</v>
      </c>
      <c r="AU188" s="131" t="s">
        <v>87</v>
      </c>
      <c r="AV188" s="15" t="s">
        <v>163</v>
      </c>
      <c r="AW188" s="15" t="s">
        <v>33</v>
      </c>
      <c r="AX188" s="15" t="s">
        <v>77</v>
      </c>
      <c r="AY188" s="131" t="s">
        <v>136</v>
      </c>
    </row>
    <row r="189" spans="2:51" s="12" customFormat="1" ht="22.5" x14ac:dyDescent="0.2">
      <c r="B189" s="118"/>
      <c r="C189" s="245"/>
      <c r="D189" s="240" t="s">
        <v>151</v>
      </c>
      <c r="E189" s="246" t="s">
        <v>1</v>
      </c>
      <c r="F189" s="247" t="s">
        <v>215</v>
      </c>
      <c r="G189" s="245"/>
      <c r="H189" s="246" t="s">
        <v>1</v>
      </c>
      <c r="J189" s="245"/>
      <c r="K189" s="245"/>
      <c r="L189" s="118"/>
      <c r="M189" s="120"/>
      <c r="T189" s="121"/>
      <c r="AT189" s="119" t="s">
        <v>151</v>
      </c>
      <c r="AU189" s="119" t="s">
        <v>87</v>
      </c>
      <c r="AV189" s="12" t="s">
        <v>85</v>
      </c>
      <c r="AW189" s="12" t="s">
        <v>33</v>
      </c>
      <c r="AX189" s="12" t="s">
        <v>77</v>
      </c>
      <c r="AY189" s="119" t="s">
        <v>136</v>
      </c>
    </row>
    <row r="190" spans="2:51" s="13" customFormat="1" x14ac:dyDescent="0.2">
      <c r="B190" s="122"/>
      <c r="C190" s="248"/>
      <c r="D190" s="240" t="s">
        <v>151</v>
      </c>
      <c r="E190" s="249" t="s">
        <v>1</v>
      </c>
      <c r="F190" s="250" t="s">
        <v>429</v>
      </c>
      <c r="G190" s="248"/>
      <c r="H190" s="251">
        <v>63.6</v>
      </c>
      <c r="J190" s="248"/>
      <c r="K190" s="248"/>
      <c r="L190" s="122"/>
      <c r="M190" s="124"/>
      <c r="T190" s="125"/>
      <c r="AT190" s="123" t="s">
        <v>151</v>
      </c>
      <c r="AU190" s="123" t="s">
        <v>87</v>
      </c>
      <c r="AV190" s="13" t="s">
        <v>87</v>
      </c>
      <c r="AW190" s="13" t="s">
        <v>33</v>
      </c>
      <c r="AX190" s="13" t="s">
        <v>77</v>
      </c>
      <c r="AY190" s="123" t="s">
        <v>136</v>
      </c>
    </row>
    <row r="191" spans="2:51" s="13" customFormat="1" x14ac:dyDescent="0.2">
      <c r="B191" s="122"/>
      <c r="C191" s="248"/>
      <c r="D191" s="240" t="s">
        <v>151</v>
      </c>
      <c r="E191" s="249" t="s">
        <v>1</v>
      </c>
      <c r="F191" s="250" t="s">
        <v>430</v>
      </c>
      <c r="G191" s="248"/>
      <c r="H191" s="251">
        <v>108.2</v>
      </c>
      <c r="J191" s="248"/>
      <c r="K191" s="248"/>
      <c r="L191" s="122"/>
      <c r="M191" s="124"/>
      <c r="T191" s="125"/>
      <c r="AT191" s="123" t="s">
        <v>151</v>
      </c>
      <c r="AU191" s="123" t="s">
        <v>87</v>
      </c>
      <c r="AV191" s="13" t="s">
        <v>87</v>
      </c>
      <c r="AW191" s="13" t="s">
        <v>33</v>
      </c>
      <c r="AX191" s="13" t="s">
        <v>77</v>
      </c>
      <c r="AY191" s="123" t="s">
        <v>136</v>
      </c>
    </row>
    <row r="192" spans="2:51" s="15" customFormat="1" x14ac:dyDescent="0.2">
      <c r="B192" s="130"/>
      <c r="C192" s="257"/>
      <c r="D192" s="240" t="s">
        <v>151</v>
      </c>
      <c r="E192" s="258" t="s">
        <v>1</v>
      </c>
      <c r="F192" s="259" t="s">
        <v>195</v>
      </c>
      <c r="G192" s="257"/>
      <c r="H192" s="260">
        <v>171.8</v>
      </c>
      <c r="J192" s="257"/>
      <c r="K192" s="257"/>
      <c r="L192" s="130"/>
      <c r="M192" s="132"/>
      <c r="T192" s="133"/>
      <c r="AT192" s="131" t="s">
        <v>151</v>
      </c>
      <c r="AU192" s="131" t="s">
        <v>87</v>
      </c>
      <c r="AV192" s="15" t="s">
        <v>163</v>
      </c>
      <c r="AW192" s="15" t="s">
        <v>33</v>
      </c>
      <c r="AX192" s="15" t="s">
        <v>77</v>
      </c>
      <c r="AY192" s="131" t="s">
        <v>136</v>
      </c>
    </row>
    <row r="193" spans="2:65" s="14" customFormat="1" x14ac:dyDescent="0.2">
      <c r="B193" s="126"/>
      <c r="C193" s="252"/>
      <c r="D193" s="240" t="s">
        <v>151</v>
      </c>
      <c r="E193" s="253" t="s">
        <v>1</v>
      </c>
      <c r="F193" s="254" t="s">
        <v>154</v>
      </c>
      <c r="G193" s="252"/>
      <c r="H193" s="255">
        <v>1690.2</v>
      </c>
      <c r="J193" s="252"/>
      <c r="K193" s="252"/>
      <c r="L193" s="126"/>
      <c r="M193" s="128"/>
      <c r="T193" s="129"/>
      <c r="AT193" s="127" t="s">
        <v>151</v>
      </c>
      <c r="AU193" s="127" t="s">
        <v>87</v>
      </c>
      <c r="AV193" s="14" t="s">
        <v>143</v>
      </c>
      <c r="AW193" s="14" t="s">
        <v>33</v>
      </c>
      <c r="AX193" s="14" t="s">
        <v>85</v>
      </c>
      <c r="AY193" s="127" t="s">
        <v>136</v>
      </c>
    </row>
    <row r="194" spans="2:65" s="1" customFormat="1" ht="37.9" customHeight="1" x14ac:dyDescent="0.2">
      <c r="B194" s="110"/>
      <c r="C194" s="229" t="s">
        <v>218</v>
      </c>
      <c r="D194" s="229" t="s">
        <v>138</v>
      </c>
      <c r="E194" s="231" t="s">
        <v>219</v>
      </c>
      <c r="F194" s="236" t="s">
        <v>220</v>
      </c>
      <c r="G194" s="237" t="s">
        <v>141</v>
      </c>
      <c r="H194" s="238">
        <v>906.2</v>
      </c>
      <c r="I194" s="289"/>
      <c r="J194" s="272">
        <f>ROUND(I194*H194,2)</f>
        <v>0</v>
      </c>
      <c r="K194" s="236" t="s">
        <v>221</v>
      </c>
      <c r="L194" s="28"/>
      <c r="M194" s="111" t="s">
        <v>1</v>
      </c>
      <c r="N194" s="112" t="s">
        <v>42</v>
      </c>
      <c r="O194" s="113">
        <v>8.7999999999999995E-2</v>
      </c>
      <c r="P194" s="113">
        <f>O194*H194</f>
        <v>79.745599999999996</v>
      </c>
      <c r="Q194" s="113">
        <v>0</v>
      </c>
      <c r="R194" s="113">
        <f>Q194*H194</f>
        <v>0</v>
      </c>
      <c r="S194" s="113">
        <v>0</v>
      </c>
      <c r="T194" s="114">
        <f>S194*H194</f>
        <v>0</v>
      </c>
      <c r="AR194" s="115" t="s">
        <v>143</v>
      </c>
      <c r="AT194" s="115" t="s">
        <v>138</v>
      </c>
      <c r="AU194" s="115" t="s">
        <v>87</v>
      </c>
      <c r="AY194" s="17" t="s">
        <v>136</v>
      </c>
      <c r="BE194" s="116">
        <f>IF(N194="základní",J194,0)</f>
        <v>0</v>
      </c>
      <c r="BF194" s="116">
        <f>IF(N194="snížená",J194,0)</f>
        <v>0</v>
      </c>
      <c r="BG194" s="116">
        <f>IF(N194="zákl. přenesená",J194,0)</f>
        <v>0</v>
      </c>
      <c r="BH194" s="116">
        <f>IF(N194="sníž. přenesená",J194,0)</f>
        <v>0</v>
      </c>
      <c r="BI194" s="116">
        <f>IF(N194="nulová",J194,0)</f>
        <v>0</v>
      </c>
      <c r="BJ194" s="17" t="s">
        <v>85</v>
      </c>
      <c r="BK194" s="116">
        <f>ROUND(I194*H194,2)</f>
        <v>0</v>
      </c>
      <c r="BL194" s="17" t="s">
        <v>143</v>
      </c>
      <c r="BM194" s="115" t="s">
        <v>431</v>
      </c>
    </row>
    <row r="195" spans="2:65" s="1" customFormat="1" ht="12" customHeight="1" x14ac:dyDescent="0.2">
      <c r="B195" s="110"/>
      <c r="C195" s="261"/>
      <c r="D195" s="261"/>
      <c r="E195" s="262"/>
      <c r="F195" s="256" t="s">
        <v>184</v>
      </c>
      <c r="G195" s="264"/>
      <c r="H195" s="265"/>
      <c r="I195" s="140"/>
      <c r="J195" s="273"/>
      <c r="K195" s="274"/>
      <c r="L195" s="28"/>
      <c r="M195" s="111"/>
      <c r="N195" s="112"/>
      <c r="O195" s="113"/>
      <c r="P195" s="113"/>
      <c r="Q195" s="113"/>
      <c r="R195" s="113"/>
      <c r="S195" s="113"/>
      <c r="T195" s="114"/>
      <c r="AR195" s="115"/>
      <c r="AT195" s="115"/>
      <c r="AU195" s="115"/>
      <c r="AY195" s="17"/>
      <c r="BE195" s="116"/>
      <c r="BF195" s="116"/>
      <c r="BG195" s="116"/>
      <c r="BH195" s="116"/>
      <c r="BI195" s="116"/>
      <c r="BJ195" s="17"/>
      <c r="BK195" s="116"/>
      <c r="BL195" s="17"/>
      <c r="BM195" s="115"/>
    </row>
    <row r="196" spans="2:65" s="12" customFormat="1" x14ac:dyDescent="0.2">
      <c r="B196" s="118"/>
      <c r="C196" s="245"/>
      <c r="D196" s="240" t="s">
        <v>151</v>
      </c>
      <c r="E196" s="246" t="s">
        <v>1</v>
      </c>
      <c r="F196" s="247" t="s">
        <v>223</v>
      </c>
      <c r="G196" s="245"/>
      <c r="H196" s="246" t="s">
        <v>1</v>
      </c>
      <c r="J196" s="245"/>
      <c r="K196" s="245"/>
      <c r="L196" s="118"/>
      <c r="M196" s="120"/>
      <c r="T196" s="121"/>
      <c r="AT196" s="119" t="s">
        <v>151</v>
      </c>
      <c r="AU196" s="119" t="s">
        <v>87</v>
      </c>
      <c r="AV196" s="12" t="s">
        <v>85</v>
      </c>
      <c r="AW196" s="12" t="s">
        <v>33</v>
      </c>
      <c r="AX196" s="12" t="s">
        <v>77</v>
      </c>
      <c r="AY196" s="119" t="s">
        <v>136</v>
      </c>
    </row>
    <row r="197" spans="2:65" s="13" customFormat="1" x14ac:dyDescent="0.2">
      <c r="B197" s="122"/>
      <c r="C197" s="248"/>
      <c r="D197" s="240" t="s">
        <v>151</v>
      </c>
      <c r="E197" s="249" t="s">
        <v>1</v>
      </c>
      <c r="F197" s="250" t="s">
        <v>432</v>
      </c>
      <c r="G197" s="248"/>
      <c r="H197" s="251">
        <v>463.1</v>
      </c>
      <c r="J197" s="248"/>
      <c r="K197" s="248"/>
      <c r="L197" s="122"/>
      <c r="M197" s="124"/>
      <c r="T197" s="125"/>
      <c r="AT197" s="123" t="s">
        <v>151</v>
      </c>
      <c r="AU197" s="123" t="s">
        <v>87</v>
      </c>
      <c r="AV197" s="13" t="s">
        <v>87</v>
      </c>
      <c r="AW197" s="13" t="s">
        <v>33</v>
      </c>
      <c r="AX197" s="13" t="s">
        <v>77</v>
      </c>
      <c r="AY197" s="123" t="s">
        <v>136</v>
      </c>
    </row>
    <row r="198" spans="2:65" s="13" customFormat="1" x14ac:dyDescent="0.2">
      <c r="B198" s="122"/>
      <c r="C198" s="248"/>
      <c r="D198" s="240" t="s">
        <v>151</v>
      </c>
      <c r="E198" s="249" t="s">
        <v>1</v>
      </c>
      <c r="F198" s="250" t="s">
        <v>433</v>
      </c>
      <c r="G198" s="248"/>
      <c r="H198" s="251">
        <v>463.1</v>
      </c>
      <c r="J198" s="248"/>
      <c r="K198" s="248"/>
      <c r="L198" s="122"/>
      <c r="M198" s="124"/>
      <c r="T198" s="125"/>
      <c r="AT198" s="123" t="s">
        <v>151</v>
      </c>
      <c r="AU198" s="123" t="s">
        <v>87</v>
      </c>
      <c r="AV198" s="13" t="s">
        <v>87</v>
      </c>
      <c r="AW198" s="13" t="s">
        <v>33</v>
      </c>
      <c r="AX198" s="13" t="s">
        <v>77</v>
      </c>
      <c r="AY198" s="123" t="s">
        <v>136</v>
      </c>
    </row>
    <row r="199" spans="2:65" s="13" customFormat="1" x14ac:dyDescent="0.2">
      <c r="B199" s="122"/>
      <c r="C199" s="248"/>
      <c r="D199" s="240" t="s">
        <v>151</v>
      </c>
      <c r="E199" s="249" t="s">
        <v>1</v>
      </c>
      <c r="F199" s="250" t="s">
        <v>434</v>
      </c>
      <c r="G199" s="248"/>
      <c r="H199" s="251">
        <v>317.89999999999998</v>
      </c>
      <c r="J199" s="248"/>
      <c r="K199" s="248"/>
      <c r="L199" s="122"/>
      <c r="M199" s="124"/>
      <c r="T199" s="125"/>
      <c r="AT199" s="123" t="s">
        <v>151</v>
      </c>
      <c r="AU199" s="123" t="s">
        <v>87</v>
      </c>
      <c r="AV199" s="13" t="s">
        <v>87</v>
      </c>
      <c r="AW199" s="13" t="s">
        <v>33</v>
      </c>
      <c r="AX199" s="13" t="s">
        <v>77</v>
      </c>
      <c r="AY199" s="123" t="s">
        <v>136</v>
      </c>
    </row>
    <row r="200" spans="2:65" s="13" customFormat="1" x14ac:dyDescent="0.2">
      <c r="B200" s="122"/>
      <c r="C200" s="248"/>
      <c r="D200" s="240" t="s">
        <v>151</v>
      </c>
      <c r="E200" s="249" t="s">
        <v>1</v>
      </c>
      <c r="F200" s="250" t="s">
        <v>435</v>
      </c>
      <c r="G200" s="248"/>
      <c r="H200" s="251">
        <v>-306.10000000000002</v>
      </c>
      <c r="J200" s="248"/>
      <c r="K200" s="248"/>
      <c r="L200" s="122"/>
      <c r="M200" s="124"/>
      <c r="T200" s="125"/>
      <c r="AT200" s="123" t="s">
        <v>151</v>
      </c>
      <c r="AU200" s="123" t="s">
        <v>87</v>
      </c>
      <c r="AV200" s="13" t="s">
        <v>87</v>
      </c>
      <c r="AW200" s="13" t="s">
        <v>33</v>
      </c>
      <c r="AX200" s="13" t="s">
        <v>77</v>
      </c>
      <c r="AY200" s="123" t="s">
        <v>136</v>
      </c>
    </row>
    <row r="201" spans="2:65" s="13" customFormat="1" x14ac:dyDescent="0.2">
      <c r="B201" s="122"/>
      <c r="C201" s="248"/>
      <c r="D201" s="240" t="s">
        <v>151</v>
      </c>
      <c r="E201" s="249" t="s">
        <v>1</v>
      </c>
      <c r="F201" s="250" t="s">
        <v>436</v>
      </c>
      <c r="G201" s="248"/>
      <c r="H201" s="251">
        <v>-31.8</v>
      </c>
      <c r="J201" s="248"/>
      <c r="K201" s="248"/>
      <c r="L201" s="122"/>
      <c r="M201" s="124"/>
      <c r="T201" s="125"/>
      <c r="AT201" s="123" t="s">
        <v>151</v>
      </c>
      <c r="AU201" s="123" t="s">
        <v>87</v>
      </c>
      <c r="AV201" s="13" t="s">
        <v>87</v>
      </c>
      <c r="AW201" s="13" t="s">
        <v>33</v>
      </c>
      <c r="AX201" s="13" t="s">
        <v>77</v>
      </c>
      <c r="AY201" s="123" t="s">
        <v>136</v>
      </c>
    </row>
    <row r="202" spans="2:65" s="14" customFormat="1" x14ac:dyDescent="0.2">
      <c r="B202" s="126"/>
      <c r="C202" s="252"/>
      <c r="D202" s="240" t="s">
        <v>151</v>
      </c>
      <c r="E202" s="253" t="s">
        <v>1</v>
      </c>
      <c r="F202" s="254" t="s">
        <v>154</v>
      </c>
      <c r="G202" s="252"/>
      <c r="H202" s="255">
        <v>906.19999999999993</v>
      </c>
      <c r="J202" s="252"/>
      <c r="K202" s="252"/>
      <c r="L202" s="126"/>
      <c r="M202" s="128"/>
      <c r="T202" s="129"/>
      <c r="AT202" s="127" t="s">
        <v>151</v>
      </c>
      <c r="AU202" s="127" t="s">
        <v>87</v>
      </c>
      <c r="AV202" s="14" t="s">
        <v>143</v>
      </c>
      <c r="AW202" s="14" t="s">
        <v>33</v>
      </c>
      <c r="AX202" s="14" t="s">
        <v>85</v>
      </c>
      <c r="AY202" s="127" t="s">
        <v>136</v>
      </c>
    </row>
    <row r="203" spans="2:65" s="1" customFormat="1" ht="24.2" customHeight="1" x14ac:dyDescent="0.2">
      <c r="B203" s="110"/>
      <c r="C203" s="229" t="s">
        <v>229</v>
      </c>
      <c r="D203" s="229" t="s">
        <v>138</v>
      </c>
      <c r="E203" s="231" t="s">
        <v>230</v>
      </c>
      <c r="F203" s="236" t="s">
        <v>231</v>
      </c>
      <c r="G203" s="237" t="s">
        <v>141</v>
      </c>
      <c r="H203" s="238">
        <v>392</v>
      </c>
      <c r="I203" s="290"/>
      <c r="J203" s="272">
        <f>ROUND(I203*H203,2)</f>
        <v>0</v>
      </c>
      <c r="K203" s="236" t="s">
        <v>142</v>
      </c>
      <c r="L203" s="28"/>
      <c r="M203" s="111" t="s">
        <v>1</v>
      </c>
      <c r="N203" s="112" t="s">
        <v>42</v>
      </c>
      <c r="O203" s="113">
        <v>9.6000000000000002E-2</v>
      </c>
      <c r="P203" s="113">
        <f>O203*H203</f>
        <v>37.631999999999998</v>
      </c>
      <c r="Q203" s="113">
        <v>0</v>
      </c>
      <c r="R203" s="113">
        <f>Q203*H203</f>
        <v>0</v>
      </c>
      <c r="S203" s="113">
        <v>0</v>
      </c>
      <c r="T203" s="114">
        <f>S203*H203</f>
        <v>0</v>
      </c>
      <c r="AR203" s="115" t="s">
        <v>143</v>
      </c>
      <c r="AT203" s="115" t="s">
        <v>138</v>
      </c>
      <c r="AU203" s="115" t="s">
        <v>87</v>
      </c>
      <c r="AY203" s="17" t="s">
        <v>136</v>
      </c>
      <c r="BE203" s="116">
        <f>IF(N203="základní",J203,0)</f>
        <v>0</v>
      </c>
      <c r="BF203" s="116">
        <f>IF(N203="snížená",J203,0)</f>
        <v>0</v>
      </c>
      <c r="BG203" s="116">
        <f>IF(N203="zákl. přenesená",J203,0)</f>
        <v>0</v>
      </c>
      <c r="BH203" s="116">
        <f>IF(N203="sníž. přenesená",J203,0)</f>
        <v>0</v>
      </c>
      <c r="BI203" s="116">
        <f>IF(N203="nulová",J203,0)</f>
        <v>0</v>
      </c>
      <c r="BJ203" s="17" t="s">
        <v>85</v>
      </c>
      <c r="BK203" s="116">
        <f>ROUND(I203*H203,2)</f>
        <v>0</v>
      </c>
      <c r="BL203" s="17" t="s">
        <v>143</v>
      </c>
      <c r="BM203" s="115" t="s">
        <v>437</v>
      </c>
    </row>
    <row r="204" spans="2:65" s="1" customFormat="1" ht="29.25" x14ac:dyDescent="0.2">
      <c r="B204" s="28"/>
      <c r="C204" s="239"/>
      <c r="D204" s="240" t="s">
        <v>145</v>
      </c>
      <c r="E204" s="239"/>
      <c r="F204" s="241" t="s">
        <v>233</v>
      </c>
      <c r="G204" s="239"/>
      <c r="H204" s="239"/>
      <c r="J204" s="239"/>
      <c r="K204" s="239"/>
      <c r="L204" s="28"/>
      <c r="M204" s="117"/>
      <c r="T204" s="51"/>
      <c r="AT204" s="17" t="s">
        <v>145</v>
      </c>
      <c r="AU204" s="17" t="s">
        <v>87</v>
      </c>
    </row>
    <row r="205" spans="2:65" s="1" customFormat="1" x14ac:dyDescent="0.2">
      <c r="B205" s="28"/>
      <c r="C205" s="239"/>
      <c r="D205" s="240"/>
      <c r="E205" s="239"/>
      <c r="F205" s="256" t="s">
        <v>184</v>
      </c>
      <c r="G205" s="239"/>
      <c r="H205" s="239"/>
      <c r="J205" s="239"/>
      <c r="K205" s="239"/>
      <c r="L205" s="28"/>
      <c r="M205" s="117"/>
      <c r="T205" s="51"/>
      <c r="AT205" s="17"/>
      <c r="AU205" s="17"/>
    </row>
    <row r="206" spans="2:65" s="1" customFormat="1" x14ac:dyDescent="0.2">
      <c r="B206" s="28"/>
      <c r="C206" s="239"/>
      <c r="D206" s="242" t="s">
        <v>147</v>
      </c>
      <c r="E206" s="239"/>
      <c r="F206" s="243" t="s">
        <v>234</v>
      </c>
      <c r="G206" s="239"/>
      <c r="H206" s="239"/>
      <c r="J206" s="239"/>
      <c r="K206" s="239"/>
      <c r="L206" s="28"/>
      <c r="M206" s="117"/>
      <c r="T206" s="51"/>
      <c r="AT206" s="17" t="s">
        <v>147</v>
      </c>
      <c r="AU206" s="17" t="s">
        <v>87</v>
      </c>
    </row>
    <row r="207" spans="2:65" s="1" customFormat="1" ht="117" x14ac:dyDescent="0.2">
      <c r="B207" s="28"/>
      <c r="C207" s="239"/>
      <c r="D207" s="240" t="s">
        <v>149</v>
      </c>
      <c r="E207" s="239"/>
      <c r="F207" s="244" t="s">
        <v>235</v>
      </c>
      <c r="G207" s="239"/>
      <c r="H207" s="239"/>
      <c r="J207" s="239"/>
      <c r="K207" s="239"/>
      <c r="L207" s="28"/>
      <c r="M207" s="117"/>
      <c r="T207" s="51"/>
      <c r="AT207" s="17" t="s">
        <v>149</v>
      </c>
      <c r="AU207" s="17" t="s">
        <v>87</v>
      </c>
    </row>
    <row r="208" spans="2:65" s="12" customFormat="1" x14ac:dyDescent="0.2">
      <c r="B208" s="118"/>
      <c r="C208" s="245"/>
      <c r="D208" s="240" t="s">
        <v>151</v>
      </c>
      <c r="E208" s="246" t="s">
        <v>1</v>
      </c>
      <c r="F208" s="247" t="s">
        <v>236</v>
      </c>
      <c r="G208" s="245"/>
      <c r="H208" s="246" t="s">
        <v>1</v>
      </c>
      <c r="J208" s="245"/>
      <c r="K208" s="245"/>
      <c r="L208" s="118"/>
      <c r="M208" s="120"/>
      <c r="T208" s="121"/>
      <c r="AT208" s="119" t="s">
        <v>151</v>
      </c>
      <c r="AU208" s="119" t="s">
        <v>87</v>
      </c>
      <c r="AV208" s="12" t="s">
        <v>85</v>
      </c>
      <c r="AW208" s="12" t="s">
        <v>33</v>
      </c>
      <c r="AX208" s="12" t="s">
        <v>77</v>
      </c>
      <c r="AY208" s="119" t="s">
        <v>136</v>
      </c>
    </row>
    <row r="209" spans="2:65" s="13" customFormat="1" x14ac:dyDescent="0.2">
      <c r="B209" s="122"/>
      <c r="C209" s="248"/>
      <c r="D209" s="240" t="s">
        <v>151</v>
      </c>
      <c r="E209" s="249" t="s">
        <v>1</v>
      </c>
      <c r="F209" s="250" t="s">
        <v>428</v>
      </c>
      <c r="G209" s="248"/>
      <c r="H209" s="251">
        <v>306.10000000000002</v>
      </c>
      <c r="J209" s="248"/>
      <c r="K209" s="248"/>
      <c r="L209" s="122"/>
      <c r="M209" s="124"/>
      <c r="T209" s="125"/>
      <c r="AT209" s="123" t="s">
        <v>151</v>
      </c>
      <c r="AU209" s="123" t="s">
        <v>87</v>
      </c>
      <c r="AV209" s="13" t="s">
        <v>87</v>
      </c>
      <c r="AW209" s="13" t="s">
        <v>33</v>
      </c>
      <c r="AX209" s="13" t="s">
        <v>77</v>
      </c>
      <c r="AY209" s="123" t="s">
        <v>136</v>
      </c>
    </row>
    <row r="210" spans="2:65" s="12" customFormat="1" ht="22.5" x14ac:dyDescent="0.2">
      <c r="B210" s="118"/>
      <c r="C210" s="245"/>
      <c r="D210" s="240" t="s">
        <v>151</v>
      </c>
      <c r="E210" s="246" t="s">
        <v>1</v>
      </c>
      <c r="F210" s="247" t="s">
        <v>237</v>
      </c>
      <c r="G210" s="245"/>
      <c r="H210" s="246" t="s">
        <v>1</v>
      </c>
      <c r="J210" s="245"/>
      <c r="K210" s="245"/>
      <c r="L210" s="118"/>
      <c r="M210" s="120"/>
      <c r="T210" s="121"/>
      <c r="AT210" s="119" t="s">
        <v>151</v>
      </c>
      <c r="AU210" s="119" t="s">
        <v>87</v>
      </c>
      <c r="AV210" s="12" t="s">
        <v>85</v>
      </c>
      <c r="AW210" s="12" t="s">
        <v>33</v>
      </c>
      <c r="AX210" s="12" t="s">
        <v>77</v>
      </c>
      <c r="AY210" s="119" t="s">
        <v>136</v>
      </c>
    </row>
    <row r="211" spans="2:65" s="13" customFormat="1" x14ac:dyDescent="0.2">
      <c r="B211" s="122"/>
      <c r="C211" s="248"/>
      <c r="D211" s="240" t="s">
        <v>151</v>
      </c>
      <c r="E211" s="249" t="s">
        <v>1</v>
      </c>
      <c r="F211" s="250" t="s">
        <v>438</v>
      </c>
      <c r="G211" s="248"/>
      <c r="H211" s="251">
        <v>31.8</v>
      </c>
      <c r="J211" s="248"/>
      <c r="K211" s="248"/>
      <c r="L211" s="122"/>
      <c r="M211" s="124"/>
      <c r="T211" s="125"/>
      <c r="AT211" s="123" t="s">
        <v>151</v>
      </c>
      <c r="AU211" s="123" t="s">
        <v>87</v>
      </c>
      <c r="AV211" s="13" t="s">
        <v>87</v>
      </c>
      <c r="AW211" s="13" t="s">
        <v>33</v>
      </c>
      <c r="AX211" s="13" t="s">
        <v>77</v>
      </c>
      <c r="AY211" s="123" t="s">
        <v>136</v>
      </c>
    </row>
    <row r="212" spans="2:65" s="13" customFormat="1" x14ac:dyDescent="0.2">
      <c r="B212" s="122"/>
      <c r="C212" s="248"/>
      <c r="D212" s="240" t="s">
        <v>151</v>
      </c>
      <c r="E212" s="249" t="s">
        <v>1</v>
      </c>
      <c r="F212" s="250" t="s">
        <v>439</v>
      </c>
      <c r="G212" s="248"/>
      <c r="H212" s="251">
        <v>54.1</v>
      </c>
      <c r="J212" s="248"/>
      <c r="K212" s="248"/>
      <c r="L212" s="122"/>
      <c r="M212" s="124"/>
      <c r="T212" s="125"/>
      <c r="AT212" s="123" t="s">
        <v>151</v>
      </c>
      <c r="AU212" s="123" t="s">
        <v>87</v>
      </c>
      <c r="AV212" s="13" t="s">
        <v>87</v>
      </c>
      <c r="AW212" s="13" t="s">
        <v>33</v>
      </c>
      <c r="AX212" s="13" t="s">
        <v>77</v>
      </c>
      <c r="AY212" s="123" t="s">
        <v>136</v>
      </c>
    </row>
    <row r="213" spans="2:65" s="14" customFormat="1" x14ac:dyDescent="0.2">
      <c r="B213" s="126"/>
      <c r="C213" s="252"/>
      <c r="D213" s="240" t="s">
        <v>151</v>
      </c>
      <c r="E213" s="253" t="s">
        <v>1</v>
      </c>
      <c r="F213" s="254" t="s">
        <v>154</v>
      </c>
      <c r="G213" s="252"/>
      <c r="H213" s="255">
        <v>392.00000000000006</v>
      </c>
      <c r="J213" s="252"/>
      <c r="K213" s="252"/>
      <c r="L213" s="126"/>
      <c r="M213" s="128"/>
      <c r="T213" s="129"/>
      <c r="AT213" s="127" t="s">
        <v>151</v>
      </c>
      <c r="AU213" s="127" t="s">
        <v>87</v>
      </c>
      <c r="AV213" s="14" t="s">
        <v>143</v>
      </c>
      <c r="AW213" s="14" t="s">
        <v>33</v>
      </c>
      <c r="AX213" s="14" t="s">
        <v>85</v>
      </c>
      <c r="AY213" s="127" t="s">
        <v>136</v>
      </c>
    </row>
    <row r="214" spans="2:65" s="1" customFormat="1" ht="24.2" customHeight="1" x14ac:dyDescent="0.2">
      <c r="B214" s="110"/>
      <c r="C214" s="229" t="s">
        <v>240</v>
      </c>
      <c r="D214" s="229" t="s">
        <v>138</v>
      </c>
      <c r="E214" s="231" t="s">
        <v>241</v>
      </c>
      <c r="F214" s="236" t="s">
        <v>242</v>
      </c>
      <c r="G214" s="237" t="s">
        <v>141</v>
      </c>
      <c r="H214" s="238">
        <v>306.10000000000002</v>
      </c>
      <c r="I214" s="291"/>
      <c r="J214" s="272">
        <f>ROUND(I214*H214,2)</f>
        <v>0</v>
      </c>
      <c r="K214" s="236" t="s">
        <v>142</v>
      </c>
      <c r="L214" s="28"/>
      <c r="M214" s="111" t="s">
        <v>1</v>
      </c>
      <c r="N214" s="112" t="s">
        <v>42</v>
      </c>
      <c r="O214" s="113">
        <v>0.32800000000000001</v>
      </c>
      <c r="P214" s="113">
        <f>O214*H214</f>
        <v>100.40080000000002</v>
      </c>
      <c r="Q214" s="113">
        <v>0</v>
      </c>
      <c r="R214" s="113">
        <f>Q214*H214</f>
        <v>0</v>
      </c>
      <c r="S214" s="113">
        <v>0</v>
      </c>
      <c r="T214" s="114">
        <f>S214*H214</f>
        <v>0</v>
      </c>
      <c r="AR214" s="115" t="s">
        <v>143</v>
      </c>
      <c r="AT214" s="115" t="s">
        <v>138</v>
      </c>
      <c r="AU214" s="115" t="s">
        <v>87</v>
      </c>
      <c r="AY214" s="17" t="s">
        <v>136</v>
      </c>
      <c r="BE214" s="116">
        <f>IF(N214="základní",J214,0)</f>
        <v>0</v>
      </c>
      <c r="BF214" s="116">
        <f>IF(N214="snížená",J214,0)</f>
        <v>0</v>
      </c>
      <c r="BG214" s="116">
        <f>IF(N214="zákl. přenesená",J214,0)</f>
        <v>0</v>
      </c>
      <c r="BH214" s="116">
        <f>IF(N214="sníž. přenesená",J214,0)</f>
        <v>0</v>
      </c>
      <c r="BI214" s="116">
        <f>IF(N214="nulová",J214,0)</f>
        <v>0</v>
      </c>
      <c r="BJ214" s="17" t="s">
        <v>85</v>
      </c>
      <c r="BK214" s="116">
        <f>ROUND(I214*H214,2)</f>
        <v>0</v>
      </c>
      <c r="BL214" s="17" t="s">
        <v>143</v>
      </c>
      <c r="BM214" s="115" t="s">
        <v>440</v>
      </c>
    </row>
    <row r="215" spans="2:65" s="1" customFormat="1" ht="29.25" x14ac:dyDescent="0.2">
      <c r="B215" s="28"/>
      <c r="C215" s="239"/>
      <c r="D215" s="240" t="s">
        <v>145</v>
      </c>
      <c r="E215" s="239"/>
      <c r="F215" s="241" t="s">
        <v>244</v>
      </c>
      <c r="G215" s="239"/>
      <c r="H215" s="239"/>
      <c r="J215" s="239"/>
      <c r="K215" s="239"/>
      <c r="L215" s="28"/>
      <c r="M215" s="117"/>
      <c r="T215" s="51"/>
      <c r="AT215" s="17" t="s">
        <v>145</v>
      </c>
      <c r="AU215" s="17" t="s">
        <v>87</v>
      </c>
    </row>
    <row r="216" spans="2:65" s="1" customFormat="1" x14ac:dyDescent="0.2">
      <c r="B216" s="28"/>
      <c r="C216" s="239"/>
      <c r="D216" s="242" t="s">
        <v>147</v>
      </c>
      <c r="E216" s="239"/>
      <c r="F216" s="243" t="s">
        <v>245</v>
      </c>
      <c r="G216" s="239"/>
      <c r="H216" s="239"/>
      <c r="J216" s="239"/>
      <c r="K216" s="239"/>
      <c r="L216" s="28"/>
      <c r="M216" s="117"/>
      <c r="T216" s="51"/>
      <c r="AT216" s="17" t="s">
        <v>147</v>
      </c>
      <c r="AU216" s="17" t="s">
        <v>87</v>
      </c>
    </row>
    <row r="217" spans="2:65" s="1" customFormat="1" ht="409.5" x14ac:dyDescent="0.2">
      <c r="B217" s="28"/>
      <c r="C217" s="239"/>
      <c r="D217" s="240" t="s">
        <v>149</v>
      </c>
      <c r="E217" s="239"/>
      <c r="F217" s="244" t="s">
        <v>246</v>
      </c>
      <c r="G217" s="239"/>
      <c r="H217" s="239"/>
      <c r="J217" s="239"/>
      <c r="K217" s="239"/>
      <c r="L217" s="28"/>
      <c r="M217" s="117"/>
      <c r="T217" s="51"/>
      <c r="AT217" s="17" t="s">
        <v>149</v>
      </c>
      <c r="AU217" s="17" t="s">
        <v>87</v>
      </c>
    </row>
    <row r="218" spans="2:65" s="12" customFormat="1" x14ac:dyDescent="0.2">
      <c r="B218" s="118"/>
      <c r="C218" s="245"/>
      <c r="D218" s="240" t="s">
        <v>151</v>
      </c>
      <c r="E218" s="246" t="s">
        <v>1</v>
      </c>
      <c r="F218" s="247" t="s">
        <v>247</v>
      </c>
      <c r="G218" s="245"/>
      <c r="H218" s="246" t="s">
        <v>1</v>
      </c>
      <c r="J218" s="245"/>
      <c r="K218" s="245"/>
      <c r="L218" s="118"/>
      <c r="M218" s="120"/>
      <c r="T218" s="121"/>
      <c r="AT218" s="119" t="s">
        <v>151</v>
      </c>
      <c r="AU218" s="119" t="s">
        <v>87</v>
      </c>
      <c r="AV218" s="12" t="s">
        <v>85</v>
      </c>
      <c r="AW218" s="12" t="s">
        <v>33</v>
      </c>
      <c r="AX218" s="12" t="s">
        <v>77</v>
      </c>
      <c r="AY218" s="119" t="s">
        <v>136</v>
      </c>
    </row>
    <row r="219" spans="2:65" s="13" customFormat="1" x14ac:dyDescent="0.2">
      <c r="B219" s="122"/>
      <c r="C219" s="248"/>
      <c r="D219" s="240" t="s">
        <v>151</v>
      </c>
      <c r="E219" s="249" t="s">
        <v>1</v>
      </c>
      <c r="F219" s="250" t="s">
        <v>428</v>
      </c>
      <c r="G219" s="248"/>
      <c r="H219" s="251">
        <v>306.10000000000002</v>
      </c>
      <c r="J219" s="248"/>
      <c r="K219" s="248"/>
      <c r="L219" s="122"/>
      <c r="M219" s="124"/>
      <c r="T219" s="125"/>
      <c r="AT219" s="123" t="s">
        <v>151</v>
      </c>
      <c r="AU219" s="123" t="s">
        <v>87</v>
      </c>
      <c r="AV219" s="13" t="s">
        <v>87</v>
      </c>
      <c r="AW219" s="13" t="s">
        <v>33</v>
      </c>
      <c r="AX219" s="13" t="s">
        <v>77</v>
      </c>
      <c r="AY219" s="123" t="s">
        <v>136</v>
      </c>
    </row>
    <row r="220" spans="2:65" s="14" customFormat="1" x14ac:dyDescent="0.2">
      <c r="B220" s="126"/>
      <c r="C220" s="252"/>
      <c r="D220" s="240" t="s">
        <v>151</v>
      </c>
      <c r="E220" s="253" t="s">
        <v>1</v>
      </c>
      <c r="F220" s="254" t="s">
        <v>154</v>
      </c>
      <c r="G220" s="252"/>
      <c r="H220" s="255">
        <v>306.10000000000002</v>
      </c>
      <c r="J220" s="252"/>
      <c r="K220" s="252"/>
      <c r="L220" s="126"/>
      <c r="M220" s="128"/>
      <c r="T220" s="129"/>
      <c r="AT220" s="127" t="s">
        <v>151</v>
      </c>
      <c r="AU220" s="127" t="s">
        <v>87</v>
      </c>
      <c r="AV220" s="14" t="s">
        <v>143</v>
      </c>
      <c r="AW220" s="14" t="s">
        <v>33</v>
      </c>
      <c r="AX220" s="14" t="s">
        <v>85</v>
      </c>
      <c r="AY220" s="127" t="s">
        <v>136</v>
      </c>
    </row>
    <row r="221" spans="2:65" s="1" customFormat="1" ht="24.2" customHeight="1" x14ac:dyDescent="0.2">
      <c r="B221" s="110"/>
      <c r="C221" s="229" t="s">
        <v>248</v>
      </c>
      <c r="D221" s="229" t="s">
        <v>138</v>
      </c>
      <c r="E221" s="231" t="s">
        <v>249</v>
      </c>
      <c r="F221" s="236" t="s">
        <v>250</v>
      </c>
      <c r="G221" s="237" t="s">
        <v>251</v>
      </c>
      <c r="H221" s="238">
        <v>741</v>
      </c>
      <c r="I221" s="292"/>
      <c r="J221" s="272">
        <f>ROUND(I221*H221,2)</f>
        <v>0</v>
      </c>
      <c r="K221" s="236" t="s">
        <v>142</v>
      </c>
      <c r="L221" s="28"/>
      <c r="M221" s="111" t="s">
        <v>1</v>
      </c>
      <c r="N221" s="112" t="s">
        <v>42</v>
      </c>
      <c r="O221" s="113">
        <v>2.8000000000000001E-2</v>
      </c>
      <c r="P221" s="113">
        <f>O221*H221</f>
        <v>20.748000000000001</v>
      </c>
      <c r="Q221" s="113">
        <v>0</v>
      </c>
      <c r="R221" s="113">
        <f>Q221*H221</f>
        <v>0</v>
      </c>
      <c r="S221" s="113">
        <v>0</v>
      </c>
      <c r="T221" s="114">
        <f>S221*H221</f>
        <v>0</v>
      </c>
      <c r="AR221" s="115" t="s">
        <v>143</v>
      </c>
      <c r="AT221" s="115" t="s">
        <v>138</v>
      </c>
      <c r="AU221" s="115" t="s">
        <v>87</v>
      </c>
      <c r="AY221" s="17" t="s">
        <v>136</v>
      </c>
      <c r="BE221" s="116">
        <f>IF(N221="základní",J221,0)</f>
        <v>0</v>
      </c>
      <c r="BF221" s="116">
        <f>IF(N221="snížená",J221,0)</f>
        <v>0</v>
      </c>
      <c r="BG221" s="116">
        <f>IF(N221="zákl. přenesená",J221,0)</f>
        <v>0</v>
      </c>
      <c r="BH221" s="116">
        <f>IF(N221="sníž. přenesená",J221,0)</f>
        <v>0</v>
      </c>
      <c r="BI221" s="116">
        <f>IF(N221="nulová",J221,0)</f>
        <v>0</v>
      </c>
      <c r="BJ221" s="17" t="s">
        <v>85</v>
      </c>
      <c r="BK221" s="116">
        <f>ROUND(I221*H221,2)</f>
        <v>0</v>
      </c>
      <c r="BL221" s="17" t="s">
        <v>143</v>
      </c>
      <c r="BM221" s="115" t="s">
        <v>441</v>
      </c>
    </row>
    <row r="222" spans="2:65" s="1" customFormat="1" ht="19.5" x14ac:dyDescent="0.2">
      <c r="B222" s="28"/>
      <c r="C222" s="239"/>
      <c r="D222" s="240" t="s">
        <v>145</v>
      </c>
      <c r="E222" s="239"/>
      <c r="F222" s="241" t="s">
        <v>253</v>
      </c>
      <c r="G222" s="239"/>
      <c r="H222" s="239"/>
      <c r="J222" s="239"/>
      <c r="K222" s="239"/>
      <c r="L222" s="28"/>
      <c r="M222" s="117"/>
      <c r="T222" s="51"/>
      <c r="AT222" s="17" t="s">
        <v>145</v>
      </c>
      <c r="AU222" s="17" t="s">
        <v>87</v>
      </c>
    </row>
    <row r="223" spans="2:65" s="1" customFormat="1" x14ac:dyDescent="0.2">
      <c r="B223" s="28"/>
      <c r="C223" s="239"/>
      <c r="D223" s="242" t="s">
        <v>147</v>
      </c>
      <c r="E223" s="239"/>
      <c r="F223" s="243" t="s">
        <v>254</v>
      </c>
      <c r="G223" s="239"/>
      <c r="H223" s="239"/>
      <c r="J223" s="239"/>
      <c r="K223" s="239"/>
      <c r="L223" s="28"/>
      <c r="M223" s="117"/>
      <c r="T223" s="51"/>
      <c r="AT223" s="17" t="s">
        <v>147</v>
      </c>
      <c r="AU223" s="17" t="s">
        <v>87</v>
      </c>
    </row>
    <row r="224" spans="2:65" s="1" customFormat="1" ht="117" x14ac:dyDescent="0.2">
      <c r="B224" s="28"/>
      <c r="C224" s="239"/>
      <c r="D224" s="240" t="s">
        <v>149</v>
      </c>
      <c r="E224" s="239"/>
      <c r="F224" s="244" t="s">
        <v>255</v>
      </c>
      <c r="G224" s="239"/>
      <c r="H224" s="239"/>
      <c r="J224" s="239"/>
      <c r="K224" s="239"/>
      <c r="L224" s="28"/>
      <c r="M224" s="117"/>
      <c r="T224" s="51"/>
      <c r="AT224" s="17" t="s">
        <v>149</v>
      </c>
      <c r="AU224" s="17" t="s">
        <v>87</v>
      </c>
    </row>
    <row r="225" spans="2:65" s="13" customFormat="1" x14ac:dyDescent="0.2">
      <c r="B225" s="122"/>
      <c r="C225" s="248"/>
      <c r="D225" s="240" t="s">
        <v>151</v>
      </c>
      <c r="E225" s="249" t="s">
        <v>1</v>
      </c>
      <c r="F225" s="250" t="s">
        <v>442</v>
      </c>
      <c r="G225" s="248"/>
      <c r="H225" s="251">
        <v>741</v>
      </c>
      <c r="J225" s="248"/>
      <c r="K225" s="248"/>
      <c r="L225" s="122"/>
      <c r="M225" s="124"/>
      <c r="T225" s="125"/>
      <c r="AT225" s="123" t="s">
        <v>151</v>
      </c>
      <c r="AU225" s="123" t="s">
        <v>87</v>
      </c>
      <c r="AV225" s="13" t="s">
        <v>87</v>
      </c>
      <c r="AW225" s="13" t="s">
        <v>33</v>
      </c>
      <c r="AX225" s="13" t="s">
        <v>77</v>
      </c>
      <c r="AY225" s="123" t="s">
        <v>136</v>
      </c>
    </row>
    <row r="226" spans="2:65" s="14" customFormat="1" x14ac:dyDescent="0.2">
      <c r="B226" s="126"/>
      <c r="C226" s="252"/>
      <c r="D226" s="240" t="s">
        <v>151</v>
      </c>
      <c r="E226" s="253" t="s">
        <v>1</v>
      </c>
      <c r="F226" s="254" t="s">
        <v>154</v>
      </c>
      <c r="G226" s="252"/>
      <c r="H226" s="255">
        <v>741</v>
      </c>
      <c r="J226" s="252"/>
      <c r="K226" s="252"/>
      <c r="L226" s="126"/>
      <c r="M226" s="128"/>
      <c r="T226" s="129"/>
      <c r="AT226" s="127" t="s">
        <v>151</v>
      </c>
      <c r="AU226" s="127" t="s">
        <v>87</v>
      </c>
      <c r="AV226" s="14" t="s">
        <v>143</v>
      </c>
      <c r="AW226" s="14" t="s">
        <v>33</v>
      </c>
      <c r="AX226" s="14" t="s">
        <v>85</v>
      </c>
      <c r="AY226" s="127" t="s">
        <v>136</v>
      </c>
    </row>
    <row r="227" spans="2:65" s="1" customFormat="1" ht="24.2" customHeight="1" x14ac:dyDescent="0.2">
      <c r="B227" s="110"/>
      <c r="C227" s="229" t="s">
        <v>257</v>
      </c>
      <c r="D227" s="229" t="s">
        <v>138</v>
      </c>
      <c r="E227" s="231" t="s">
        <v>258</v>
      </c>
      <c r="F227" s="236" t="s">
        <v>259</v>
      </c>
      <c r="G227" s="237" t="s">
        <v>251</v>
      </c>
      <c r="H227" s="238">
        <v>220</v>
      </c>
      <c r="I227" s="293"/>
      <c r="J227" s="272">
        <f>ROUND(I227*H227,2)</f>
        <v>0</v>
      </c>
      <c r="K227" s="236" t="s">
        <v>142</v>
      </c>
      <c r="L227" s="28"/>
      <c r="M227" s="111" t="s">
        <v>1</v>
      </c>
      <c r="N227" s="112" t="s">
        <v>42</v>
      </c>
      <c r="O227" s="113">
        <v>0.11899999999999999</v>
      </c>
      <c r="P227" s="113">
        <f>O227*H227</f>
        <v>26.18</v>
      </c>
      <c r="Q227" s="113">
        <v>0</v>
      </c>
      <c r="R227" s="113">
        <f>Q227*H227</f>
        <v>0</v>
      </c>
      <c r="S227" s="113">
        <v>0</v>
      </c>
      <c r="T227" s="114">
        <f>S227*H227</f>
        <v>0</v>
      </c>
      <c r="AR227" s="115" t="s">
        <v>143</v>
      </c>
      <c r="AT227" s="115" t="s">
        <v>138</v>
      </c>
      <c r="AU227" s="115" t="s">
        <v>87</v>
      </c>
      <c r="AY227" s="17" t="s">
        <v>136</v>
      </c>
      <c r="BE227" s="116">
        <f>IF(N227="základní",J227,0)</f>
        <v>0</v>
      </c>
      <c r="BF227" s="116">
        <f>IF(N227="snížená",J227,0)</f>
        <v>0</v>
      </c>
      <c r="BG227" s="116">
        <f>IF(N227="zákl. přenesená",J227,0)</f>
        <v>0</v>
      </c>
      <c r="BH227" s="116">
        <f>IF(N227="sníž. přenesená",J227,0)</f>
        <v>0</v>
      </c>
      <c r="BI227" s="116">
        <f>IF(N227="nulová",J227,0)</f>
        <v>0</v>
      </c>
      <c r="BJ227" s="17" t="s">
        <v>85</v>
      </c>
      <c r="BK227" s="116">
        <f>ROUND(I227*H227,2)</f>
        <v>0</v>
      </c>
      <c r="BL227" s="17" t="s">
        <v>143</v>
      </c>
      <c r="BM227" s="115" t="s">
        <v>443</v>
      </c>
    </row>
    <row r="228" spans="2:65" s="1" customFormat="1" ht="29.25" x14ac:dyDescent="0.2">
      <c r="B228" s="28"/>
      <c r="C228" s="239"/>
      <c r="D228" s="240" t="s">
        <v>145</v>
      </c>
      <c r="E228" s="239"/>
      <c r="F228" s="241" t="s">
        <v>261</v>
      </c>
      <c r="G228" s="239"/>
      <c r="H228" s="239"/>
      <c r="J228" s="239"/>
      <c r="K228" s="239"/>
      <c r="L228" s="28"/>
      <c r="M228" s="117"/>
      <c r="T228" s="51"/>
      <c r="AT228" s="17" t="s">
        <v>145</v>
      </c>
      <c r="AU228" s="17" t="s">
        <v>87</v>
      </c>
    </row>
    <row r="229" spans="2:65" s="1" customFormat="1" x14ac:dyDescent="0.2">
      <c r="B229" s="28"/>
      <c r="C229" s="239"/>
      <c r="D229" s="242" t="s">
        <v>147</v>
      </c>
      <c r="E229" s="239"/>
      <c r="F229" s="243" t="s">
        <v>262</v>
      </c>
      <c r="G229" s="239"/>
      <c r="H229" s="239"/>
      <c r="J229" s="239"/>
      <c r="K229" s="239"/>
      <c r="L229" s="28"/>
      <c r="M229" s="117"/>
      <c r="T229" s="51"/>
      <c r="AT229" s="17" t="s">
        <v>147</v>
      </c>
      <c r="AU229" s="17" t="s">
        <v>87</v>
      </c>
    </row>
    <row r="230" spans="2:65" s="1" customFormat="1" ht="48.75" x14ac:dyDescent="0.2">
      <c r="B230" s="28"/>
      <c r="C230" s="239"/>
      <c r="D230" s="240" t="s">
        <v>149</v>
      </c>
      <c r="E230" s="239"/>
      <c r="F230" s="244" t="s">
        <v>263</v>
      </c>
      <c r="G230" s="239"/>
      <c r="H230" s="239"/>
      <c r="J230" s="239"/>
      <c r="K230" s="239"/>
      <c r="L230" s="28"/>
      <c r="M230" s="117"/>
      <c r="T230" s="51"/>
      <c r="AT230" s="17" t="s">
        <v>149</v>
      </c>
      <c r="AU230" s="17" t="s">
        <v>87</v>
      </c>
    </row>
    <row r="231" spans="2:65" s="13" customFormat="1" x14ac:dyDescent="0.2">
      <c r="B231" s="122"/>
      <c r="C231" s="248"/>
      <c r="D231" s="240" t="s">
        <v>151</v>
      </c>
      <c r="E231" s="249" t="s">
        <v>1</v>
      </c>
      <c r="F231" s="250" t="s">
        <v>444</v>
      </c>
      <c r="G231" s="248"/>
      <c r="H231" s="251">
        <v>220</v>
      </c>
      <c r="J231" s="248"/>
      <c r="K231" s="248"/>
      <c r="L231" s="122"/>
      <c r="M231" s="124"/>
      <c r="T231" s="125"/>
      <c r="AT231" s="123" t="s">
        <v>151</v>
      </c>
      <c r="AU231" s="123" t="s">
        <v>87</v>
      </c>
      <c r="AV231" s="13" t="s">
        <v>87</v>
      </c>
      <c r="AW231" s="13" t="s">
        <v>33</v>
      </c>
      <c r="AX231" s="13" t="s">
        <v>77</v>
      </c>
      <c r="AY231" s="123" t="s">
        <v>136</v>
      </c>
    </row>
    <row r="232" spans="2:65" s="14" customFormat="1" x14ac:dyDescent="0.2">
      <c r="B232" s="126"/>
      <c r="C232" s="252"/>
      <c r="D232" s="240" t="s">
        <v>151</v>
      </c>
      <c r="E232" s="253" t="s">
        <v>1</v>
      </c>
      <c r="F232" s="254" t="s">
        <v>154</v>
      </c>
      <c r="G232" s="252"/>
      <c r="H232" s="255">
        <v>220</v>
      </c>
      <c r="J232" s="252"/>
      <c r="K232" s="252"/>
      <c r="L232" s="126"/>
      <c r="M232" s="128"/>
      <c r="T232" s="129"/>
      <c r="AT232" s="127" t="s">
        <v>151</v>
      </c>
      <c r="AU232" s="127" t="s">
        <v>87</v>
      </c>
      <c r="AV232" s="14" t="s">
        <v>143</v>
      </c>
      <c r="AW232" s="14" t="s">
        <v>33</v>
      </c>
      <c r="AX232" s="14" t="s">
        <v>85</v>
      </c>
      <c r="AY232" s="127" t="s">
        <v>136</v>
      </c>
    </row>
    <row r="233" spans="2:65" s="11" customFormat="1" ht="22.9" customHeight="1" x14ac:dyDescent="0.2">
      <c r="B233" s="103"/>
      <c r="C233" s="266"/>
      <c r="D233" s="267" t="s">
        <v>76</v>
      </c>
      <c r="E233" s="268" t="s">
        <v>143</v>
      </c>
      <c r="F233" s="268" t="s">
        <v>265</v>
      </c>
      <c r="G233" s="266"/>
      <c r="H233" s="266"/>
      <c r="J233" s="271">
        <f>BK233</f>
        <v>0</v>
      </c>
      <c r="K233" s="266"/>
      <c r="L233" s="103"/>
      <c r="M233" s="105"/>
      <c r="P233" s="106">
        <f>SUM(P234:P297)</f>
        <v>1707.7278800000001</v>
      </c>
      <c r="R233" s="106">
        <f>SUM(R234:R297)</f>
        <v>1658.1988415999999</v>
      </c>
      <c r="T233" s="107">
        <f>SUM(T234:T297)</f>
        <v>0</v>
      </c>
      <c r="AR233" s="104" t="s">
        <v>85</v>
      </c>
      <c r="AT233" s="108" t="s">
        <v>76</v>
      </c>
      <c r="AU233" s="108" t="s">
        <v>85</v>
      </c>
      <c r="AY233" s="104" t="s">
        <v>136</v>
      </c>
      <c r="BK233" s="109">
        <f>SUM(BK234:BK297)</f>
        <v>0</v>
      </c>
    </row>
    <row r="234" spans="2:65" s="1" customFormat="1" ht="24.2" customHeight="1" x14ac:dyDescent="0.2">
      <c r="B234" s="110"/>
      <c r="C234" s="229" t="s">
        <v>266</v>
      </c>
      <c r="D234" s="229" t="s">
        <v>138</v>
      </c>
      <c r="E234" s="231" t="s">
        <v>267</v>
      </c>
      <c r="F234" s="236" t="s">
        <v>268</v>
      </c>
      <c r="G234" s="237" t="s">
        <v>141</v>
      </c>
      <c r="H234" s="238">
        <v>144.19999999999999</v>
      </c>
      <c r="I234" s="294"/>
      <c r="J234" s="272">
        <f>ROUND(I234*H234,2)</f>
        <v>0</v>
      </c>
      <c r="K234" s="236" t="s">
        <v>142</v>
      </c>
      <c r="L234" s="28"/>
      <c r="M234" s="111" t="s">
        <v>1</v>
      </c>
      <c r="N234" s="112" t="s">
        <v>42</v>
      </c>
      <c r="O234" s="113">
        <v>0.115</v>
      </c>
      <c r="P234" s="113">
        <f>O234*H234</f>
        <v>16.582999999999998</v>
      </c>
      <c r="Q234" s="113">
        <v>1.89</v>
      </c>
      <c r="R234" s="113">
        <f>Q234*H234</f>
        <v>272.53799999999995</v>
      </c>
      <c r="S234" s="113">
        <v>0</v>
      </c>
      <c r="T234" s="114">
        <f>S234*H234</f>
        <v>0</v>
      </c>
      <c r="AR234" s="115" t="s">
        <v>143</v>
      </c>
      <c r="AT234" s="115" t="s">
        <v>138</v>
      </c>
      <c r="AU234" s="115" t="s">
        <v>87</v>
      </c>
      <c r="AY234" s="17" t="s">
        <v>136</v>
      </c>
      <c r="BE234" s="116">
        <f>IF(N234="základní",J234,0)</f>
        <v>0</v>
      </c>
      <c r="BF234" s="116">
        <f>IF(N234="snížená",J234,0)</f>
        <v>0</v>
      </c>
      <c r="BG234" s="116">
        <f>IF(N234="zákl. přenesená",J234,0)</f>
        <v>0</v>
      </c>
      <c r="BH234" s="116">
        <f>IF(N234="sníž. přenesená",J234,0)</f>
        <v>0</v>
      </c>
      <c r="BI234" s="116">
        <f>IF(N234="nulová",J234,0)</f>
        <v>0</v>
      </c>
      <c r="BJ234" s="17" t="s">
        <v>85</v>
      </c>
      <c r="BK234" s="116">
        <f>ROUND(I234*H234,2)</f>
        <v>0</v>
      </c>
      <c r="BL234" s="17" t="s">
        <v>143</v>
      </c>
      <c r="BM234" s="115" t="s">
        <v>445</v>
      </c>
    </row>
    <row r="235" spans="2:65" s="1" customFormat="1" ht="19.5" x14ac:dyDescent="0.2">
      <c r="B235" s="28"/>
      <c r="C235" s="239"/>
      <c r="D235" s="240" t="s">
        <v>145</v>
      </c>
      <c r="E235" s="239"/>
      <c r="F235" s="241" t="s">
        <v>270</v>
      </c>
      <c r="G235" s="239"/>
      <c r="H235" s="239"/>
      <c r="J235" s="239"/>
      <c r="K235" s="239"/>
      <c r="L235" s="28"/>
      <c r="M235" s="117"/>
      <c r="T235" s="51"/>
      <c r="AT235" s="17" t="s">
        <v>145</v>
      </c>
      <c r="AU235" s="17" t="s">
        <v>87</v>
      </c>
    </row>
    <row r="236" spans="2:65" s="1" customFormat="1" x14ac:dyDescent="0.2">
      <c r="B236" s="28"/>
      <c r="C236" s="239"/>
      <c r="D236" s="242" t="s">
        <v>147</v>
      </c>
      <c r="E236" s="239"/>
      <c r="F236" s="243" t="s">
        <v>271</v>
      </c>
      <c r="G236" s="239"/>
      <c r="H236" s="239"/>
      <c r="J236" s="239"/>
      <c r="K236" s="239"/>
      <c r="L236" s="28"/>
      <c r="M236" s="117"/>
      <c r="T236" s="51"/>
      <c r="AT236" s="17" t="s">
        <v>147</v>
      </c>
      <c r="AU236" s="17" t="s">
        <v>87</v>
      </c>
    </row>
    <row r="237" spans="2:65" s="1" customFormat="1" ht="68.25" x14ac:dyDescent="0.2">
      <c r="B237" s="28"/>
      <c r="C237" s="239"/>
      <c r="D237" s="240" t="s">
        <v>149</v>
      </c>
      <c r="E237" s="239"/>
      <c r="F237" s="244" t="s">
        <v>272</v>
      </c>
      <c r="G237" s="239"/>
      <c r="H237" s="239"/>
      <c r="J237" s="239"/>
      <c r="K237" s="239"/>
      <c r="L237" s="28"/>
      <c r="M237" s="117"/>
      <c r="T237" s="51"/>
      <c r="AT237" s="17" t="s">
        <v>149</v>
      </c>
      <c r="AU237" s="17" t="s">
        <v>87</v>
      </c>
    </row>
    <row r="238" spans="2:65" s="12" customFormat="1" x14ac:dyDescent="0.2">
      <c r="B238" s="118"/>
      <c r="C238" s="245"/>
      <c r="D238" s="240" t="s">
        <v>151</v>
      </c>
      <c r="E238" s="246" t="s">
        <v>1</v>
      </c>
      <c r="F238" s="247" t="s">
        <v>273</v>
      </c>
      <c r="G238" s="245"/>
      <c r="H238" s="246" t="s">
        <v>1</v>
      </c>
      <c r="J238" s="245"/>
      <c r="K238" s="245"/>
      <c r="L238" s="118"/>
      <c r="M238" s="120"/>
      <c r="T238" s="121"/>
      <c r="AT238" s="119" t="s">
        <v>151</v>
      </c>
      <c r="AU238" s="119" t="s">
        <v>87</v>
      </c>
      <c r="AV238" s="12" t="s">
        <v>85</v>
      </c>
      <c r="AW238" s="12" t="s">
        <v>33</v>
      </c>
      <c r="AX238" s="12" t="s">
        <v>77</v>
      </c>
      <c r="AY238" s="119" t="s">
        <v>136</v>
      </c>
    </row>
    <row r="239" spans="2:65" s="12" customFormat="1" x14ac:dyDescent="0.2">
      <c r="B239" s="118"/>
      <c r="C239" s="245"/>
      <c r="D239" s="240" t="s">
        <v>151</v>
      </c>
      <c r="E239" s="246" t="s">
        <v>1</v>
      </c>
      <c r="F239" s="247" t="s">
        <v>274</v>
      </c>
      <c r="G239" s="245"/>
      <c r="H239" s="246" t="s">
        <v>1</v>
      </c>
      <c r="J239" s="245"/>
      <c r="K239" s="245"/>
      <c r="L239" s="118"/>
      <c r="M239" s="120"/>
      <c r="T239" s="121"/>
      <c r="AT239" s="119" t="s">
        <v>151</v>
      </c>
      <c r="AU239" s="119" t="s">
        <v>87</v>
      </c>
      <c r="AV239" s="12" t="s">
        <v>85</v>
      </c>
      <c r="AW239" s="12" t="s">
        <v>33</v>
      </c>
      <c r="AX239" s="12" t="s">
        <v>77</v>
      </c>
      <c r="AY239" s="119" t="s">
        <v>136</v>
      </c>
    </row>
    <row r="240" spans="2:65" s="13" customFormat="1" x14ac:dyDescent="0.2">
      <c r="B240" s="122"/>
      <c r="C240" s="248"/>
      <c r="D240" s="240" t="s">
        <v>151</v>
      </c>
      <c r="E240" s="249" t="s">
        <v>1</v>
      </c>
      <c r="F240" s="250" t="s">
        <v>446</v>
      </c>
      <c r="G240" s="248"/>
      <c r="H240" s="251">
        <v>111.2</v>
      </c>
      <c r="J240" s="248"/>
      <c r="K240" s="248"/>
      <c r="L240" s="122"/>
      <c r="M240" s="124"/>
      <c r="T240" s="125"/>
      <c r="AT240" s="123" t="s">
        <v>151</v>
      </c>
      <c r="AU240" s="123" t="s">
        <v>87</v>
      </c>
      <c r="AV240" s="13" t="s">
        <v>87</v>
      </c>
      <c r="AW240" s="13" t="s">
        <v>33</v>
      </c>
      <c r="AX240" s="13" t="s">
        <v>77</v>
      </c>
      <c r="AY240" s="123" t="s">
        <v>136</v>
      </c>
    </row>
    <row r="241" spans="2:65" s="12" customFormat="1" x14ac:dyDescent="0.2">
      <c r="B241" s="118"/>
      <c r="C241" s="245"/>
      <c r="D241" s="240" t="s">
        <v>151</v>
      </c>
      <c r="E241" s="246" t="s">
        <v>1</v>
      </c>
      <c r="F241" s="247" t="s">
        <v>276</v>
      </c>
      <c r="G241" s="245"/>
      <c r="H241" s="246" t="s">
        <v>1</v>
      </c>
      <c r="J241" s="245"/>
      <c r="K241" s="245"/>
      <c r="L241" s="118"/>
      <c r="M241" s="120"/>
      <c r="T241" s="121"/>
      <c r="AT241" s="119" t="s">
        <v>151</v>
      </c>
      <c r="AU241" s="119" t="s">
        <v>87</v>
      </c>
      <c r="AV241" s="12" t="s">
        <v>85</v>
      </c>
      <c r="AW241" s="12" t="s">
        <v>33</v>
      </c>
      <c r="AX241" s="12" t="s">
        <v>77</v>
      </c>
      <c r="AY241" s="119" t="s">
        <v>136</v>
      </c>
    </row>
    <row r="242" spans="2:65" s="13" customFormat="1" x14ac:dyDescent="0.2">
      <c r="B242" s="122"/>
      <c r="C242" s="248"/>
      <c r="D242" s="240" t="s">
        <v>151</v>
      </c>
      <c r="E242" s="249" t="s">
        <v>1</v>
      </c>
      <c r="F242" s="250" t="s">
        <v>447</v>
      </c>
      <c r="G242" s="248"/>
      <c r="H242" s="251">
        <v>33</v>
      </c>
      <c r="J242" s="248"/>
      <c r="K242" s="248"/>
      <c r="L242" s="122"/>
      <c r="M242" s="124"/>
      <c r="T242" s="125"/>
      <c r="AT242" s="123" t="s">
        <v>151</v>
      </c>
      <c r="AU242" s="123" t="s">
        <v>87</v>
      </c>
      <c r="AV242" s="13" t="s">
        <v>87</v>
      </c>
      <c r="AW242" s="13" t="s">
        <v>33</v>
      </c>
      <c r="AX242" s="13" t="s">
        <v>77</v>
      </c>
      <c r="AY242" s="123" t="s">
        <v>136</v>
      </c>
    </row>
    <row r="243" spans="2:65" s="14" customFormat="1" x14ac:dyDescent="0.2">
      <c r="B243" s="126"/>
      <c r="C243" s="252"/>
      <c r="D243" s="240" t="s">
        <v>151</v>
      </c>
      <c r="E243" s="253" t="s">
        <v>1</v>
      </c>
      <c r="F243" s="254" t="s">
        <v>154</v>
      </c>
      <c r="G243" s="252"/>
      <c r="H243" s="255">
        <v>144.19999999999999</v>
      </c>
      <c r="J243" s="252"/>
      <c r="K243" s="252"/>
      <c r="L243" s="126"/>
      <c r="M243" s="128"/>
      <c r="T243" s="129"/>
      <c r="AT243" s="127" t="s">
        <v>151</v>
      </c>
      <c r="AU243" s="127" t="s">
        <v>87</v>
      </c>
      <c r="AV243" s="14" t="s">
        <v>143</v>
      </c>
      <c r="AW243" s="14" t="s">
        <v>33</v>
      </c>
      <c r="AX243" s="14" t="s">
        <v>85</v>
      </c>
      <c r="AY243" s="127" t="s">
        <v>136</v>
      </c>
    </row>
    <row r="244" spans="2:65" s="1" customFormat="1" ht="24.2" customHeight="1" x14ac:dyDescent="0.2">
      <c r="B244" s="110"/>
      <c r="C244" s="229" t="s">
        <v>278</v>
      </c>
      <c r="D244" s="229" t="s">
        <v>138</v>
      </c>
      <c r="E244" s="231" t="s">
        <v>279</v>
      </c>
      <c r="F244" s="236" t="s">
        <v>280</v>
      </c>
      <c r="G244" s="237" t="s">
        <v>141</v>
      </c>
      <c r="H244" s="238">
        <v>161.9</v>
      </c>
      <c r="I244" s="295"/>
      <c r="J244" s="272">
        <f>ROUND(I244*H244,2)</f>
        <v>0</v>
      </c>
      <c r="K244" s="236" t="s">
        <v>142</v>
      </c>
      <c r="L244" s="28"/>
      <c r="M244" s="111" t="s">
        <v>1</v>
      </c>
      <c r="N244" s="112" t="s">
        <v>42</v>
      </c>
      <c r="O244" s="113">
        <v>0.57499999999999996</v>
      </c>
      <c r="P244" s="113">
        <f>O244*H244</f>
        <v>93.092500000000001</v>
      </c>
      <c r="Q244" s="113">
        <v>2.4340799999999998</v>
      </c>
      <c r="R244" s="113">
        <f>Q244*H244</f>
        <v>394.07755199999997</v>
      </c>
      <c r="S244" s="113">
        <v>0</v>
      </c>
      <c r="T244" s="114">
        <f>S244*H244</f>
        <v>0</v>
      </c>
      <c r="AR244" s="115" t="s">
        <v>143</v>
      </c>
      <c r="AT244" s="115" t="s">
        <v>138</v>
      </c>
      <c r="AU244" s="115" t="s">
        <v>87</v>
      </c>
      <c r="AY244" s="17" t="s">
        <v>136</v>
      </c>
      <c r="BE244" s="116">
        <f>IF(N244="základní",J244,0)</f>
        <v>0</v>
      </c>
      <c r="BF244" s="116">
        <f>IF(N244="snížená",J244,0)</f>
        <v>0</v>
      </c>
      <c r="BG244" s="116">
        <f>IF(N244="zákl. přenesená",J244,0)</f>
        <v>0</v>
      </c>
      <c r="BH244" s="116">
        <f>IF(N244="sníž. přenesená",J244,0)</f>
        <v>0</v>
      </c>
      <c r="BI244" s="116">
        <f>IF(N244="nulová",J244,0)</f>
        <v>0</v>
      </c>
      <c r="BJ244" s="17" t="s">
        <v>85</v>
      </c>
      <c r="BK244" s="116">
        <f>ROUND(I244*H244,2)</f>
        <v>0</v>
      </c>
      <c r="BL244" s="17" t="s">
        <v>143</v>
      </c>
      <c r="BM244" s="115" t="s">
        <v>448</v>
      </c>
    </row>
    <row r="245" spans="2:65" s="1" customFormat="1" ht="19.5" x14ac:dyDescent="0.2">
      <c r="B245" s="28"/>
      <c r="C245" s="239"/>
      <c r="D245" s="240" t="s">
        <v>145</v>
      </c>
      <c r="E245" s="239"/>
      <c r="F245" s="241" t="s">
        <v>282</v>
      </c>
      <c r="G245" s="239"/>
      <c r="H245" s="239"/>
      <c r="J245" s="239"/>
      <c r="K245" s="239"/>
      <c r="L245" s="28"/>
      <c r="M245" s="117"/>
      <c r="T245" s="51"/>
      <c r="AT245" s="17" t="s">
        <v>145</v>
      </c>
      <c r="AU245" s="17" t="s">
        <v>87</v>
      </c>
    </row>
    <row r="246" spans="2:65" s="1" customFormat="1" x14ac:dyDescent="0.2">
      <c r="B246" s="28"/>
      <c r="C246" s="239"/>
      <c r="D246" s="242" t="s">
        <v>147</v>
      </c>
      <c r="E246" s="239"/>
      <c r="F246" s="243" t="s">
        <v>283</v>
      </c>
      <c r="G246" s="239"/>
      <c r="H246" s="239"/>
      <c r="J246" s="239"/>
      <c r="K246" s="239"/>
      <c r="L246" s="28"/>
      <c r="M246" s="117"/>
      <c r="T246" s="51"/>
      <c r="AT246" s="17" t="s">
        <v>147</v>
      </c>
      <c r="AU246" s="17" t="s">
        <v>87</v>
      </c>
    </row>
    <row r="247" spans="2:65" s="1" customFormat="1" ht="78" x14ac:dyDescent="0.2">
      <c r="B247" s="28"/>
      <c r="C247" s="239"/>
      <c r="D247" s="240" t="s">
        <v>149</v>
      </c>
      <c r="E247" s="239"/>
      <c r="F247" s="244" t="s">
        <v>284</v>
      </c>
      <c r="G247" s="239"/>
      <c r="H247" s="239"/>
      <c r="J247" s="239"/>
      <c r="K247" s="239"/>
      <c r="L247" s="28"/>
      <c r="M247" s="117"/>
      <c r="T247" s="51"/>
      <c r="AT247" s="17" t="s">
        <v>149</v>
      </c>
      <c r="AU247" s="17" t="s">
        <v>87</v>
      </c>
    </row>
    <row r="248" spans="2:65" s="12" customFormat="1" x14ac:dyDescent="0.2">
      <c r="B248" s="118"/>
      <c r="C248" s="245"/>
      <c r="D248" s="240" t="s">
        <v>151</v>
      </c>
      <c r="E248" s="246" t="s">
        <v>1</v>
      </c>
      <c r="F248" s="247" t="s">
        <v>285</v>
      </c>
      <c r="G248" s="245"/>
      <c r="H248" s="246" t="s">
        <v>1</v>
      </c>
      <c r="J248" s="245"/>
      <c r="K248" s="245"/>
      <c r="L248" s="118"/>
      <c r="M248" s="120"/>
      <c r="T248" s="121"/>
      <c r="AT248" s="119" t="s">
        <v>151</v>
      </c>
      <c r="AU248" s="119" t="s">
        <v>87</v>
      </c>
      <c r="AV248" s="12" t="s">
        <v>85</v>
      </c>
      <c r="AW248" s="12" t="s">
        <v>33</v>
      </c>
      <c r="AX248" s="12" t="s">
        <v>77</v>
      </c>
      <c r="AY248" s="119" t="s">
        <v>136</v>
      </c>
    </row>
    <row r="249" spans="2:65" s="12" customFormat="1" x14ac:dyDescent="0.2">
      <c r="B249" s="118"/>
      <c r="C249" s="245"/>
      <c r="D249" s="240" t="s">
        <v>151</v>
      </c>
      <c r="E249" s="246" t="s">
        <v>1</v>
      </c>
      <c r="F249" s="247" t="s">
        <v>286</v>
      </c>
      <c r="G249" s="245"/>
      <c r="H249" s="246" t="s">
        <v>1</v>
      </c>
      <c r="J249" s="245"/>
      <c r="K249" s="245"/>
      <c r="L249" s="118"/>
      <c r="M249" s="120"/>
      <c r="T249" s="121"/>
      <c r="AT249" s="119" t="s">
        <v>151</v>
      </c>
      <c r="AU249" s="119" t="s">
        <v>87</v>
      </c>
      <c r="AV249" s="12" t="s">
        <v>85</v>
      </c>
      <c r="AW249" s="12" t="s">
        <v>33</v>
      </c>
      <c r="AX249" s="12" t="s">
        <v>77</v>
      </c>
      <c r="AY249" s="119" t="s">
        <v>136</v>
      </c>
    </row>
    <row r="250" spans="2:65" s="13" customFormat="1" x14ac:dyDescent="0.2">
      <c r="B250" s="122"/>
      <c r="C250" s="248"/>
      <c r="D250" s="240" t="s">
        <v>151</v>
      </c>
      <c r="E250" s="249" t="s">
        <v>1</v>
      </c>
      <c r="F250" s="250" t="s">
        <v>449</v>
      </c>
      <c r="G250" s="248"/>
      <c r="H250" s="251">
        <v>161.9</v>
      </c>
      <c r="J250" s="248"/>
      <c r="K250" s="248"/>
      <c r="L250" s="122"/>
      <c r="M250" s="124"/>
      <c r="T250" s="125"/>
      <c r="AT250" s="123" t="s">
        <v>151</v>
      </c>
      <c r="AU250" s="123" t="s">
        <v>87</v>
      </c>
      <c r="AV250" s="13" t="s">
        <v>87</v>
      </c>
      <c r="AW250" s="13" t="s">
        <v>33</v>
      </c>
      <c r="AX250" s="13" t="s">
        <v>77</v>
      </c>
      <c r="AY250" s="123" t="s">
        <v>136</v>
      </c>
    </row>
    <row r="251" spans="2:65" s="14" customFormat="1" x14ac:dyDescent="0.2">
      <c r="B251" s="126"/>
      <c r="C251" s="252"/>
      <c r="D251" s="240" t="s">
        <v>151</v>
      </c>
      <c r="E251" s="253" t="s">
        <v>1</v>
      </c>
      <c r="F251" s="254" t="s">
        <v>154</v>
      </c>
      <c r="G251" s="252"/>
      <c r="H251" s="255">
        <v>161.9</v>
      </c>
      <c r="J251" s="252"/>
      <c r="K251" s="252"/>
      <c r="L251" s="126"/>
      <c r="M251" s="128"/>
      <c r="T251" s="129"/>
      <c r="AT251" s="127" t="s">
        <v>151</v>
      </c>
      <c r="AU251" s="127" t="s">
        <v>87</v>
      </c>
      <c r="AV251" s="14" t="s">
        <v>143</v>
      </c>
      <c r="AW251" s="14" t="s">
        <v>33</v>
      </c>
      <c r="AX251" s="14" t="s">
        <v>85</v>
      </c>
      <c r="AY251" s="127" t="s">
        <v>136</v>
      </c>
    </row>
    <row r="252" spans="2:65" s="1" customFormat="1" ht="33" customHeight="1" x14ac:dyDescent="0.2">
      <c r="B252" s="110"/>
      <c r="C252" s="229" t="s">
        <v>8</v>
      </c>
      <c r="D252" s="229" t="s">
        <v>138</v>
      </c>
      <c r="E252" s="231" t="s">
        <v>288</v>
      </c>
      <c r="F252" s="236" t="s">
        <v>289</v>
      </c>
      <c r="G252" s="237" t="s">
        <v>141</v>
      </c>
      <c r="H252" s="238">
        <v>85.9</v>
      </c>
      <c r="I252" s="296"/>
      <c r="J252" s="272">
        <f>ROUND(I252*H252,2)</f>
        <v>0</v>
      </c>
      <c r="K252" s="236" t="s">
        <v>221</v>
      </c>
      <c r="L252" s="28"/>
      <c r="M252" s="111" t="s">
        <v>1</v>
      </c>
      <c r="N252" s="112" t="s">
        <v>42</v>
      </c>
      <c r="O252" s="113">
        <v>0.57499999999999996</v>
      </c>
      <c r="P252" s="113">
        <f>O252*H252</f>
        <v>49.392499999999998</v>
      </c>
      <c r="Q252" s="113">
        <v>0</v>
      </c>
      <c r="R252" s="113">
        <f>Q252*H252</f>
        <v>0</v>
      </c>
      <c r="S252" s="113">
        <v>0</v>
      </c>
      <c r="T252" s="114">
        <f>S252*H252</f>
        <v>0</v>
      </c>
      <c r="AR252" s="115" t="s">
        <v>143</v>
      </c>
      <c r="AT252" s="115" t="s">
        <v>138</v>
      </c>
      <c r="AU252" s="115" t="s">
        <v>87</v>
      </c>
      <c r="AY252" s="17" t="s">
        <v>136</v>
      </c>
      <c r="BE252" s="116">
        <f>IF(N252="základní",J252,0)</f>
        <v>0</v>
      </c>
      <c r="BF252" s="116">
        <f>IF(N252="snížená",J252,0)</f>
        <v>0</v>
      </c>
      <c r="BG252" s="116">
        <f>IF(N252="zákl. přenesená",J252,0)</f>
        <v>0</v>
      </c>
      <c r="BH252" s="116">
        <f>IF(N252="sníž. přenesená",J252,0)</f>
        <v>0</v>
      </c>
      <c r="BI252" s="116">
        <f>IF(N252="nulová",J252,0)</f>
        <v>0</v>
      </c>
      <c r="BJ252" s="17" t="s">
        <v>85</v>
      </c>
      <c r="BK252" s="116">
        <f>ROUND(I252*H252,2)</f>
        <v>0</v>
      </c>
      <c r="BL252" s="17" t="s">
        <v>143</v>
      </c>
      <c r="BM252" s="115" t="s">
        <v>450</v>
      </c>
    </row>
    <row r="253" spans="2:65" s="1" customFormat="1" ht="19.5" x14ac:dyDescent="0.2">
      <c r="B253" s="28"/>
      <c r="C253" s="239"/>
      <c r="D253" s="240" t="s">
        <v>145</v>
      </c>
      <c r="E253" s="239"/>
      <c r="F253" s="241" t="s">
        <v>291</v>
      </c>
      <c r="G253" s="239"/>
      <c r="H253" s="239"/>
      <c r="J253" s="239"/>
      <c r="K253" s="239"/>
      <c r="L253" s="28"/>
      <c r="M253" s="117"/>
      <c r="T253" s="51"/>
      <c r="AT253" s="17" t="s">
        <v>145</v>
      </c>
      <c r="AU253" s="17" t="s">
        <v>87</v>
      </c>
    </row>
    <row r="254" spans="2:65" s="1" customFormat="1" ht="78" x14ac:dyDescent="0.2">
      <c r="B254" s="28"/>
      <c r="C254" s="239"/>
      <c r="D254" s="240" t="s">
        <v>149</v>
      </c>
      <c r="E254" s="239"/>
      <c r="F254" s="244" t="s">
        <v>284</v>
      </c>
      <c r="G254" s="239"/>
      <c r="H254" s="239"/>
      <c r="J254" s="239"/>
      <c r="K254" s="239"/>
      <c r="L254" s="28"/>
      <c r="M254" s="117"/>
      <c r="T254" s="51"/>
      <c r="AT254" s="17" t="s">
        <v>149</v>
      </c>
      <c r="AU254" s="17" t="s">
        <v>87</v>
      </c>
    </row>
    <row r="255" spans="2:65" s="1" customFormat="1" ht="19.5" x14ac:dyDescent="0.2">
      <c r="B255" s="28"/>
      <c r="C255" s="239"/>
      <c r="D255" s="240" t="s">
        <v>292</v>
      </c>
      <c r="E255" s="239"/>
      <c r="F255" s="244" t="s">
        <v>293</v>
      </c>
      <c r="G255" s="239"/>
      <c r="H255" s="239"/>
      <c r="J255" s="239"/>
      <c r="K255" s="239"/>
      <c r="L255" s="28"/>
      <c r="M255" s="117"/>
      <c r="T255" s="51"/>
      <c r="AT255" s="17" t="s">
        <v>292</v>
      </c>
      <c r="AU255" s="17" t="s">
        <v>87</v>
      </c>
    </row>
    <row r="256" spans="2:65" s="12" customFormat="1" x14ac:dyDescent="0.2">
      <c r="B256" s="118"/>
      <c r="C256" s="245"/>
      <c r="D256" s="240" t="s">
        <v>151</v>
      </c>
      <c r="E256" s="246" t="s">
        <v>1</v>
      </c>
      <c r="F256" s="247" t="s">
        <v>285</v>
      </c>
      <c r="G256" s="245"/>
      <c r="H256" s="246" t="s">
        <v>1</v>
      </c>
      <c r="J256" s="245"/>
      <c r="K256" s="245"/>
      <c r="L256" s="118"/>
      <c r="M256" s="120"/>
      <c r="T256" s="121"/>
      <c r="AT256" s="119" t="s">
        <v>151</v>
      </c>
      <c r="AU256" s="119" t="s">
        <v>87</v>
      </c>
      <c r="AV256" s="12" t="s">
        <v>85</v>
      </c>
      <c r="AW256" s="12" t="s">
        <v>33</v>
      </c>
      <c r="AX256" s="12" t="s">
        <v>77</v>
      </c>
      <c r="AY256" s="119" t="s">
        <v>136</v>
      </c>
    </row>
    <row r="257" spans="2:65" s="12" customFormat="1" x14ac:dyDescent="0.2">
      <c r="B257" s="118"/>
      <c r="C257" s="245"/>
      <c r="D257" s="240" t="s">
        <v>151</v>
      </c>
      <c r="E257" s="246" t="s">
        <v>1</v>
      </c>
      <c r="F257" s="247" t="s">
        <v>286</v>
      </c>
      <c r="G257" s="245"/>
      <c r="H257" s="246" t="s">
        <v>1</v>
      </c>
      <c r="J257" s="245"/>
      <c r="K257" s="245"/>
      <c r="L257" s="118"/>
      <c r="M257" s="120"/>
      <c r="T257" s="121"/>
      <c r="AT257" s="119" t="s">
        <v>151</v>
      </c>
      <c r="AU257" s="119" t="s">
        <v>87</v>
      </c>
      <c r="AV257" s="12" t="s">
        <v>85</v>
      </c>
      <c r="AW257" s="12" t="s">
        <v>33</v>
      </c>
      <c r="AX257" s="12" t="s">
        <v>77</v>
      </c>
      <c r="AY257" s="119" t="s">
        <v>136</v>
      </c>
    </row>
    <row r="258" spans="2:65" s="13" customFormat="1" x14ac:dyDescent="0.2">
      <c r="B258" s="122"/>
      <c r="C258" s="248"/>
      <c r="D258" s="240" t="s">
        <v>151</v>
      </c>
      <c r="E258" s="249" t="s">
        <v>1</v>
      </c>
      <c r="F258" s="250" t="s">
        <v>451</v>
      </c>
      <c r="G258" s="248"/>
      <c r="H258" s="251">
        <v>85.9</v>
      </c>
      <c r="J258" s="248"/>
      <c r="K258" s="248"/>
      <c r="L258" s="122"/>
      <c r="M258" s="124"/>
      <c r="T258" s="125"/>
      <c r="AT258" s="123" t="s">
        <v>151</v>
      </c>
      <c r="AU258" s="123" t="s">
        <v>87</v>
      </c>
      <c r="AV258" s="13" t="s">
        <v>87</v>
      </c>
      <c r="AW258" s="13" t="s">
        <v>33</v>
      </c>
      <c r="AX258" s="13" t="s">
        <v>77</v>
      </c>
      <c r="AY258" s="123" t="s">
        <v>136</v>
      </c>
    </row>
    <row r="259" spans="2:65" s="14" customFormat="1" x14ac:dyDescent="0.2">
      <c r="B259" s="126"/>
      <c r="C259" s="252"/>
      <c r="D259" s="240" t="s">
        <v>151</v>
      </c>
      <c r="E259" s="253" t="s">
        <v>1</v>
      </c>
      <c r="F259" s="254" t="s">
        <v>154</v>
      </c>
      <c r="G259" s="252"/>
      <c r="H259" s="255">
        <v>85.9</v>
      </c>
      <c r="J259" s="252"/>
      <c r="K259" s="252"/>
      <c r="L259" s="126"/>
      <c r="M259" s="128"/>
      <c r="T259" s="129"/>
      <c r="AT259" s="127" t="s">
        <v>151</v>
      </c>
      <c r="AU259" s="127" t="s">
        <v>87</v>
      </c>
      <c r="AV259" s="14" t="s">
        <v>143</v>
      </c>
      <c r="AW259" s="14" t="s">
        <v>33</v>
      </c>
      <c r="AX259" s="14" t="s">
        <v>85</v>
      </c>
      <c r="AY259" s="127" t="s">
        <v>136</v>
      </c>
    </row>
    <row r="260" spans="2:65" s="1" customFormat="1" ht="24.2" customHeight="1" x14ac:dyDescent="0.2">
      <c r="B260" s="110"/>
      <c r="C260" s="229" t="s">
        <v>295</v>
      </c>
      <c r="D260" s="229" t="s">
        <v>138</v>
      </c>
      <c r="E260" s="231" t="s">
        <v>296</v>
      </c>
      <c r="F260" s="236" t="s">
        <v>297</v>
      </c>
      <c r="G260" s="237" t="s">
        <v>251</v>
      </c>
      <c r="H260" s="238">
        <v>619.5</v>
      </c>
      <c r="I260" s="297"/>
      <c r="J260" s="272">
        <f>ROUND(I260*H260,2)</f>
        <v>0</v>
      </c>
      <c r="K260" s="236" t="s">
        <v>142</v>
      </c>
      <c r="L260" s="28"/>
      <c r="M260" s="111" t="s">
        <v>1</v>
      </c>
      <c r="N260" s="112" t="s">
        <v>42</v>
      </c>
      <c r="O260" s="113">
        <v>0.57499999999999996</v>
      </c>
      <c r="P260" s="113">
        <f>O260*H260</f>
        <v>356.21249999999998</v>
      </c>
      <c r="Q260" s="113">
        <v>0</v>
      </c>
      <c r="R260" s="113">
        <f>Q260*H260</f>
        <v>0</v>
      </c>
      <c r="S260" s="113">
        <v>0</v>
      </c>
      <c r="T260" s="114">
        <f>S260*H260</f>
        <v>0</v>
      </c>
      <c r="AR260" s="115" t="s">
        <v>143</v>
      </c>
      <c r="AT260" s="115" t="s">
        <v>138</v>
      </c>
      <c r="AU260" s="115" t="s">
        <v>87</v>
      </c>
      <c r="AY260" s="17" t="s">
        <v>136</v>
      </c>
      <c r="BE260" s="116">
        <f>IF(N260="základní",J260,0)</f>
        <v>0</v>
      </c>
      <c r="BF260" s="116">
        <f>IF(N260="snížená",J260,0)</f>
        <v>0</v>
      </c>
      <c r="BG260" s="116">
        <f>IF(N260="zákl. přenesená",J260,0)</f>
        <v>0</v>
      </c>
      <c r="BH260" s="116">
        <f>IF(N260="sníž. přenesená",J260,0)</f>
        <v>0</v>
      </c>
      <c r="BI260" s="116">
        <f>IF(N260="nulová",J260,0)</f>
        <v>0</v>
      </c>
      <c r="BJ260" s="17" t="s">
        <v>85</v>
      </c>
      <c r="BK260" s="116">
        <f>ROUND(I260*H260,2)</f>
        <v>0</v>
      </c>
      <c r="BL260" s="17" t="s">
        <v>143</v>
      </c>
      <c r="BM260" s="115" t="s">
        <v>452</v>
      </c>
    </row>
    <row r="261" spans="2:65" s="1" customFormat="1" ht="29.25" x14ac:dyDescent="0.2">
      <c r="B261" s="28"/>
      <c r="C261" s="239"/>
      <c r="D261" s="240" t="s">
        <v>145</v>
      </c>
      <c r="E261" s="239"/>
      <c r="F261" s="241" t="s">
        <v>299</v>
      </c>
      <c r="G261" s="239"/>
      <c r="H261" s="239"/>
      <c r="J261" s="239"/>
      <c r="K261" s="239"/>
      <c r="L261" s="28"/>
      <c r="M261" s="117"/>
      <c r="T261" s="51"/>
      <c r="AT261" s="17" t="s">
        <v>145</v>
      </c>
      <c r="AU261" s="17" t="s">
        <v>87</v>
      </c>
    </row>
    <row r="262" spans="2:65" s="1" customFormat="1" x14ac:dyDescent="0.2">
      <c r="B262" s="28"/>
      <c r="C262" s="239"/>
      <c r="D262" s="242" t="s">
        <v>147</v>
      </c>
      <c r="E262" s="239"/>
      <c r="F262" s="243" t="s">
        <v>300</v>
      </c>
      <c r="G262" s="239"/>
      <c r="H262" s="239"/>
      <c r="J262" s="239"/>
      <c r="K262" s="239"/>
      <c r="L262" s="28"/>
      <c r="M262" s="117"/>
      <c r="T262" s="51"/>
      <c r="AT262" s="17" t="s">
        <v>147</v>
      </c>
      <c r="AU262" s="17" t="s">
        <v>87</v>
      </c>
    </row>
    <row r="263" spans="2:65" s="1" customFormat="1" ht="78" x14ac:dyDescent="0.2">
      <c r="B263" s="28"/>
      <c r="C263" s="239"/>
      <c r="D263" s="240" t="s">
        <v>149</v>
      </c>
      <c r="E263" s="239"/>
      <c r="F263" s="244" t="s">
        <v>284</v>
      </c>
      <c r="G263" s="239"/>
      <c r="H263" s="239"/>
      <c r="J263" s="239"/>
      <c r="K263" s="239"/>
      <c r="L263" s="28"/>
      <c r="M263" s="117"/>
      <c r="T263" s="51"/>
      <c r="AT263" s="17" t="s">
        <v>149</v>
      </c>
      <c r="AU263" s="17" t="s">
        <v>87</v>
      </c>
    </row>
    <row r="264" spans="2:65" s="13" customFormat="1" x14ac:dyDescent="0.2">
      <c r="B264" s="122"/>
      <c r="C264" s="248"/>
      <c r="D264" s="240" t="s">
        <v>151</v>
      </c>
      <c r="E264" s="249" t="s">
        <v>1</v>
      </c>
      <c r="F264" s="250" t="s">
        <v>453</v>
      </c>
      <c r="G264" s="248"/>
      <c r="H264" s="251">
        <v>161.9</v>
      </c>
      <c r="J264" s="248"/>
      <c r="K264" s="248"/>
      <c r="L264" s="122"/>
      <c r="M264" s="124"/>
      <c r="T264" s="125"/>
      <c r="AT264" s="123" t="s">
        <v>151</v>
      </c>
      <c r="AU264" s="123" t="s">
        <v>87</v>
      </c>
      <c r="AV264" s="13" t="s">
        <v>87</v>
      </c>
      <c r="AW264" s="13" t="s">
        <v>33</v>
      </c>
      <c r="AX264" s="13" t="s">
        <v>77</v>
      </c>
      <c r="AY264" s="123" t="s">
        <v>136</v>
      </c>
    </row>
    <row r="265" spans="2:65" s="13" customFormat="1" x14ac:dyDescent="0.2">
      <c r="B265" s="122"/>
      <c r="C265" s="248"/>
      <c r="D265" s="240" t="s">
        <v>151</v>
      </c>
      <c r="E265" s="249" t="s">
        <v>1</v>
      </c>
      <c r="F265" s="250" t="s">
        <v>454</v>
      </c>
      <c r="G265" s="248"/>
      <c r="H265" s="251">
        <v>85.9</v>
      </c>
      <c r="J265" s="248"/>
      <c r="K265" s="248"/>
      <c r="L265" s="122"/>
      <c r="M265" s="124"/>
      <c r="T265" s="125"/>
      <c r="AT265" s="123" t="s">
        <v>151</v>
      </c>
      <c r="AU265" s="123" t="s">
        <v>87</v>
      </c>
      <c r="AV265" s="13" t="s">
        <v>87</v>
      </c>
      <c r="AW265" s="13" t="s">
        <v>33</v>
      </c>
      <c r="AX265" s="13" t="s">
        <v>77</v>
      </c>
      <c r="AY265" s="123" t="s">
        <v>136</v>
      </c>
    </row>
    <row r="266" spans="2:65" s="15" customFormat="1" x14ac:dyDescent="0.2">
      <c r="B266" s="130"/>
      <c r="C266" s="257"/>
      <c r="D266" s="240" t="s">
        <v>151</v>
      </c>
      <c r="E266" s="258" t="s">
        <v>1</v>
      </c>
      <c r="F266" s="259" t="s">
        <v>195</v>
      </c>
      <c r="G266" s="257"/>
      <c r="H266" s="260">
        <v>247.8</v>
      </c>
      <c r="J266" s="257"/>
      <c r="K266" s="257"/>
      <c r="L266" s="130"/>
      <c r="M266" s="132"/>
      <c r="T266" s="133"/>
      <c r="AT266" s="131" t="s">
        <v>151</v>
      </c>
      <c r="AU266" s="131" t="s">
        <v>87</v>
      </c>
      <c r="AV266" s="15" t="s">
        <v>163</v>
      </c>
      <c r="AW266" s="15" t="s">
        <v>33</v>
      </c>
      <c r="AX266" s="15" t="s">
        <v>77</v>
      </c>
      <c r="AY266" s="131" t="s">
        <v>136</v>
      </c>
    </row>
    <row r="267" spans="2:65" s="13" customFormat="1" x14ac:dyDescent="0.2">
      <c r="B267" s="122"/>
      <c r="C267" s="248"/>
      <c r="D267" s="240" t="s">
        <v>151</v>
      </c>
      <c r="E267" s="249" t="s">
        <v>1</v>
      </c>
      <c r="F267" s="250" t="s">
        <v>455</v>
      </c>
      <c r="G267" s="248"/>
      <c r="H267" s="251">
        <v>619.5</v>
      </c>
      <c r="J267" s="248"/>
      <c r="K267" s="248"/>
      <c r="L267" s="122"/>
      <c r="M267" s="124"/>
      <c r="T267" s="125"/>
      <c r="AT267" s="123" t="s">
        <v>151</v>
      </c>
      <c r="AU267" s="123" t="s">
        <v>87</v>
      </c>
      <c r="AV267" s="13" t="s">
        <v>87</v>
      </c>
      <c r="AW267" s="13" t="s">
        <v>33</v>
      </c>
      <c r="AX267" s="13" t="s">
        <v>85</v>
      </c>
      <c r="AY267" s="123" t="s">
        <v>136</v>
      </c>
    </row>
    <row r="268" spans="2:65" s="1" customFormat="1" ht="24.2" customHeight="1" x14ac:dyDescent="0.2">
      <c r="B268" s="110"/>
      <c r="C268" s="229" t="s">
        <v>304</v>
      </c>
      <c r="D268" s="229" t="s">
        <v>138</v>
      </c>
      <c r="E268" s="231" t="s">
        <v>305</v>
      </c>
      <c r="F268" s="236" t="s">
        <v>306</v>
      </c>
      <c r="G268" s="237" t="s">
        <v>141</v>
      </c>
      <c r="H268" s="238">
        <v>312.72199999999998</v>
      </c>
      <c r="I268" s="298"/>
      <c r="J268" s="272">
        <f>ROUND(I268*H268,2)</f>
        <v>0</v>
      </c>
      <c r="K268" s="236" t="s">
        <v>142</v>
      </c>
      <c r="L268" s="28"/>
      <c r="M268" s="111" t="s">
        <v>1</v>
      </c>
      <c r="N268" s="112" t="s">
        <v>42</v>
      </c>
      <c r="O268" s="113">
        <v>2.35</v>
      </c>
      <c r="P268" s="113">
        <f>O268*H268</f>
        <v>734.89670000000001</v>
      </c>
      <c r="Q268" s="113">
        <v>1.9967999999999999</v>
      </c>
      <c r="R268" s="113">
        <f>Q268*H268</f>
        <v>624.44328959999996</v>
      </c>
      <c r="S268" s="113">
        <v>0</v>
      </c>
      <c r="T268" s="114">
        <f>S268*H268</f>
        <v>0</v>
      </c>
      <c r="AR268" s="115" t="s">
        <v>143</v>
      </c>
      <c r="AT268" s="115" t="s">
        <v>138</v>
      </c>
      <c r="AU268" s="115" t="s">
        <v>87</v>
      </c>
      <c r="AY268" s="17" t="s">
        <v>136</v>
      </c>
      <c r="BE268" s="116">
        <f>IF(N268="základní",J268,0)</f>
        <v>0</v>
      </c>
      <c r="BF268" s="116">
        <f>IF(N268="snížená",J268,0)</f>
        <v>0</v>
      </c>
      <c r="BG268" s="116">
        <f>IF(N268="zákl. přenesená",J268,0)</f>
        <v>0</v>
      </c>
      <c r="BH268" s="116">
        <f>IF(N268="sníž. přenesená",J268,0)</f>
        <v>0</v>
      </c>
      <c r="BI268" s="116">
        <f>IF(N268="nulová",J268,0)</f>
        <v>0</v>
      </c>
      <c r="BJ268" s="17" t="s">
        <v>85</v>
      </c>
      <c r="BK268" s="116">
        <f>ROUND(I268*H268,2)</f>
        <v>0</v>
      </c>
      <c r="BL268" s="17" t="s">
        <v>143</v>
      </c>
      <c r="BM268" s="115" t="s">
        <v>456</v>
      </c>
    </row>
    <row r="269" spans="2:65" s="1" customFormat="1" ht="19.5" x14ac:dyDescent="0.2">
      <c r="B269" s="28"/>
      <c r="C269" s="239"/>
      <c r="D269" s="240" t="s">
        <v>145</v>
      </c>
      <c r="E269" s="239"/>
      <c r="F269" s="241" t="s">
        <v>308</v>
      </c>
      <c r="G269" s="239"/>
      <c r="H269" s="239"/>
      <c r="J269" s="239"/>
      <c r="K269" s="239"/>
      <c r="L269" s="28"/>
      <c r="M269" s="117"/>
      <c r="T269" s="51"/>
      <c r="AT269" s="17" t="s">
        <v>145</v>
      </c>
      <c r="AU269" s="17" t="s">
        <v>87</v>
      </c>
    </row>
    <row r="270" spans="2:65" s="1" customFormat="1" x14ac:dyDescent="0.2">
      <c r="B270" s="28"/>
      <c r="C270" s="239"/>
      <c r="D270" s="242" t="s">
        <v>147</v>
      </c>
      <c r="E270" s="239"/>
      <c r="F270" s="243" t="s">
        <v>309</v>
      </c>
      <c r="G270" s="239"/>
      <c r="H270" s="239"/>
      <c r="J270" s="239"/>
      <c r="K270" s="239"/>
      <c r="L270" s="28"/>
      <c r="M270" s="117"/>
      <c r="T270" s="51"/>
      <c r="AT270" s="17" t="s">
        <v>147</v>
      </c>
      <c r="AU270" s="17" t="s">
        <v>87</v>
      </c>
    </row>
    <row r="271" spans="2:65" s="1" customFormat="1" ht="97.5" x14ac:dyDescent="0.2">
      <c r="B271" s="28"/>
      <c r="C271" s="239"/>
      <c r="D271" s="240" t="s">
        <v>149</v>
      </c>
      <c r="E271" s="239"/>
      <c r="F271" s="244" t="s">
        <v>310</v>
      </c>
      <c r="G271" s="239"/>
      <c r="H271" s="239"/>
      <c r="J271" s="239"/>
      <c r="K271" s="239"/>
      <c r="L271" s="28"/>
      <c r="M271" s="117"/>
      <c r="T271" s="51"/>
      <c r="AT271" s="17" t="s">
        <v>149</v>
      </c>
      <c r="AU271" s="17" t="s">
        <v>87</v>
      </c>
    </row>
    <row r="272" spans="2:65" s="12" customFormat="1" x14ac:dyDescent="0.2">
      <c r="B272" s="118"/>
      <c r="C272" s="245"/>
      <c r="D272" s="240" t="s">
        <v>151</v>
      </c>
      <c r="E272" s="246" t="s">
        <v>1</v>
      </c>
      <c r="F272" s="247" t="s">
        <v>311</v>
      </c>
      <c r="G272" s="245"/>
      <c r="H272" s="246" t="s">
        <v>1</v>
      </c>
      <c r="J272" s="245"/>
      <c r="K272" s="245"/>
      <c r="L272" s="118"/>
      <c r="M272" s="120"/>
      <c r="T272" s="121"/>
      <c r="AT272" s="119" t="s">
        <v>151</v>
      </c>
      <c r="AU272" s="119" t="s">
        <v>87</v>
      </c>
      <c r="AV272" s="12" t="s">
        <v>85</v>
      </c>
      <c r="AW272" s="12" t="s">
        <v>33</v>
      </c>
      <c r="AX272" s="12" t="s">
        <v>77</v>
      </c>
      <c r="AY272" s="119" t="s">
        <v>136</v>
      </c>
    </row>
    <row r="273" spans="2:65" s="13" customFormat="1" x14ac:dyDescent="0.2">
      <c r="B273" s="122"/>
      <c r="C273" s="248"/>
      <c r="D273" s="240" t="s">
        <v>151</v>
      </c>
      <c r="E273" s="249" t="s">
        <v>1</v>
      </c>
      <c r="F273" s="250" t="s">
        <v>457</v>
      </c>
      <c r="G273" s="248"/>
      <c r="H273" s="251">
        <v>114.075</v>
      </c>
      <c r="J273" s="248"/>
      <c r="K273" s="248"/>
      <c r="L273" s="122"/>
      <c r="M273" s="124"/>
      <c r="T273" s="125"/>
      <c r="AT273" s="123" t="s">
        <v>151</v>
      </c>
      <c r="AU273" s="123" t="s">
        <v>87</v>
      </c>
      <c r="AV273" s="13" t="s">
        <v>87</v>
      </c>
      <c r="AW273" s="13" t="s">
        <v>33</v>
      </c>
      <c r="AX273" s="13" t="s">
        <v>77</v>
      </c>
      <c r="AY273" s="123" t="s">
        <v>136</v>
      </c>
    </row>
    <row r="274" spans="2:65" s="13" customFormat="1" x14ac:dyDescent="0.2">
      <c r="B274" s="122"/>
      <c r="C274" s="248"/>
      <c r="D274" s="240" t="s">
        <v>151</v>
      </c>
      <c r="E274" s="249" t="s">
        <v>1</v>
      </c>
      <c r="F274" s="250" t="s">
        <v>458</v>
      </c>
      <c r="G274" s="248"/>
      <c r="H274" s="251">
        <v>194.267</v>
      </c>
      <c r="J274" s="248"/>
      <c r="K274" s="248"/>
      <c r="L274" s="122"/>
      <c r="M274" s="124"/>
      <c r="T274" s="125"/>
      <c r="AT274" s="123" t="s">
        <v>151</v>
      </c>
      <c r="AU274" s="123" t="s">
        <v>87</v>
      </c>
      <c r="AV274" s="13" t="s">
        <v>87</v>
      </c>
      <c r="AW274" s="13" t="s">
        <v>33</v>
      </c>
      <c r="AX274" s="13" t="s">
        <v>77</v>
      </c>
      <c r="AY274" s="123" t="s">
        <v>136</v>
      </c>
    </row>
    <row r="275" spans="2:65" s="15" customFormat="1" x14ac:dyDescent="0.2">
      <c r="B275" s="130"/>
      <c r="C275" s="257"/>
      <c r="D275" s="240" t="s">
        <v>151</v>
      </c>
      <c r="E275" s="258" t="s">
        <v>1</v>
      </c>
      <c r="F275" s="259" t="s">
        <v>195</v>
      </c>
      <c r="G275" s="257"/>
      <c r="H275" s="260">
        <v>308.34199999999998</v>
      </c>
      <c r="J275" s="257"/>
      <c r="K275" s="257"/>
      <c r="L275" s="130"/>
      <c r="M275" s="132"/>
      <c r="T275" s="133"/>
      <c r="AT275" s="131" t="s">
        <v>151</v>
      </c>
      <c r="AU275" s="131" t="s">
        <v>87</v>
      </c>
      <c r="AV275" s="15" t="s">
        <v>163</v>
      </c>
      <c r="AW275" s="15" t="s">
        <v>33</v>
      </c>
      <c r="AX275" s="15" t="s">
        <v>77</v>
      </c>
      <c r="AY275" s="131" t="s">
        <v>136</v>
      </c>
    </row>
    <row r="276" spans="2:65" s="12" customFormat="1" x14ac:dyDescent="0.2">
      <c r="B276" s="118"/>
      <c r="C276" s="245"/>
      <c r="D276" s="240" t="s">
        <v>151</v>
      </c>
      <c r="E276" s="246" t="s">
        <v>1</v>
      </c>
      <c r="F276" s="247" t="s">
        <v>314</v>
      </c>
      <c r="G276" s="245"/>
      <c r="H276" s="246" t="s">
        <v>1</v>
      </c>
      <c r="J276" s="245"/>
      <c r="K276" s="245"/>
      <c r="L276" s="118"/>
      <c r="M276" s="120"/>
      <c r="T276" s="121"/>
      <c r="AT276" s="119" t="s">
        <v>151</v>
      </c>
      <c r="AU276" s="119" t="s">
        <v>87</v>
      </c>
      <c r="AV276" s="12" t="s">
        <v>85</v>
      </c>
      <c r="AW276" s="12" t="s">
        <v>33</v>
      </c>
      <c r="AX276" s="12" t="s">
        <v>77</v>
      </c>
      <c r="AY276" s="119" t="s">
        <v>136</v>
      </c>
    </row>
    <row r="277" spans="2:65" s="13" customFormat="1" x14ac:dyDescent="0.2">
      <c r="B277" s="122"/>
      <c r="C277" s="248"/>
      <c r="D277" s="240" t="s">
        <v>151</v>
      </c>
      <c r="E277" s="249" t="s">
        <v>1</v>
      </c>
      <c r="F277" s="250" t="s">
        <v>459</v>
      </c>
      <c r="G277" s="248"/>
      <c r="H277" s="251">
        <v>4.38</v>
      </c>
      <c r="J277" s="248"/>
      <c r="K277" s="248"/>
      <c r="L277" s="122"/>
      <c r="M277" s="124"/>
      <c r="T277" s="125"/>
      <c r="AT277" s="123" t="s">
        <v>151</v>
      </c>
      <c r="AU277" s="123" t="s">
        <v>87</v>
      </c>
      <c r="AV277" s="13" t="s">
        <v>87</v>
      </c>
      <c r="AW277" s="13" t="s">
        <v>33</v>
      </c>
      <c r="AX277" s="13" t="s">
        <v>77</v>
      </c>
      <c r="AY277" s="123" t="s">
        <v>136</v>
      </c>
    </row>
    <row r="278" spans="2:65" s="15" customFormat="1" x14ac:dyDescent="0.2">
      <c r="B278" s="130"/>
      <c r="C278" s="257"/>
      <c r="D278" s="240" t="s">
        <v>151</v>
      </c>
      <c r="E278" s="258" t="s">
        <v>1</v>
      </c>
      <c r="F278" s="259" t="s">
        <v>195</v>
      </c>
      <c r="G278" s="257"/>
      <c r="H278" s="260">
        <v>4.38</v>
      </c>
      <c r="J278" s="257"/>
      <c r="K278" s="257"/>
      <c r="L278" s="130"/>
      <c r="M278" s="132"/>
      <c r="T278" s="133"/>
      <c r="AT278" s="131" t="s">
        <v>151</v>
      </c>
      <c r="AU278" s="131" t="s">
        <v>87</v>
      </c>
      <c r="AV278" s="15" t="s">
        <v>163</v>
      </c>
      <c r="AW278" s="15" t="s">
        <v>33</v>
      </c>
      <c r="AX278" s="15" t="s">
        <v>77</v>
      </c>
      <c r="AY278" s="131" t="s">
        <v>136</v>
      </c>
    </row>
    <row r="279" spans="2:65" s="14" customFormat="1" x14ac:dyDescent="0.2">
      <c r="B279" s="126"/>
      <c r="C279" s="252"/>
      <c r="D279" s="240" t="s">
        <v>151</v>
      </c>
      <c r="E279" s="253" t="s">
        <v>1</v>
      </c>
      <c r="F279" s="254" t="s">
        <v>154</v>
      </c>
      <c r="G279" s="252"/>
      <c r="H279" s="255">
        <v>312.72199999999998</v>
      </c>
      <c r="J279" s="252"/>
      <c r="K279" s="252"/>
      <c r="L279" s="126"/>
      <c r="M279" s="128"/>
      <c r="T279" s="129"/>
      <c r="AT279" s="127" t="s">
        <v>151</v>
      </c>
      <c r="AU279" s="127" t="s">
        <v>87</v>
      </c>
      <c r="AV279" s="14" t="s">
        <v>143</v>
      </c>
      <c r="AW279" s="14" t="s">
        <v>33</v>
      </c>
      <c r="AX279" s="14" t="s">
        <v>85</v>
      </c>
      <c r="AY279" s="127" t="s">
        <v>136</v>
      </c>
    </row>
    <row r="280" spans="2:65" s="1" customFormat="1" ht="16.5" customHeight="1" x14ac:dyDescent="0.2">
      <c r="B280" s="110"/>
      <c r="C280" s="229" t="s">
        <v>316</v>
      </c>
      <c r="D280" s="229" t="s">
        <v>138</v>
      </c>
      <c r="E280" s="231" t="s">
        <v>317</v>
      </c>
      <c r="F280" s="236" t="s">
        <v>318</v>
      </c>
      <c r="G280" s="237" t="s">
        <v>251</v>
      </c>
      <c r="H280" s="238">
        <v>7.3330000000000002</v>
      </c>
      <c r="I280" s="299"/>
      <c r="J280" s="272">
        <f>ROUND(I280*H280,2)</f>
        <v>0</v>
      </c>
      <c r="K280" s="236" t="s">
        <v>142</v>
      </c>
      <c r="L280" s="28"/>
      <c r="M280" s="111" t="s">
        <v>1</v>
      </c>
      <c r="N280" s="112" t="s">
        <v>42</v>
      </c>
      <c r="O280" s="113">
        <v>0.46</v>
      </c>
      <c r="P280" s="113">
        <f>O280*H280</f>
        <v>3.3731800000000001</v>
      </c>
      <c r="Q280" s="113">
        <v>0</v>
      </c>
      <c r="R280" s="113">
        <f>Q280*H280</f>
        <v>0</v>
      </c>
      <c r="S280" s="113">
        <v>0</v>
      </c>
      <c r="T280" s="114">
        <f>S280*H280</f>
        <v>0</v>
      </c>
      <c r="AR280" s="115" t="s">
        <v>143</v>
      </c>
      <c r="AT280" s="115" t="s">
        <v>138</v>
      </c>
      <c r="AU280" s="115" t="s">
        <v>87</v>
      </c>
      <c r="AY280" s="17" t="s">
        <v>136</v>
      </c>
      <c r="BE280" s="116">
        <f>IF(N280="základní",J280,0)</f>
        <v>0</v>
      </c>
      <c r="BF280" s="116">
        <f>IF(N280="snížená",J280,0)</f>
        <v>0</v>
      </c>
      <c r="BG280" s="116">
        <f>IF(N280="zákl. přenesená",J280,0)</f>
        <v>0</v>
      </c>
      <c r="BH280" s="116">
        <f>IF(N280="sníž. přenesená",J280,0)</f>
        <v>0</v>
      </c>
      <c r="BI280" s="116">
        <f>IF(N280="nulová",J280,0)</f>
        <v>0</v>
      </c>
      <c r="BJ280" s="17" t="s">
        <v>85</v>
      </c>
      <c r="BK280" s="116">
        <f>ROUND(I280*H280,2)</f>
        <v>0</v>
      </c>
      <c r="BL280" s="17" t="s">
        <v>143</v>
      </c>
      <c r="BM280" s="115" t="s">
        <v>460</v>
      </c>
    </row>
    <row r="281" spans="2:65" s="1" customFormat="1" ht="19.5" x14ac:dyDescent="0.2">
      <c r="B281" s="28"/>
      <c r="C281" s="239"/>
      <c r="D281" s="240" t="s">
        <v>145</v>
      </c>
      <c r="E281" s="239"/>
      <c r="F281" s="241" t="s">
        <v>320</v>
      </c>
      <c r="G281" s="239"/>
      <c r="H281" s="239"/>
      <c r="J281" s="239"/>
      <c r="K281" s="239"/>
      <c r="L281" s="28"/>
      <c r="M281" s="117"/>
      <c r="T281" s="51"/>
      <c r="AT281" s="17" t="s">
        <v>145</v>
      </c>
      <c r="AU281" s="17" t="s">
        <v>87</v>
      </c>
    </row>
    <row r="282" spans="2:65" s="1" customFormat="1" x14ac:dyDescent="0.2">
      <c r="B282" s="28"/>
      <c r="C282" s="239"/>
      <c r="D282" s="242" t="s">
        <v>147</v>
      </c>
      <c r="E282" s="239"/>
      <c r="F282" s="243" t="s">
        <v>321</v>
      </c>
      <c r="G282" s="239"/>
      <c r="H282" s="239"/>
      <c r="J282" s="239"/>
      <c r="K282" s="239"/>
      <c r="L282" s="28"/>
      <c r="M282" s="117"/>
      <c r="T282" s="51"/>
      <c r="AT282" s="17" t="s">
        <v>147</v>
      </c>
      <c r="AU282" s="17" t="s">
        <v>87</v>
      </c>
    </row>
    <row r="283" spans="2:65" s="1" customFormat="1" ht="97.5" x14ac:dyDescent="0.2">
      <c r="B283" s="28"/>
      <c r="C283" s="239"/>
      <c r="D283" s="240" t="s">
        <v>149</v>
      </c>
      <c r="E283" s="239"/>
      <c r="F283" s="244" t="s">
        <v>310</v>
      </c>
      <c r="G283" s="239"/>
      <c r="H283" s="239"/>
      <c r="J283" s="239"/>
      <c r="K283" s="239"/>
      <c r="L283" s="28"/>
      <c r="M283" s="117"/>
      <c r="T283" s="51"/>
      <c r="AT283" s="17" t="s">
        <v>149</v>
      </c>
      <c r="AU283" s="17" t="s">
        <v>87</v>
      </c>
    </row>
    <row r="284" spans="2:65" s="12" customFormat="1" x14ac:dyDescent="0.2">
      <c r="B284" s="118"/>
      <c r="C284" s="245"/>
      <c r="D284" s="240" t="s">
        <v>151</v>
      </c>
      <c r="E284" s="246" t="s">
        <v>1</v>
      </c>
      <c r="F284" s="247" t="s">
        <v>314</v>
      </c>
      <c r="G284" s="245"/>
      <c r="H284" s="246" t="s">
        <v>1</v>
      </c>
      <c r="J284" s="245"/>
      <c r="K284" s="245"/>
      <c r="L284" s="118"/>
      <c r="M284" s="120"/>
      <c r="T284" s="121"/>
      <c r="AT284" s="119" t="s">
        <v>151</v>
      </c>
      <c r="AU284" s="119" t="s">
        <v>87</v>
      </c>
      <c r="AV284" s="12" t="s">
        <v>85</v>
      </c>
      <c r="AW284" s="12" t="s">
        <v>33</v>
      </c>
      <c r="AX284" s="12" t="s">
        <v>77</v>
      </c>
      <c r="AY284" s="119" t="s">
        <v>136</v>
      </c>
    </row>
    <row r="285" spans="2:65" s="12" customFormat="1" x14ac:dyDescent="0.2">
      <c r="B285" s="118"/>
      <c r="C285" s="245"/>
      <c r="D285" s="240" t="s">
        <v>151</v>
      </c>
      <c r="E285" s="246" t="s">
        <v>1</v>
      </c>
      <c r="F285" s="247" t="s">
        <v>322</v>
      </c>
      <c r="G285" s="245"/>
      <c r="H285" s="246" t="s">
        <v>1</v>
      </c>
      <c r="J285" s="245"/>
      <c r="K285" s="245"/>
      <c r="L285" s="118"/>
      <c r="M285" s="120"/>
      <c r="T285" s="121"/>
      <c r="AT285" s="119" t="s">
        <v>151</v>
      </c>
      <c r="AU285" s="119" t="s">
        <v>87</v>
      </c>
      <c r="AV285" s="12" t="s">
        <v>85</v>
      </c>
      <c r="AW285" s="12" t="s">
        <v>33</v>
      </c>
      <c r="AX285" s="12" t="s">
        <v>77</v>
      </c>
      <c r="AY285" s="119" t="s">
        <v>136</v>
      </c>
    </row>
    <row r="286" spans="2:65" s="13" customFormat="1" x14ac:dyDescent="0.2">
      <c r="B286" s="122"/>
      <c r="C286" s="248"/>
      <c r="D286" s="240" t="s">
        <v>151</v>
      </c>
      <c r="E286" s="249" t="s">
        <v>1</v>
      </c>
      <c r="F286" s="250" t="s">
        <v>461</v>
      </c>
      <c r="G286" s="248"/>
      <c r="H286" s="251">
        <v>7.3330000000000002</v>
      </c>
      <c r="J286" s="248"/>
      <c r="K286" s="248"/>
      <c r="L286" s="122"/>
      <c r="M286" s="124"/>
      <c r="T286" s="125"/>
      <c r="AT286" s="123" t="s">
        <v>151</v>
      </c>
      <c r="AU286" s="123" t="s">
        <v>87</v>
      </c>
      <c r="AV286" s="13" t="s">
        <v>87</v>
      </c>
      <c r="AW286" s="13" t="s">
        <v>33</v>
      </c>
      <c r="AX286" s="13" t="s">
        <v>77</v>
      </c>
      <c r="AY286" s="123" t="s">
        <v>136</v>
      </c>
    </row>
    <row r="287" spans="2:65" s="14" customFormat="1" x14ac:dyDescent="0.2">
      <c r="B287" s="126"/>
      <c r="C287" s="252"/>
      <c r="D287" s="240" t="s">
        <v>151</v>
      </c>
      <c r="E287" s="253" t="s">
        <v>1</v>
      </c>
      <c r="F287" s="254" t="s">
        <v>154</v>
      </c>
      <c r="G287" s="252"/>
      <c r="H287" s="255">
        <v>7.3330000000000002</v>
      </c>
      <c r="J287" s="252"/>
      <c r="K287" s="252"/>
      <c r="L287" s="126"/>
      <c r="M287" s="128"/>
      <c r="T287" s="129"/>
      <c r="AT287" s="127" t="s">
        <v>151</v>
      </c>
      <c r="AU287" s="127" t="s">
        <v>87</v>
      </c>
      <c r="AV287" s="14" t="s">
        <v>143</v>
      </c>
      <c r="AW287" s="14" t="s">
        <v>33</v>
      </c>
      <c r="AX287" s="14" t="s">
        <v>85</v>
      </c>
      <c r="AY287" s="127" t="s">
        <v>136</v>
      </c>
    </row>
    <row r="288" spans="2:65" s="1" customFormat="1" ht="21.75" customHeight="1" x14ac:dyDescent="0.2">
      <c r="B288" s="110"/>
      <c r="C288" s="229" t="s">
        <v>324</v>
      </c>
      <c r="D288" s="229" t="s">
        <v>138</v>
      </c>
      <c r="E288" s="231" t="s">
        <v>325</v>
      </c>
      <c r="F288" s="236" t="s">
        <v>326</v>
      </c>
      <c r="G288" s="237" t="s">
        <v>141</v>
      </c>
      <c r="H288" s="238">
        <v>158.25</v>
      </c>
      <c r="I288" s="300"/>
      <c r="J288" s="272">
        <f>ROUND(I288*H288,2)</f>
        <v>0</v>
      </c>
      <c r="K288" s="236" t="s">
        <v>142</v>
      </c>
      <c r="L288" s="28"/>
      <c r="M288" s="111" t="s">
        <v>1</v>
      </c>
      <c r="N288" s="112" t="s">
        <v>42</v>
      </c>
      <c r="O288" s="113">
        <v>2.87</v>
      </c>
      <c r="P288" s="113">
        <f>O288*H288</f>
        <v>454.17750000000001</v>
      </c>
      <c r="Q288" s="113">
        <v>2.3199999999999998</v>
      </c>
      <c r="R288" s="113">
        <f>Q288*H288</f>
        <v>367.14</v>
      </c>
      <c r="S288" s="113">
        <v>0</v>
      </c>
      <c r="T288" s="114">
        <f>S288*H288</f>
        <v>0</v>
      </c>
      <c r="AR288" s="115" t="s">
        <v>143</v>
      </c>
      <c r="AT288" s="115" t="s">
        <v>138</v>
      </c>
      <c r="AU288" s="115" t="s">
        <v>87</v>
      </c>
      <c r="AY288" s="17" t="s">
        <v>136</v>
      </c>
      <c r="BE288" s="116">
        <f>IF(N288="základní",J288,0)</f>
        <v>0</v>
      </c>
      <c r="BF288" s="116">
        <f>IF(N288="snížená",J288,0)</f>
        <v>0</v>
      </c>
      <c r="BG288" s="116">
        <f>IF(N288="zákl. přenesená",J288,0)</f>
        <v>0</v>
      </c>
      <c r="BH288" s="116">
        <f>IF(N288="sníž. přenesená",J288,0)</f>
        <v>0</v>
      </c>
      <c r="BI288" s="116">
        <f>IF(N288="nulová",J288,0)</f>
        <v>0</v>
      </c>
      <c r="BJ288" s="17" t="s">
        <v>85</v>
      </c>
      <c r="BK288" s="116">
        <f>ROUND(I288*H288,2)</f>
        <v>0</v>
      </c>
      <c r="BL288" s="17" t="s">
        <v>143</v>
      </c>
      <c r="BM288" s="115" t="s">
        <v>462</v>
      </c>
    </row>
    <row r="289" spans="2:65" s="1" customFormat="1" ht="19.5" x14ac:dyDescent="0.2">
      <c r="B289" s="28"/>
      <c r="C289" s="239"/>
      <c r="D289" s="240" t="s">
        <v>145</v>
      </c>
      <c r="E289" s="239"/>
      <c r="F289" s="241" t="s">
        <v>328</v>
      </c>
      <c r="G289" s="239"/>
      <c r="H289" s="239"/>
      <c r="J289" s="239"/>
      <c r="K289" s="239"/>
      <c r="L289" s="28"/>
      <c r="M289" s="117"/>
      <c r="T289" s="51"/>
      <c r="AT289" s="17" t="s">
        <v>145</v>
      </c>
      <c r="AU289" s="17" t="s">
        <v>87</v>
      </c>
    </row>
    <row r="290" spans="2:65" s="1" customFormat="1" x14ac:dyDescent="0.2">
      <c r="B290" s="28"/>
      <c r="C290" s="239"/>
      <c r="D290" s="242" t="s">
        <v>147</v>
      </c>
      <c r="E290" s="239"/>
      <c r="F290" s="243" t="s">
        <v>329</v>
      </c>
      <c r="G290" s="239"/>
      <c r="H290" s="239"/>
      <c r="J290" s="239"/>
      <c r="K290" s="239"/>
      <c r="L290" s="28"/>
      <c r="M290" s="117"/>
      <c r="T290" s="51"/>
      <c r="AT290" s="17" t="s">
        <v>147</v>
      </c>
      <c r="AU290" s="17" t="s">
        <v>87</v>
      </c>
    </row>
    <row r="291" spans="2:65" s="1" customFormat="1" ht="58.5" x14ac:dyDescent="0.2">
      <c r="B291" s="28"/>
      <c r="C291" s="239"/>
      <c r="D291" s="240" t="s">
        <v>149</v>
      </c>
      <c r="E291" s="239"/>
      <c r="F291" s="244" t="s">
        <v>330</v>
      </c>
      <c r="G291" s="239"/>
      <c r="H291" s="239"/>
      <c r="J291" s="239"/>
      <c r="K291" s="239"/>
      <c r="L291" s="28"/>
      <c r="M291" s="117"/>
      <c r="T291" s="51"/>
      <c r="AT291" s="17" t="s">
        <v>149</v>
      </c>
      <c r="AU291" s="17" t="s">
        <v>87</v>
      </c>
    </row>
    <row r="292" spans="2:65" s="12" customFormat="1" x14ac:dyDescent="0.2">
      <c r="B292" s="118"/>
      <c r="C292" s="245"/>
      <c r="D292" s="240" t="s">
        <v>151</v>
      </c>
      <c r="E292" s="246" t="s">
        <v>1</v>
      </c>
      <c r="F292" s="247" t="s">
        <v>331</v>
      </c>
      <c r="G292" s="245"/>
      <c r="H292" s="246" t="s">
        <v>1</v>
      </c>
      <c r="J292" s="245"/>
      <c r="K292" s="245"/>
      <c r="L292" s="118"/>
      <c r="M292" s="120"/>
      <c r="T292" s="121"/>
      <c r="AT292" s="119" t="s">
        <v>151</v>
      </c>
      <c r="AU292" s="119" t="s">
        <v>87</v>
      </c>
      <c r="AV292" s="12" t="s">
        <v>85</v>
      </c>
      <c r="AW292" s="12" t="s">
        <v>33</v>
      </c>
      <c r="AX292" s="12" t="s">
        <v>77</v>
      </c>
      <c r="AY292" s="119" t="s">
        <v>136</v>
      </c>
    </row>
    <row r="293" spans="2:65" s="12" customFormat="1" x14ac:dyDescent="0.2">
      <c r="B293" s="118"/>
      <c r="C293" s="245"/>
      <c r="D293" s="240" t="s">
        <v>151</v>
      </c>
      <c r="E293" s="246" t="s">
        <v>1</v>
      </c>
      <c r="F293" s="247" t="s">
        <v>332</v>
      </c>
      <c r="G293" s="245"/>
      <c r="H293" s="246" t="s">
        <v>1</v>
      </c>
      <c r="J293" s="245"/>
      <c r="K293" s="245"/>
      <c r="L293" s="118"/>
      <c r="M293" s="120"/>
      <c r="T293" s="121"/>
      <c r="AT293" s="119" t="s">
        <v>151</v>
      </c>
      <c r="AU293" s="119" t="s">
        <v>87</v>
      </c>
      <c r="AV293" s="12" t="s">
        <v>85</v>
      </c>
      <c r="AW293" s="12" t="s">
        <v>33</v>
      </c>
      <c r="AX293" s="12" t="s">
        <v>77</v>
      </c>
      <c r="AY293" s="119" t="s">
        <v>136</v>
      </c>
    </row>
    <row r="294" spans="2:65" s="13" customFormat="1" x14ac:dyDescent="0.2">
      <c r="B294" s="122"/>
      <c r="C294" s="248"/>
      <c r="D294" s="240" t="s">
        <v>151</v>
      </c>
      <c r="E294" s="249" t="s">
        <v>1</v>
      </c>
      <c r="F294" s="250" t="s">
        <v>463</v>
      </c>
      <c r="G294" s="248"/>
      <c r="H294" s="251">
        <v>120.75</v>
      </c>
      <c r="J294" s="248"/>
      <c r="K294" s="248"/>
      <c r="L294" s="122"/>
      <c r="M294" s="124"/>
      <c r="T294" s="125"/>
      <c r="AT294" s="123" t="s">
        <v>151</v>
      </c>
      <c r="AU294" s="123" t="s">
        <v>87</v>
      </c>
      <c r="AV294" s="13" t="s">
        <v>87</v>
      </c>
      <c r="AW294" s="13" t="s">
        <v>33</v>
      </c>
      <c r="AX294" s="13" t="s">
        <v>77</v>
      </c>
      <c r="AY294" s="123" t="s">
        <v>136</v>
      </c>
    </row>
    <row r="295" spans="2:65" s="12" customFormat="1" x14ac:dyDescent="0.2">
      <c r="B295" s="118"/>
      <c r="C295" s="245"/>
      <c r="D295" s="240" t="s">
        <v>151</v>
      </c>
      <c r="E295" s="246" t="s">
        <v>1</v>
      </c>
      <c r="F295" s="247" t="s">
        <v>334</v>
      </c>
      <c r="G295" s="245"/>
      <c r="H295" s="246" t="s">
        <v>1</v>
      </c>
      <c r="J295" s="245"/>
      <c r="K295" s="245"/>
      <c r="L295" s="118"/>
      <c r="M295" s="120"/>
      <c r="T295" s="121"/>
      <c r="AT295" s="119" t="s">
        <v>151</v>
      </c>
      <c r="AU295" s="119" t="s">
        <v>87</v>
      </c>
      <c r="AV295" s="12" t="s">
        <v>85</v>
      </c>
      <c r="AW295" s="12" t="s">
        <v>33</v>
      </c>
      <c r="AX295" s="12" t="s">
        <v>77</v>
      </c>
      <c r="AY295" s="119" t="s">
        <v>136</v>
      </c>
    </row>
    <row r="296" spans="2:65" s="13" customFormat="1" x14ac:dyDescent="0.2">
      <c r="B296" s="122"/>
      <c r="C296" s="248"/>
      <c r="D296" s="240" t="s">
        <v>151</v>
      </c>
      <c r="E296" s="249" t="s">
        <v>1</v>
      </c>
      <c r="F296" s="250" t="s">
        <v>464</v>
      </c>
      <c r="G296" s="248"/>
      <c r="H296" s="251">
        <v>37.5</v>
      </c>
      <c r="J296" s="248"/>
      <c r="K296" s="248"/>
      <c r="L296" s="122"/>
      <c r="M296" s="124"/>
      <c r="T296" s="125"/>
      <c r="AT296" s="123" t="s">
        <v>151</v>
      </c>
      <c r="AU296" s="123" t="s">
        <v>87</v>
      </c>
      <c r="AV296" s="13" t="s">
        <v>87</v>
      </c>
      <c r="AW296" s="13" t="s">
        <v>33</v>
      </c>
      <c r="AX296" s="13" t="s">
        <v>77</v>
      </c>
      <c r="AY296" s="123" t="s">
        <v>136</v>
      </c>
    </row>
    <row r="297" spans="2:65" s="14" customFormat="1" x14ac:dyDescent="0.2">
      <c r="B297" s="126"/>
      <c r="C297" s="252"/>
      <c r="D297" s="240" t="s">
        <v>151</v>
      </c>
      <c r="E297" s="253" t="s">
        <v>1</v>
      </c>
      <c r="F297" s="254" t="s">
        <v>154</v>
      </c>
      <c r="G297" s="252"/>
      <c r="H297" s="255">
        <v>158.25</v>
      </c>
      <c r="J297" s="252"/>
      <c r="K297" s="252"/>
      <c r="L297" s="126"/>
      <c r="M297" s="128"/>
      <c r="T297" s="129"/>
      <c r="AT297" s="127" t="s">
        <v>151</v>
      </c>
      <c r="AU297" s="127" t="s">
        <v>87</v>
      </c>
      <c r="AV297" s="14" t="s">
        <v>143</v>
      </c>
      <c r="AW297" s="14" t="s">
        <v>33</v>
      </c>
      <c r="AX297" s="14" t="s">
        <v>85</v>
      </c>
      <c r="AY297" s="127" t="s">
        <v>136</v>
      </c>
    </row>
    <row r="298" spans="2:65" s="11" customFormat="1" ht="22.9" customHeight="1" x14ac:dyDescent="0.2">
      <c r="B298" s="103"/>
      <c r="C298" s="266"/>
      <c r="D298" s="267" t="s">
        <v>76</v>
      </c>
      <c r="E298" s="268" t="s">
        <v>229</v>
      </c>
      <c r="F298" s="268" t="s">
        <v>338</v>
      </c>
      <c r="G298" s="266"/>
      <c r="H298" s="266"/>
      <c r="J298" s="271">
        <f>BK298</f>
        <v>0</v>
      </c>
      <c r="K298" s="266"/>
      <c r="L298" s="103"/>
      <c r="M298" s="105"/>
      <c r="P298" s="106">
        <f>SUM(P299:P326)</f>
        <v>918.69985000000008</v>
      </c>
      <c r="R298" s="106">
        <f>SUM(R299:R326)</f>
        <v>2.8000000000000003E-4</v>
      </c>
      <c r="T298" s="107">
        <f>SUM(T299:T326)</f>
        <v>378.69000000000005</v>
      </c>
      <c r="AR298" s="104" t="s">
        <v>85</v>
      </c>
      <c r="AT298" s="108" t="s">
        <v>76</v>
      </c>
      <c r="AU298" s="108" t="s">
        <v>85</v>
      </c>
      <c r="AY298" s="104" t="s">
        <v>136</v>
      </c>
      <c r="BK298" s="109">
        <f>SUM(BK299:BK326)</f>
        <v>0</v>
      </c>
    </row>
    <row r="299" spans="2:65" s="1" customFormat="1" ht="24.2" customHeight="1" x14ac:dyDescent="0.2">
      <c r="B299" s="110"/>
      <c r="C299" s="229" t="s">
        <v>339</v>
      </c>
      <c r="D299" s="229" t="s">
        <v>138</v>
      </c>
      <c r="E299" s="231" t="s">
        <v>340</v>
      </c>
      <c r="F299" s="236" t="s">
        <v>341</v>
      </c>
      <c r="G299" s="237" t="s">
        <v>141</v>
      </c>
      <c r="H299" s="238">
        <v>10.5</v>
      </c>
      <c r="I299" s="301"/>
      <c r="J299" s="272">
        <f>ROUND(I299*H299,2)</f>
        <v>0</v>
      </c>
      <c r="K299" s="236" t="s">
        <v>142</v>
      </c>
      <c r="L299" s="28"/>
      <c r="M299" s="111" t="s">
        <v>1</v>
      </c>
      <c r="N299" s="112" t="s">
        <v>42</v>
      </c>
      <c r="O299" s="113">
        <v>11.196</v>
      </c>
      <c r="P299" s="113">
        <f>O299*H299</f>
        <v>117.55799999999999</v>
      </c>
      <c r="Q299" s="113">
        <v>0</v>
      </c>
      <c r="R299" s="113">
        <f>Q299*H299</f>
        <v>0</v>
      </c>
      <c r="S299" s="113">
        <v>2.2000000000000002</v>
      </c>
      <c r="T299" s="114">
        <f>S299*H299</f>
        <v>23.1</v>
      </c>
      <c r="AR299" s="115" t="s">
        <v>143</v>
      </c>
      <c r="AT299" s="115" t="s">
        <v>138</v>
      </c>
      <c r="AU299" s="115" t="s">
        <v>87</v>
      </c>
      <c r="AY299" s="17" t="s">
        <v>136</v>
      </c>
      <c r="BE299" s="116">
        <f>IF(N299="základní",J299,0)</f>
        <v>0</v>
      </c>
      <c r="BF299" s="116">
        <f>IF(N299="snížená",J299,0)</f>
        <v>0</v>
      </c>
      <c r="BG299" s="116">
        <f>IF(N299="zákl. přenesená",J299,0)</f>
        <v>0</v>
      </c>
      <c r="BH299" s="116">
        <f>IF(N299="sníž. přenesená",J299,0)</f>
        <v>0</v>
      </c>
      <c r="BI299" s="116">
        <f>IF(N299="nulová",J299,0)</f>
        <v>0</v>
      </c>
      <c r="BJ299" s="17" t="s">
        <v>85</v>
      </c>
      <c r="BK299" s="116">
        <f>ROUND(I299*H299,2)</f>
        <v>0</v>
      </c>
      <c r="BL299" s="17" t="s">
        <v>143</v>
      </c>
      <c r="BM299" s="115" t="s">
        <v>465</v>
      </c>
    </row>
    <row r="300" spans="2:65" s="1" customFormat="1" ht="29.25" x14ac:dyDescent="0.2">
      <c r="B300" s="28"/>
      <c r="C300" s="239"/>
      <c r="D300" s="240" t="s">
        <v>145</v>
      </c>
      <c r="E300" s="239"/>
      <c r="F300" s="241" t="s">
        <v>343</v>
      </c>
      <c r="G300" s="239"/>
      <c r="H300" s="239"/>
      <c r="J300" s="239"/>
      <c r="K300" s="239"/>
      <c r="L300" s="28"/>
      <c r="M300" s="117"/>
      <c r="T300" s="51"/>
      <c r="AT300" s="17" t="s">
        <v>145</v>
      </c>
      <c r="AU300" s="17" t="s">
        <v>87</v>
      </c>
    </row>
    <row r="301" spans="2:65" s="1" customFormat="1" x14ac:dyDescent="0.2">
      <c r="B301" s="28"/>
      <c r="C301" s="239"/>
      <c r="D301" s="242" t="s">
        <v>147</v>
      </c>
      <c r="E301" s="239"/>
      <c r="F301" s="243" t="s">
        <v>344</v>
      </c>
      <c r="G301" s="239"/>
      <c r="H301" s="239"/>
      <c r="J301" s="239"/>
      <c r="K301" s="239"/>
      <c r="L301" s="28"/>
      <c r="M301" s="117"/>
      <c r="T301" s="51"/>
      <c r="AT301" s="17" t="s">
        <v>147</v>
      </c>
      <c r="AU301" s="17" t="s">
        <v>87</v>
      </c>
    </row>
    <row r="302" spans="2:65" s="12" customFormat="1" x14ac:dyDescent="0.2">
      <c r="B302" s="118"/>
      <c r="C302" s="245"/>
      <c r="D302" s="240" t="s">
        <v>151</v>
      </c>
      <c r="E302" s="246" t="s">
        <v>1</v>
      </c>
      <c r="F302" s="247" t="s">
        <v>345</v>
      </c>
      <c r="G302" s="245"/>
      <c r="H302" s="246" t="s">
        <v>1</v>
      </c>
      <c r="J302" s="245"/>
      <c r="K302" s="245"/>
      <c r="L302" s="118"/>
      <c r="M302" s="120"/>
      <c r="T302" s="121"/>
      <c r="AT302" s="119" t="s">
        <v>151</v>
      </c>
      <c r="AU302" s="119" t="s">
        <v>87</v>
      </c>
      <c r="AV302" s="12" t="s">
        <v>85</v>
      </c>
      <c r="AW302" s="12" t="s">
        <v>33</v>
      </c>
      <c r="AX302" s="12" t="s">
        <v>77</v>
      </c>
      <c r="AY302" s="119" t="s">
        <v>136</v>
      </c>
    </row>
    <row r="303" spans="2:65" s="13" customFormat="1" x14ac:dyDescent="0.2">
      <c r="B303" s="122"/>
      <c r="C303" s="248"/>
      <c r="D303" s="240" t="s">
        <v>151</v>
      </c>
      <c r="E303" s="249" t="s">
        <v>1</v>
      </c>
      <c r="F303" s="250" t="s">
        <v>466</v>
      </c>
      <c r="G303" s="248"/>
      <c r="H303" s="251">
        <v>10.5</v>
      </c>
      <c r="J303" s="248"/>
      <c r="K303" s="248"/>
      <c r="L303" s="122"/>
      <c r="M303" s="124"/>
      <c r="T303" s="125"/>
      <c r="AT303" s="123" t="s">
        <v>151</v>
      </c>
      <c r="AU303" s="123" t="s">
        <v>87</v>
      </c>
      <c r="AV303" s="13" t="s">
        <v>87</v>
      </c>
      <c r="AW303" s="13" t="s">
        <v>33</v>
      </c>
      <c r="AX303" s="13" t="s">
        <v>77</v>
      </c>
      <c r="AY303" s="123" t="s">
        <v>136</v>
      </c>
    </row>
    <row r="304" spans="2:65" s="14" customFormat="1" x14ac:dyDescent="0.2">
      <c r="B304" s="126"/>
      <c r="C304" s="252"/>
      <c r="D304" s="240" t="s">
        <v>151</v>
      </c>
      <c r="E304" s="253" t="s">
        <v>1</v>
      </c>
      <c r="F304" s="254" t="s">
        <v>154</v>
      </c>
      <c r="G304" s="252"/>
      <c r="H304" s="255">
        <v>10.5</v>
      </c>
      <c r="J304" s="252"/>
      <c r="K304" s="252"/>
      <c r="L304" s="126"/>
      <c r="M304" s="128"/>
      <c r="T304" s="129"/>
      <c r="AT304" s="127" t="s">
        <v>151</v>
      </c>
      <c r="AU304" s="127" t="s">
        <v>87</v>
      </c>
      <c r="AV304" s="14" t="s">
        <v>143</v>
      </c>
      <c r="AW304" s="14" t="s">
        <v>33</v>
      </c>
      <c r="AX304" s="14" t="s">
        <v>85</v>
      </c>
      <c r="AY304" s="127" t="s">
        <v>136</v>
      </c>
    </row>
    <row r="305" spans="2:65" s="1" customFormat="1" ht="24.2" customHeight="1" x14ac:dyDescent="0.2">
      <c r="B305" s="110"/>
      <c r="C305" s="229" t="s">
        <v>7</v>
      </c>
      <c r="D305" s="229" t="s">
        <v>138</v>
      </c>
      <c r="E305" s="231" t="s">
        <v>347</v>
      </c>
      <c r="F305" s="236" t="s">
        <v>348</v>
      </c>
      <c r="G305" s="237" t="s">
        <v>141</v>
      </c>
      <c r="H305" s="238">
        <v>54.075000000000003</v>
      </c>
      <c r="I305" s="302"/>
      <c r="J305" s="272">
        <f>ROUND(I305*H305,2)</f>
        <v>0</v>
      </c>
      <c r="K305" s="236" t="s">
        <v>142</v>
      </c>
      <c r="L305" s="28"/>
      <c r="M305" s="111" t="s">
        <v>1</v>
      </c>
      <c r="N305" s="112" t="s">
        <v>42</v>
      </c>
      <c r="O305" s="113">
        <v>3.4260000000000002</v>
      </c>
      <c r="P305" s="113">
        <f>O305*H305</f>
        <v>185.26095000000001</v>
      </c>
      <c r="Q305" s="113">
        <v>0</v>
      </c>
      <c r="R305" s="113">
        <f>Q305*H305</f>
        <v>0</v>
      </c>
      <c r="S305" s="113">
        <v>2.2000000000000002</v>
      </c>
      <c r="T305" s="114">
        <f>S305*H305</f>
        <v>118.96500000000002</v>
      </c>
      <c r="AR305" s="115" t="s">
        <v>143</v>
      </c>
      <c r="AT305" s="115" t="s">
        <v>138</v>
      </c>
      <c r="AU305" s="115" t="s">
        <v>87</v>
      </c>
      <c r="AY305" s="17" t="s">
        <v>136</v>
      </c>
      <c r="BE305" s="116">
        <f>IF(N305="základní",J305,0)</f>
        <v>0</v>
      </c>
      <c r="BF305" s="116">
        <f>IF(N305="snížená",J305,0)</f>
        <v>0</v>
      </c>
      <c r="BG305" s="116">
        <f>IF(N305="zákl. přenesená",J305,0)</f>
        <v>0</v>
      </c>
      <c r="BH305" s="116">
        <f>IF(N305="sníž. přenesená",J305,0)</f>
        <v>0</v>
      </c>
      <c r="BI305" s="116">
        <f>IF(N305="nulová",J305,0)</f>
        <v>0</v>
      </c>
      <c r="BJ305" s="17" t="s">
        <v>85</v>
      </c>
      <c r="BK305" s="116">
        <f>ROUND(I305*H305,2)</f>
        <v>0</v>
      </c>
      <c r="BL305" s="17" t="s">
        <v>143</v>
      </c>
      <c r="BM305" s="115" t="s">
        <v>467</v>
      </c>
    </row>
    <row r="306" spans="2:65" s="1" customFormat="1" ht="29.25" x14ac:dyDescent="0.2">
      <c r="B306" s="28"/>
      <c r="C306" s="239"/>
      <c r="D306" s="240" t="s">
        <v>145</v>
      </c>
      <c r="E306" s="239"/>
      <c r="F306" s="241" t="s">
        <v>350</v>
      </c>
      <c r="G306" s="239"/>
      <c r="H306" s="239"/>
      <c r="J306" s="239"/>
      <c r="K306" s="239"/>
      <c r="L306" s="28"/>
      <c r="M306" s="117"/>
      <c r="T306" s="51"/>
      <c r="AT306" s="17" t="s">
        <v>145</v>
      </c>
      <c r="AU306" s="17" t="s">
        <v>87</v>
      </c>
    </row>
    <row r="307" spans="2:65" s="1" customFormat="1" x14ac:dyDescent="0.2">
      <c r="B307" s="28"/>
      <c r="C307" s="239"/>
      <c r="D307" s="242" t="s">
        <v>147</v>
      </c>
      <c r="E307" s="239"/>
      <c r="F307" s="243" t="s">
        <v>351</v>
      </c>
      <c r="G307" s="239"/>
      <c r="H307" s="239"/>
      <c r="J307" s="239"/>
      <c r="K307" s="239"/>
      <c r="L307" s="28"/>
      <c r="M307" s="117"/>
      <c r="T307" s="51"/>
      <c r="AT307" s="17" t="s">
        <v>147</v>
      </c>
      <c r="AU307" s="17" t="s">
        <v>87</v>
      </c>
    </row>
    <row r="308" spans="2:65" s="1" customFormat="1" ht="39" x14ac:dyDescent="0.2">
      <c r="B308" s="28"/>
      <c r="C308" s="239"/>
      <c r="D308" s="240" t="s">
        <v>149</v>
      </c>
      <c r="E308" s="239"/>
      <c r="F308" s="244" t="s">
        <v>352</v>
      </c>
      <c r="G308" s="239"/>
      <c r="H308" s="239"/>
      <c r="J308" s="239"/>
      <c r="K308" s="239"/>
      <c r="L308" s="28"/>
      <c r="M308" s="117"/>
      <c r="T308" s="51"/>
      <c r="AT308" s="17" t="s">
        <v>149</v>
      </c>
      <c r="AU308" s="17" t="s">
        <v>87</v>
      </c>
    </row>
    <row r="309" spans="2:65" s="12" customFormat="1" x14ac:dyDescent="0.2">
      <c r="B309" s="118"/>
      <c r="C309" s="245"/>
      <c r="D309" s="240" t="s">
        <v>151</v>
      </c>
      <c r="E309" s="246" t="s">
        <v>1</v>
      </c>
      <c r="F309" s="247" t="s">
        <v>152</v>
      </c>
      <c r="G309" s="245"/>
      <c r="H309" s="246" t="s">
        <v>1</v>
      </c>
      <c r="J309" s="245"/>
      <c r="K309" s="245"/>
      <c r="L309" s="118"/>
      <c r="M309" s="120"/>
      <c r="T309" s="121"/>
      <c r="AT309" s="119" t="s">
        <v>151</v>
      </c>
      <c r="AU309" s="119" t="s">
        <v>87</v>
      </c>
      <c r="AV309" s="12" t="s">
        <v>85</v>
      </c>
      <c r="AW309" s="12" t="s">
        <v>33</v>
      </c>
      <c r="AX309" s="12" t="s">
        <v>77</v>
      </c>
      <c r="AY309" s="119" t="s">
        <v>136</v>
      </c>
    </row>
    <row r="310" spans="2:65" s="13" customFormat="1" x14ac:dyDescent="0.2">
      <c r="B310" s="122"/>
      <c r="C310" s="248"/>
      <c r="D310" s="240" t="s">
        <v>151</v>
      </c>
      <c r="E310" s="249" t="s">
        <v>1</v>
      </c>
      <c r="F310" s="250" t="s">
        <v>468</v>
      </c>
      <c r="G310" s="248"/>
      <c r="H310" s="251">
        <v>54.075000000000003</v>
      </c>
      <c r="J310" s="248"/>
      <c r="K310" s="248"/>
      <c r="L310" s="122"/>
      <c r="M310" s="124"/>
      <c r="T310" s="125"/>
      <c r="AT310" s="123" t="s">
        <v>151</v>
      </c>
      <c r="AU310" s="123" t="s">
        <v>87</v>
      </c>
      <c r="AV310" s="13" t="s">
        <v>87</v>
      </c>
      <c r="AW310" s="13" t="s">
        <v>33</v>
      </c>
      <c r="AX310" s="13" t="s">
        <v>77</v>
      </c>
      <c r="AY310" s="123" t="s">
        <v>136</v>
      </c>
    </row>
    <row r="311" spans="2:65" s="14" customFormat="1" x14ac:dyDescent="0.2">
      <c r="B311" s="126"/>
      <c r="C311" s="252"/>
      <c r="D311" s="240" t="s">
        <v>151</v>
      </c>
      <c r="E311" s="253" t="s">
        <v>1</v>
      </c>
      <c r="F311" s="254" t="s">
        <v>154</v>
      </c>
      <c r="G311" s="252"/>
      <c r="H311" s="255">
        <v>54.075000000000003</v>
      </c>
      <c r="J311" s="252"/>
      <c r="K311" s="252"/>
      <c r="L311" s="126"/>
      <c r="M311" s="128"/>
      <c r="T311" s="129"/>
      <c r="AT311" s="127" t="s">
        <v>151</v>
      </c>
      <c r="AU311" s="127" t="s">
        <v>87</v>
      </c>
      <c r="AV311" s="14" t="s">
        <v>143</v>
      </c>
      <c r="AW311" s="14" t="s">
        <v>33</v>
      </c>
      <c r="AX311" s="14" t="s">
        <v>85</v>
      </c>
      <c r="AY311" s="127" t="s">
        <v>136</v>
      </c>
    </row>
    <row r="312" spans="2:65" s="1" customFormat="1" ht="24.2" customHeight="1" x14ac:dyDescent="0.2">
      <c r="B312" s="110"/>
      <c r="C312" s="229" t="s">
        <v>354</v>
      </c>
      <c r="D312" s="229" t="s">
        <v>138</v>
      </c>
      <c r="E312" s="231" t="s">
        <v>355</v>
      </c>
      <c r="F312" s="236" t="s">
        <v>356</v>
      </c>
      <c r="G312" s="237" t="s">
        <v>141</v>
      </c>
      <c r="H312" s="238">
        <v>94.65</v>
      </c>
      <c r="I312" s="303"/>
      <c r="J312" s="272">
        <f>ROUND(I312*H312,2)</f>
        <v>0</v>
      </c>
      <c r="K312" s="236" t="s">
        <v>142</v>
      </c>
      <c r="L312" s="28"/>
      <c r="M312" s="111" t="s">
        <v>1</v>
      </c>
      <c r="N312" s="112" t="s">
        <v>42</v>
      </c>
      <c r="O312" s="113">
        <v>6.4160000000000004</v>
      </c>
      <c r="P312" s="113">
        <f>O312*H312</f>
        <v>607.27440000000013</v>
      </c>
      <c r="Q312" s="113">
        <v>0</v>
      </c>
      <c r="R312" s="113">
        <f>Q312*H312</f>
        <v>0</v>
      </c>
      <c r="S312" s="113">
        <v>2.5</v>
      </c>
      <c r="T312" s="114">
        <f>S312*H312</f>
        <v>236.625</v>
      </c>
      <c r="AR312" s="115" t="s">
        <v>143</v>
      </c>
      <c r="AT312" s="115" t="s">
        <v>138</v>
      </c>
      <c r="AU312" s="115" t="s">
        <v>87</v>
      </c>
      <c r="AY312" s="17" t="s">
        <v>136</v>
      </c>
      <c r="BE312" s="116">
        <f>IF(N312="základní",J312,0)</f>
        <v>0</v>
      </c>
      <c r="BF312" s="116">
        <f>IF(N312="snížená",J312,0)</f>
        <v>0</v>
      </c>
      <c r="BG312" s="116">
        <f>IF(N312="zákl. přenesená",J312,0)</f>
        <v>0</v>
      </c>
      <c r="BH312" s="116">
        <f>IF(N312="sníž. přenesená",J312,0)</f>
        <v>0</v>
      </c>
      <c r="BI312" s="116">
        <f>IF(N312="nulová",J312,0)</f>
        <v>0</v>
      </c>
      <c r="BJ312" s="17" t="s">
        <v>85</v>
      </c>
      <c r="BK312" s="116">
        <f>ROUND(I312*H312,2)</f>
        <v>0</v>
      </c>
      <c r="BL312" s="17" t="s">
        <v>143</v>
      </c>
      <c r="BM312" s="115" t="s">
        <v>469</v>
      </c>
    </row>
    <row r="313" spans="2:65" s="1" customFormat="1" ht="29.25" x14ac:dyDescent="0.2">
      <c r="B313" s="28"/>
      <c r="C313" s="239"/>
      <c r="D313" s="240" t="s">
        <v>145</v>
      </c>
      <c r="E313" s="239"/>
      <c r="F313" s="241" t="s">
        <v>358</v>
      </c>
      <c r="G313" s="239"/>
      <c r="H313" s="239"/>
      <c r="J313" s="239"/>
      <c r="K313" s="239"/>
      <c r="L313" s="28"/>
      <c r="M313" s="117"/>
      <c r="T313" s="51"/>
      <c r="AT313" s="17" t="s">
        <v>145</v>
      </c>
      <c r="AU313" s="17" t="s">
        <v>87</v>
      </c>
    </row>
    <row r="314" spans="2:65" s="1" customFormat="1" x14ac:dyDescent="0.2">
      <c r="B314" s="28"/>
      <c r="C314" s="239"/>
      <c r="D314" s="242" t="s">
        <v>147</v>
      </c>
      <c r="E314" s="239"/>
      <c r="F314" s="243" t="s">
        <v>359</v>
      </c>
      <c r="G314" s="239"/>
      <c r="H314" s="239"/>
      <c r="J314" s="239"/>
      <c r="K314" s="239"/>
      <c r="L314" s="28"/>
      <c r="M314" s="117"/>
      <c r="T314" s="51"/>
      <c r="AT314" s="17" t="s">
        <v>147</v>
      </c>
      <c r="AU314" s="17" t="s">
        <v>87</v>
      </c>
    </row>
    <row r="315" spans="2:65" s="1" customFormat="1" ht="39" x14ac:dyDescent="0.2">
      <c r="B315" s="28"/>
      <c r="C315" s="239"/>
      <c r="D315" s="240" t="s">
        <v>149</v>
      </c>
      <c r="E315" s="239"/>
      <c r="F315" s="244" t="s">
        <v>352</v>
      </c>
      <c r="G315" s="239"/>
      <c r="H315" s="239"/>
      <c r="J315" s="239"/>
      <c r="K315" s="239"/>
      <c r="L315" s="28"/>
      <c r="M315" s="117"/>
      <c r="T315" s="51"/>
      <c r="AT315" s="17" t="s">
        <v>149</v>
      </c>
      <c r="AU315" s="17" t="s">
        <v>87</v>
      </c>
    </row>
    <row r="316" spans="2:65" s="12" customFormat="1" x14ac:dyDescent="0.2">
      <c r="B316" s="118"/>
      <c r="C316" s="245"/>
      <c r="D316" s="240" t="s">
        <v>151</v>
      </c>
      <c r="E316" s="246" t="s">
        <v>1</v>
      </c>
      <c r="F316" s="247" t="s">
        <v>360</v>
      </c>
      <c r="G316" s="245"/>
      <c r="H316" s="246" t="s">
        <v>1</v>
      </c>
      <c r="J316" s="245"/>
      <c r="K316" s="245"/>
      <c r="L316" s="118"/>
      <c r="M316" s="120"/>
      <c r="T316" s="121"/>
      <c r="AT316" s="119" t="s">
        <v>151</v>
      </c>
      <c r="AU316" s="119" t="s">
        <v>87</v>
      </c>
      <c r="AV316" s="12" t="s">
        <v>85</v>
      </c>
      <c r="AW316" s="12" t="s">
        <v>33</v>
      </c>
      <c r="AX316" s="12" t="s">
        <v>77</v>
      </c>
      <c r="AY316" s="119" t="s">
        <v>136</v>
      </c>
    </row>
    <row r="317" spans="2:65" s="13" customFormat="1" x14ac:dyDescent="0.2">
      <c r="B317" s="122"/>
      <c r="C317" s="248"/>
      <c r="D317" s="240" t="s">
        <v>151</v>
      </c>
      <c r="E317" s="249" t="s">
        <v>1</v>
      </c>
      <c r="F317" s="250" t="s">
        <v>470</v>
      </c>
      <c r="G317" s="248"/>
      <c r="H317" s="251">
        <v>64.37</v>
      </c>
      <c r="J317" s="248"/>
      <c r="K317" s="248"/>
      <c r="L317" s="122"/>
      <c r="M317" s="124"/>
      <c r="T317" s="125"/>
      <c r="AT317" s="123" t="s">
        <v>151</v>
      </c>
      <c r="AU317" s="123" t="s">
        <v>87</v>
      </c>
      <c r="AV317" s="13" t="s">
        <v>87</v>
      </c>
      <c r="AW317" s="13" t="s">
        <v>33</v>
      </c>
      <c r="AX317" s="13" t="s">
        <v>77</v>
      </c>
      <c r="AY317" s="123" t="s">
        <v>136</v>
      </c>
    </row>
    <row r="318" spans="2:65" s="12" customFormat="1" x14ac:dyDescent="0.2">
      <c r="B318" s="118"/>
      <c r="C318" s="245"/>
      <c r="D318" s="240" t="s">
        <v>151</v>
      </c>
      <c r="E318" s="246" t="s">
        <v>1</v>
      </c>
      <c r="F318" s="247" t="s">
        <v>362</v>
      </c>
      <c r="G318" s="245"/>
      <c r="H318" s="246" t="s">
        <v>1</v>
      </c>
      <c r="J318" s="245"/>
      <c r="K318" s="245"/>
      <c r="L318" s="118"/>
      <c r="M318" s="120"/>
      <c r="T318" s="121"/>
      <c r="AT318" s="119" t="s">
        <v>151</v>
      </c>
      <c r="AU318" s="119" t="s">
        <v>87</v>
      </c>
      <c r="AV318" s="12" t="s">
        <v>85</v>
      </c>
      <c r="AW318" s="12" t="s">
        <v>33</v>
      </c>
      <c r="AX318" s="12" t="s">
        <v>77</v>
      </c>
      <c r="AY318" s="119" t="s">
        <v>136</v>
      </c>
    </row>
    <row r="319" spans="2:65" s="13" customFormat="1" x14ac:dyDescent="0.2">
      <c r="B319" s="122"/>
      <c r="C319" s="248"/>
      <c r="D319" s="240" t="s">
        <v>151</v>
      </c>
      <c r="E319" s="249" t="s">
        <v>1</v>
      </c>
      <c r="F319" s="250" t="s">
        <v>471</v>
      </c>
      <c r="G319" s="248"/>
      <c r="H319" s="251">
        <v>30.28</v>
      </c>
      <c r="J319" s="248"/>
      <c r="K319" s="248"/>
      <c r="L319" s="122"/>
      <c r="M319" s="124"/>
      <c r="T319" s="125"/>
      <c r="AT319" s="123" t="s">
        <v>151</v>
      </c>
      <c r="AU319" s="123" t="s">
        <v>87</v>
      </c>
      <c r="AV319" s="13" t="s">
        <v>87</v>
      </c>
      <c r="AW319" s="13" t="s">
        <v>33</v>
      </c>
      <c r="AX319" s="13" t="s">
        <v>77</v>
      </c>
      <c r="AY319" s="123" t="s">
        <v>136</v>
      </c>
    </row>
    <row r="320" spans="2:65" s="14" customFormat="1" x14ac:dyDescent="0.2">
      <c r="B320" s="126"/>
      <c r="C320" s="252"/>
      <c r="D320" s="240" t="s">
        <v>151</v>
      </c>
      <c r="E320" s="253" t="s">
        <v>1</v>
      </c>
      <c r="F320" s="254" t="s">
        <v>154</v>
      </c>
      <c r="G320" s="252"/>
      <c r="H320" s="255">
        <v>94.65</v>
      </c>
      <c r="J320" s="252"/>
      <c r="K320" s="252"/>
      <c r="L320" s="126"/>
      <c r="M320" s="128"/>
      <c r="T320" s="129"/>
      <c r="AT320" s="127" t="s">
        <v>151</v>
      </c>
      <c r="AU320" s="127" t="s">
        <v>87</v>
      </c>
      <c r="AV320" s="14" t="s">
        <v>143</v>
      </c>
      <c r="AW320" s="14" t="s">
        <v>33</v>
      </c>
      <c r="AX320" s="14" t="s">
        <v>85</v>
      </c>
      <c r="AY320" s="127" t="s">
        <v>136</v>
      </c>
    </row>
    <row r="321" spans="2:65" s="1" customFormat="1" ht="24.2" customHeight="1" x14ac:dyDescent="0.2">
      <c r="B321" s="110"/>
      <c r="C321" s="229" t="s">
        <v>364</v>
      </c>
      <c r="D321" s="229" t="s">
        <v>138</v>
      </c>
      <c r="E321" s="231" t="s">
        <v>365</v>
      </c>
      <c r="F321" s="236" t="s">
        <v>366</v>
      </c>
      <c r="G321" s="237" t="s">
        <v>367</v>
      </c>
      <c r="H321" s="238">
        <v>3.5</v>
      </c>
      <c r="I321" s="304"/>
      <c r="J321" s="272">
        <f>ROUND(I321*H321,2)</f>
        <v>0</v>
      </c>
      <c r="K321" s="236" t="s">
        <v>142</v>
      </c>
      <c r="L321" s="28"/>
      <c r="M321" s="111" t="s">
        <v>1</v>
      </c>
      <c r="N321" s="112" t="s">
        <v>42</v>
      </c>
      <c r="O321" s="113">
        <v>2.4590000000000001</v>
      </c>
      <c r="P321" s="113">
        <f>O321*H321</f>
        <v>8.6065000000000005</v>
      </c>
      <c r="Q321" s="113">
        <v>8.0000000000000007E-5</v>
      </c>
      <c r="R321" s="113">
        <f>Q321*H321</f>
        <v>2.8000000000000003E-4</v>
      </c>
      <c r="S321" s="113">
        <v>0</v>
      </c>
      <c r="T321" s="114">
        <f>S321*H321</f>
        <v>0</v>
      </c>
      <c r="AR321" s="115" t="s">
        <v>143</v>
      </c>
      <c r="AT321" s="115" t="s">
        <v>138</v>
      </c>
      <c r="AU321" s="115" t="s">
        <v>87</v>
      </c>
      <c r="AY321" s="17" t="s">
        <v>136</v>
      </c>
      <c r="BE321" s="116">
        <f>IF(N321="základní",J321,0)</f>
        <v>0</v>
      </c>
      <c r="BF321" s="116">
        <f>IF(N321="snížená",J321,0)</f>
        <v>0</v>
      </c>
      <c r="BG321" s="116">
        <f>IF(N321="zákl. přenesená",J321,0)</f>
        <v>0</v>
      </c>
      <c r="BH321" s="116">
        <f>IF(N321="sníž. přenesená",J321,0)</f>
        <v>0</v>
      </c>
      <c r="BI321" s="116">
        <f>IF(N321="nulová",J321,0)</f>
        <v>0</v>
      </c>
      <c r="BJ321" s="17" t="s">
        <v>85</v>
      </c>
      <c r="BK321" s="116">
        <f>ROUND(I321*H321,2)</f>
        <v>0</v>
      </c>
      <c r="BL321" s="17" t="s">
        <v>143</v>
      </c>
      <c r="BM321" s="115" t="s">
        <v>472</v>
      </c>
    </row>
    <row r="322" spans="2:65" s="1" customFormat="1" ht="29.25" x14ac:dyDescent="0.2">
      <c r="B322" s="28"/>
      <c r="C322" s="239"/>
      <c r="D322" s="240" t="s">
        <v>145</v>
      </c>
      <c r="E322" s="239"/>
      <c r="F322" s="241" t="s">
        <v>369</v>
      </c>
      <c r="G322" s="239"/>
      <c r="H322" s="239"/>
      <c r="J322" s="239"/>
      <c r="K322" s="239"/>
      <c r="L322" s="28"/>
      <c r="M322" s="117"/>
      <c r="T322" s="51"/>
      <c r="AT322" s="17" t="s">
        <v>145</v>
      </c>
      <c r="AU322" s="17" t="s">
        <v>87</v>
      </c>
    </row>
    <row r="323" spans="2:65" s="1" customFormat="1" x14ac:dyDescent="0.2">
      <c r="B323" s="28"/>
      <c r="C323" s="239"/>
      <c r="D323" s="242" t="s">
        <v>147</v>
      </c>
      <c r="E323" s="239"/>
      <c r="F323" s="243" t="s">
        <v>370</v>
      </c>
      <c r="G323" s="239"/>
      <c r="H323" s="239"/>
      <c r="J323" s="239"/>
      <c r="K323" s="239"/>
      <c r="L323" s="28"/>
      <c r="M323" s="117"/>
      <c r="T323" s="51"/>
      <c r="AT323" s="17" t="s">
        <v>147</v>
      </c>
      <c r="AU323" s="17" t="s">
        <v>87</v>
      </c>
    </row>
    <row r="324" spans="2:65" s="12" customFormat="1" x14ac:dyDescent="0.2">
      <c r="B324" s="118"/>
      <c r="C324" s="245"/>
      <c r="D324" s="240" t="s">
        <v>151</v>
      </c>
      <c r="E324" s="246" t="s">
        <v>1</v>
      </c>
      <c r="F324" s="247" t="s">
        <v>371</v>
      </c>
      <c r="G324" s="245"/>
      <c r="H324" s="246" t="s">
        <v>1</v>
      </c>
      <c r="J324" s="245"/>
      <c r="K324" s="245"/>
      <c r="L324" s="118"/>
      <c r="M324" s="120"/>
      <c r="T324" s="121"/>
      <c r="AT324" s="119" t="s">
        <v>151</v>
      </c>
      <c r="AU324" s="119" t="s">
        <v>87</v>
      </c>
      <c r="AV324" s="12" t="s">
        <v>85</v>
      </c>
      <c r="AW324" s="12" t="s">
        <v>33</v>
      </c>
      <c r="AX324" s="12" t="s">
        <v>77</v>
      </c>
      <c r="AY324" s="119" t="s">
        <v>136</v>
      </c>
    </row>
    <row r="325" spans="2:65" s="13" customFormat="1" x14ac:dyDescent="0.2">
      <c r="B325" s="122"/>
      <c r="C325" s="248"/>
      <c r="D325" s="240" t="s">
        <v>151</v>
      </c>
      <c r="E325" s="249" t="s">
        <v>1</v>
      </c>
      <c r="F325" s="250" t="s">
        <v>473</v>
      </c>
      <c r="G325" s="248"/>
      <c r="H325" s="251">
        <v>3.5</v>
      </c>
      <c r="J325" s="248"/>
      <c r="K325" s="248"/>
      <c r="L325" s="122"/>
      <c r="M325" s="124"/>
      <c r="T325" s="125"/>
      <c r="AT325" s="123" t="s">
        <v>151</v>
      </c>
      <c r="AU325" s="123" t="s">
        <v>87</v>
      </c>
      <c r="AV325" s="13" t="s">
        <v>87</v>
      </c>
      <c r="AW325" s="13" t="s">
        <v>33</v>
      </c>
      <c r="AX325" s="13" t="s">
        <v>77</v>
      </c>
      <c r="AY325" s="123" t="s">
        <v>136</v>
      </c>
    </row>
    <row r="326" spans="2:65" s="14" customFormat="1" x14ac:dyDescent="0.2">
      <c r="B326" s="126"/>
      <c r="C326" s="252"/>
      <c r="D326" s="240" t="s">
        <v>151</v>
      </c>
      <c r="E326" s="253" t="s">
        <v>1</v>
      </c>
      <c r="F326" s="254" t="s">
        <v>154</v>
      </c>
      <c r="G326" s="252"/>
      <c r="H326" s="255">
        <v>3.5</v>
      </c>
      <c r="J326" s="252"/>
      <c r="K326" s="252"/>
      <c r="L326" s="126"/>
      <c r="M326" s="128"/>
      <c r="T326" s="129"/>
      <c r="AT326" s="127" t="s">
        <v>151</v>
      </c>
      <c r="AU326" s="127" t="s">
        <v>87</v>
      </c>
      <c r="AV326" s="14" t="s">
        <v>143</v>
      </c>
      <c r="AW326" s="14" t="s">
        <v>33</v>
      </c>
      <c r="AX326" s="14" t="s">
        <v>85</v>
      </c>
      <c r="AY326" s="127" t="s">
        <v>136</v>
      </c>
    </row>
    <row r="327" spans="2:65" s="11" customFormat="1" ht="22.9" customHeight="1" x14ac:dyDescent="0.2">
      <c r="B327" s="103"/>
      <c r="C327" s="266"/>
      <c r="D327" s="267" t="s">
        <v>76</v>
      </c>
      <c r="E327" s="268" t="s">
        <v>373</v>
      </c>
      <c r="F327" s="268" t="s">
        <v>374</v>
      </c>
      <c r="G327" s="266"/>
      <c r="H327" s="266"/>
      <c r="J327" s="271">
        <f>BK327</f>
        <v>0</v>
      </c>
      <c r="K327" s="266"/>
      <c r="L327" s="103"/>
      <c r="M327" s="105"/>
      <c r="P327" s="106">
        <f>SUM(P328:P339)</f>
        <v>95.429879999999997</v>
      </c>
      <c r="R327" s="106">
        <f>SUM(R328:R339)</f>
        <v>0</v>
      </c>
      <c r="T327" s="107">
        <f>SUM(T328:T339)</f>
        <v>0</v>
      </c>
      <c r="AR327" s="104" t="s">
        <v>85</v>
      </c>
      <c r="AT327" s="108" t="s">
        <v>76</v>
      </c>
      <c r="AU327" s="108" t="s">
        <v>85</v>
      </c>
      <c r="AY327" s="104" t="s">
        <v>136</v>
      </c>
      <c r="BK327" s="109">
        <f>SUM(BK328:BK339)</f>
        <v>0</v>
      </c>
    </row>
    <row r="328" spans="2:65" s="1" customFormat="1" ht="24.2" customHeight="1" x14ac:dyDescent="0.2">
      <c r="B328" s="110"/>
      <c r="C328" s="229" t="s">
        <v>375</v>
      </c>
      <c r="D328" s="229" t="s">
        <v>138</v>
      </c>
      <c r="E328" s="231" t="s">
        <v>376</v>
      </c>
      <c r="F328" s="236" t="s">
        <v>377</v>
      </c>
      <c r="G328" s="237" t="s">
        <v>378</v>
      </c>
      <c r="H328" s="238">
        <v>142.065</v>
      </c>
      <c r="I328" s="305"/>
      <c r="J328" s="272">
        <f>ROUND(I328*H328,2)</f>
        <v>0</v>
      </c>
      <c r="K328" s="236" t="s">
        <v>221</v>
      </c>
      <c r="L328" s="28"/>
      <c r="M328" s="111" t="s">
        <v>1</v>
      </c>
      <c r="N328" s="112" t="s">
        <v>42</v>
      </c>
      <c r="O328" s="113">
        <v>0.252</v>
      </c>
      <c r="P328" s="113">
        <f>O328*H328</f>
        <v>35.800379999999997</v>
      </c>
      <c r="Q328" s="113">
        <v>0</v>
      </c>
      <c r="R328" s="113">
        <f>Q328*H328</f>
        <v>0</v>
      </c>
      <c r="S328" s="113">
        <v>0</v>
      </c>
      <c r="T328" s="114">
        <f>S328*H328</f>
        <v>0</v>
      </c>
      <c r="AR328" s="115" t="s">
        <v>143</v>
      </c>
      <c r="AT328" s="115" t="s">
        <v>138</v>
      </c>
      <c r="AU328" s="115" t="s">
        <v>87</v>
      </c>
      <c r="AY328" s="17" t="s">
        <v>136</v>
      </c>
      <c r="BE328" s="116">
        <f>IF(N328="základní",J328,0)</f>
        <v>0</v>
      </c>
      <c r="BF328" s="116">
        <f>IF(N328="snížená",J328,0)</f>
        <v>0</v>
      </c>
      <c r="BG328" s="116">
        <f>IF(N328="zákl. přenesená",J328,0)</f>
        <v>0</v>
      </c>
      <c r="BH328" s="116">
        <f>IF(N328="sníž. přenesená",J328,0)</f>
        <v>0</v>
      </c>
      <c r="BI328" s="116">
        <f>IF(N328="nulová",J328,0)</f>
        <v>0</v>
      </c>
      <c r="BJ328" s="17" t="s">
        <v>85</v>
      </c>
      <c r="BK328" s="116">
        <f>ROUND(I328*H328,2)</f>
        <v>0</v>
      </c>
      <c r="BL328" s="17" t="s">
        <v>143</v>
      </c>
      <c r="BM328" s="115" t="s">
        <v>474</v>
      </c>
    </row>
    <row r="329" spans="2:65" s="1" customFormat="1" ht="16.5" customHeight="1" x14ac:dyDescent="0.2">
      <c r="B329" s="110"/>
      <c r="C329" s="261"/>
      <c r="D329" s="261"/>
      <c r="E329" s="262"/>
      <c r="F329" s="256" t="s">
        <v>184</v>
      </c>
      <c r="G329" s="264"/>
      <c r="H329" s="265"/>
      <c r="I329" s="140"/>
      <c r="J329" s="273"/>
      <c r="K329" s="274"/>
      <c r="L329" s="28"/>
      <c r="M329" s="111"/>
      <c r="N329" s="112"/>
      <c r="O329" s="113"/>
      <c r="P329" s="113"/>
      <c r="Q329" s="113"/>
      <c r="R329" s="113"/>
      <c r="S329" s="113"/>
      <c r="T329" s="114"/>
      <c r="AR329" s="115"/>
      <c r="AT329" s="115"/>
      <c r="AU329" s="115"/>
      <c r="AY329" s="17"/>
      <c r="BE329" s="116"/>
      <c r="BF329" s="116"/>
      <c r="BG329" s="116"/>
      <c r="BH329" s="116"/>
      <c r="BI329" s="116"/>
      <c r="BJ329" s="17"/>
      <c r="BK329" s="116"/>
      <c r="BL329" s="17"/>
      <c r="BM329" s="115"/>
    </row>
    <row r="330" spans="2:65" s="1" customFormat="1" ht="16.5" customHeight="1" x14ac:dyDescent="0.2">
      <c r="B330" s="110"/>
      <c r="C330" s="261"/>
      <c r="D330" s="261"/>
      <c r="E330" s="262"/>
      <c r="F330" s="256" t="s">
        <v>380</v>
      </c>
      <c r="G330" s="264"/>
      <c r="H330" s="265"/>
      <c r="I330" s="140"/>
      <c r="J330" s="273"/>
      <c r="K330" s="274"/>
      <c r="L330" s="28"/>
      <c r="M330" s="111"/>
      <c r="N330" s="112"/>
      <c r="O330" s="113"/>
      <c r="P330" s="113"/>
      <c r="Q330" s="113"/>
      <c r="R330" s="113"/>
      <c r="S330" s="113"/>
      <c r="T330" s="114"/>
      <c r="AR330" s="115"/>
      <c r="AT330" s="115"/>
      <c r="AU330" s="115"/>
      <c r="AY330" s="17"/>
      <c r="BE330" s="116"/>
      <c r="BF330" s="116"/>
      <c r="BG330" s="116"/>
      <c r="BH330" s="116"/>
      <c r="BI330" s="116"/>
      <c r="BJ330" s="17"/>
      <c r="BK330" s="116"/>
      <c r="BL330" s="17"/>
      <c r="BM330" s="115"/>
    </row>
    <row r="331" spans="2:65" s="12" customFormat="1" x14ac:dyDescent="0.2">
      <c r="B331" s="118"/>
      <c r="C331" s="245"/>
      <c r="D331" s="240" t="s">
        <v>151</v>
      </c>
      <c r="E331" s="246" t="s">
        <v>1</v>
      </c>
      <c r="F331" s="247" t="s">
        <v>381</v>
      </c>
      <c r="G331" s="245"/>
      <c r="H331" s="246" t="s">
        <v>1</v>
      </c>
      <c r="J331" s="245"/>
      <c r="K331" s="245"/>
      <c r="L331" s="118"/>
      <c r="M331" s="120"/>
      <c r="T331" s="121"/>
      <c r="AT331" s="119" t="s">
        <v>151</v>
      </c>
      <c r="AU331" s="119" t="s">
        <v>87</v>
      </c>
      <c r="AV331" s="12" t="s">
        <v>85</v>
      </c>
      <c r="AW331" s="12" t="s">
        <v>33</v>
      </c>
      <c r="AX331" s="12" t="s">
        <v>77</v>
      </c>
      <c r="AY331" s="119" t="s">
        <v>136</v>
      </c>
    </row>
    <row r="332" spans="2:65" s="13" customFormat="1" x14ac:dyDescent="0.2">
      <c r="B332" s="122"/>
      <c r="C332" s="248"/>
      <c r="D332" s="240" t="s">
        <v>151</v>
      </c>
      <c r="E332" s="249" t="s">
        <v>1</v>
      </c>
      <c r="F332" s="250" t="s">
        <v>475</v>
      </c>
      <c r="G332" s="248"/>
      <c r="H332" s="251">
        <v>142.065</v>
      </c>
      <c r="J332" s="248"/>
      <c r="K332" s="248"/>
      <c r="L332" s="122"/>
      <c r="M332" s="124"/>
      <c r="T332" s="125"/>
      <c r="AT332" s="123" t="s">
        <v>151</v>
      </c>
      <c r="AU332" s="123" t="s">
        <v>87</v>
      </c>
      <c r="AV332" s="13" t="s">
        <v>87</v>
      </c>
      <c r="AW332" s="13" t="s">
        <v>33</v>
      </c>
      <c r="AX332" s="13" t="s">
        <v>77</v>
      </c>
      <c r="AY332" s="123" t="s">
        <v>136</v>
      </c>
    </row>
    <row r="333" spans="2:65" s="14" customFormat="1" x14ac:dyDescent="0.2">
      <c r="B333" s="126"/>
      <c r="C333" s="252"/>
      <c r="D333" s="240" t="s">
        <v>151</v>
      </c>
      <c r="E333" s="253" t="s">
        <v>1</v>
      </c>
      <c r="F333" s="254" t="s">
        <v>154</v>
      </c>
      <c r="G333" s="252"/>
      <c r="H333" s="255">
        <v>142.065</v>
      </c>
      <c r="J333" s="252"/>
      <c r="K333" s="252"/>
      <c r="L333" s="126"/>
      <c r="M333" s="128"/>
      <c r="T333" s="129"/>
      <c r="AT333" s="127" t="s">
        <v>151</v>
      </c>
      <c r="AU333" s="127" t="s">
        <v>87</v>
      </c>
      <c r="AV333" s="14" t="s">
        <v>143</v>
      </c>
      <c r="AW333" s="14" t="s">
        <v>33</v>
      </c>
      <c r="AX333" s="14" t="s">
        <v>85</v>
      </c>
      <c r="AY333" s="127" t="s">
        <v>136</v>
      </c>
    </row>
    <row r="334" spans="2:65" s="1" customFormat="1" ht="33" customHeight="1" x14ac:dyDescent="0.2">
      <c r="B334" s="110"/>
      <c r="C334" s="229" t="s">
        <v>383</v>
      </c>
      <c r="D334" s="229" t="s">
        <v>138</v>
      </c>
      <c r="E334" s="231" t="s">
        <v>384</v>
      </c>
      <c r="F334" s="236" t="s">
        <v>385</v>
      </c>
      <c r="G334" s="237" t="s">
        <v>378</v>
      </c>
      <c r="H334" s="238">
        <v>236.625</v>
      </c>
      <c r="I334" s="306"/>
      <c r="J334" s="272">
        <f>ROUND(I334*H334,2)</f>
        <v>0</v>
      </c>
      <c r="K334" s="236" t="s">
        <v>221</v>
      </c>
      <c r="L334" s="28"/>
      <c r="M334" s="111" t="s">
        <v>1</v>
      </c>
      <c r="N334" s="112" t="s">
        <v>42</v>
      </c>
      <c r="O334" s="113">
        <v>0.252</v>
      </c>
      <c r="P334" s="113">
        <f>O334*H334</f>
        <v>59.6295</v>
      </c>
      <c r="Q334" s="113">
        <v>0</v>
      </c>
      <c r="R334" s="113">
        <f>Q334*H334</f>
        <v>0</v>
      </c>
      <c r="S334" s="113">
        <v>0</v>
      </c>
      <c r="T334" s="114">
        <f>S334*H334</f>
        <v>0</v>
      </c>
      <c r="AR334" s="115" t="s">
        <v>143</v>
      </c>
      <c r="AT334" s="115" t="s">
        <v>138</v>
      </c>
      <c r="AU334" s="115" t="s">
        <v>87</v>
      </c>
      <c r="AY334" s="17" t="s">
        <v>136</v>
      </c>
      <c r="BE334" s="116">
        <f>IF(N334="základní",J334,0)</f>
        <v>0</v>
      </c>
      <c r="BF334" s="116">
        <f>IF(N334="snížená",J334,0)</f>
        <v>0</v>
      </c>
      <c r="BG334" s="116">
        <f>IF(N334="zákl. přenesená",J334,0)</f>
        <v>0</v>
      </c>
      <c r="BH334" s="116">
        <f>IF(N334="sníž. přenesená",J334,0)</f>
        <v>0</v>
      </c>
      <c r="BI334" s="116">
        <f>IF(N334="nulová",J334,0)</f>
        <v>0</v>
      </c>
      <c r="BJ334" s="17" t="s">
        <v>85</v>
      </c>
      <c r="BK334" s="116">
        <f>ROUND(I334*H334,2)</f>
        <v>0</v>
      </c>
      <c r="BL334" s="17" t="s">
        <v>143</v>
      </c>
      <c r="BM334" s="115" t="s">
        <v>476</v>
      </c>
    </row>
    <row r="335" spans="2:65" s="1" customFormat="1" ht="15.75" customHeight="1" x14ac:dyDescent="0.2">
      <c r="B335" s="110"/>
      <c r="C335" s="261"/>
      <c r="D335" s="261"/>
      <c r="E335" s="262"/>
      <c r="F335" s="256" t="s">
        <v>184</v>
      </c>
      <c r="G335" s="264"/>
      <c r="H335" s="265"/>
      <c r="I335" s="140"/>
      <c r="J335" s="273"/>
      <c r="K335" s="274"/>
      <c r="L335" s="28"/>
      <c r="M335" s="111"/>
      <c r="N335" s="112"/>
      <c r="O335" s="113"/>
      <c r="P335" s="113"/>
      <c r="Q335" s="113"/>
      <c r="R335" s="113"/>
      <c r="S335" s="113"/>
      <c r="T335" s="114"/>
      <c r="AR335" s="115"/>
      <c r="AT335" s="115"/>
      <c r="AU335" s="115"/>
      <c r="AY335" s="17"/>
      <c r="BE335" s="116"/>
      <c r="BF335" s="116"/>
      <c r="BG335" s="116"/>
      <c r="BH335" s="116"/>
      <c r="BI335" s="116"/>
      <c r="BJ335" s="17"/>
      <c r="BK335" s="116"/>
      <c r="BL335" s="17"/>
      <c r="BM335" s="115"/>
    </row>
    <row r="336" spans="2:65" s="1" customFormat="1" ht="15.75" customHeight="1" x14ac:dyDescent="0.2">
      <c r="B336" s="110"/>
      <c r="C336" s="261"/>
      <c r="D336" s="261"/>
      <c r="E336" s="262"/>
      <c r="F336" s="256" t="s">
        <v>380</v>
      </c>
      <c r="G336" s="264"/>
      <c r="H336" s="265"/>
      <c r="I336" s="140"/>
      <c r="J336" s="273"/>
      <c r="K336" s="274"/>
      <c r="L336" s="28"/>
      <c r="M336" s="111"/>
      <c r="N336" s="112"/>
      <c r="O336" s="113"/>
      <c r="P336" s="113"/>
      <c r="Q336" s="113"/>
      <c r="R336" s="113"/>
      <c r="S336" s="113"/>
      <c r="T336" s="114"/>
      <c r="AR336" s="115"/>
      <c r="AT336" s="115"/>
      <c r="AU336" s="115"/>
      <c r="AY336" s="17"/>
      <c r="BE336" s="116"/>
      <c r="BF336" s="116"/>
      <c r="BG336" s="116"/>
      <c r="BH336" s="116"/>
      <c r="BI336" s="116"/>
      <c r="BJ336" s="17"/>
      <c r="BK336" s="116"/>
      <c r="BL336" s="17"/>
      <c r="BM336" s="115"/>
    </row>
    <row r="337" spans="2:65" s="12" customFormat="1" x14ac:dyDescent="0.2">
      <c r="B337" s="118"/>
      <c r="C337" s="245"/>
      <c r="D337" s="240" t="s">
        <v>151</v>
      </c>
      <c r="E337" s="246" t="s">
        <v>1</v>
      </c>
      <c r="F337" s="247" t="s">
        <v>387</v>
      </c>
      <c r="G337" s="245"/>
      <c r="H337" s="246" t="s">
        <v>1</v>
      </c>
      <c r="J337" s="245"/>
      <c r="K337" s="245"/>
      <c r="L337" s="118"/>
      <c r="M337" s="120"/>
      <c r="T337" s="121"/>
      <c r="AT337" s="119" t="s">
        <v>151</v>
      </c>
      <c r="AU337" s="119" t="s">
        <v>87</v>
      </c>
      <c r="AV337" s="12" t="s">
        <v>85</v>
      </c>
      <c r="AW337" s="12" t="s">
        <v>33</v>
      </c>
      <c r="AX337" s="12" t="s">
        <v>77</v>
      </c>
      <c r="AY337" s="119" t="s">
        <v>136</v>
      </c>
    </row>
    <row r="338" spans="2:65" s="13" customFormat="1" x14ac:dyDescent="0.2">
      <c r="B338" s="122"/>
      <c r="C338" s="248"/>
      <c r="D338" s="240" t="s">
        <v>151</v>
      </c>
      <c r="E338" s="249" t="s">
        <v>1</v>
      </c>
      <c r="F338" s="250" t="s">
        <v>477</v>
      </c>
      <c r="G338" s="248"/>
      <c r="H338" s="251">
        <v>236.625</v>
      </c>
      <c r="J338" s="248"/>
      <c r="K338" s="248"/>
      <c r="L338" s="122"/>
      <c r="M338" s="124"/>
      <c r="T338" s="125"/>
      <c r="AT338" s="123" t="s">
        <v>151</v>
      </c>
      <c r="AU338" s="123" t="s">
        <v>87</v>
      </c>
      <c r="AV338" s="13" t="s">
        <v>87</v>
      </c>
      <c r="AW338" s="13" t="s">
        <v>33</v>
      </c>
      <c r="AX338" s="13" t="s">
        <v>77</v>
      </c>
      <c r="AY338" s="123" t="s">
        <v>136</v>
      </c>
    </row>
    <row r="339" spans="2:65" s="14" customFormat="1" x14ac:dyDescent="0.2">
      <c r="B339" s="126"/>
      <c r="C339" s="252"/>
      <c r="D339" s="240" t="s">
        <v>151</v>
      </c>
      <c r="E339" s="253" t="s">
        <v>1</v>
      </c>
      <c r="F339" s="254" t="s">
        <v>154</v>
      </c>
      <c r="G339" s="252"/>
      <c r="H339" s="255">
        <v>236.625</v>
      </c>
      <c r="J339" s="252"/>
      <c r="K339" s="252"/>
      <c r="L339" s="126"/>
      <c r="M339" s="128"/>
      <c r="T339" s="129"/>
      <c r="AT339" s="127" t="s">
        <v>151</v>
      </c>
      <c r="AU339" s="127" t="s">
        <v>87</v>
      </c>
      <c r="AV339" s="14" t="s">
        <v>143</v>
      </c>
      <c r="AW339" s="14" t="s">
        <v>33</v>
      </c>
      <c r="AX339" s="14" t="s">
        <v>85</v>
      </c>
      <c r="AY339" s="127" t="s">
        <v>136</v>
      </c>
    </row>
    <row r="340" spans="2:65" s="11" customFormat="1" ht="22.9" customHeight="1" x14ac:dyDescent="0.2">
      <c r="B340" s="103"/>
      <c r="C340" s="266"/>
      <c r="D340" s="267" t="s">
        <v>76</v>
      </c>
      <c r="E340" s="268" t="s">
        <v>389</v>
      </c>
      <c r="F340" s="268" t="s">
        <v>390</v>
      </c>
      <c r="G340" s="266"/>
      <c r="H340" s="266"/>
      <c r="J340" s="271">
        <f>BK340</f>
        <v>0</v>
      </c>
      <c r="K340" s="266"/>
      <c r="L340" s="103"/>
      <c r="M340" s="105"/>
      <c r="P340" s="106">
        <f>SUM(P341:P345)</f>
        <v>564.77062200000012</v>
      </c>
      <c r="R340" s="106">
        <f>SUM(R341:R345)</f>
        <v>0</v>
      </c>
      <c r="T340" s="107">
        <f>SUM(T341:T345)</f>
        <v>0</v>
      </c>
      <c r="AR340" s="104" t="s">
        <v>85</v>
      </c>
      <c r="AT340" s="108" t="s">
        <v>76</v>
      </c>
      <c r="AU340" s="108" t="s">
        <v>85</v>
      </c>
      <c r="AY340" s="104" t="s">
        <v>136</v>
      </c>
      <c r="BK340" s="109">
        <f>SUM(BK341:BK345)</f>
        <v>0</v>
      </c>
    </row>
    <row r="341" spans="2:65" s="1" customFormat="1" ht="16.5" customHeight="1" x14ac:dyDescent="0.2">
      <c r="B341" s="110"/>
      <c r="C341" s="229" t="s">
        <v>391</v>
      </c>
      <c r="D341" s="229" t="s">
        <v>138</v>
      </c>
      <c r="E341" s="231" t="s">
        <v>392</v>
      </c>
      <c r="F341" s="236" t="s">
        <v>393</v>
      </c>
      <c r="G341" s="237" t="s">
        <v>378</v>
      </c>
      <c r="H341" s="238">
        <v>1670.9190000000001</v>
      </c>
      <c r="I341" s="307"/>
      <c r="J341" s="272">
        <f>ROUND(I341*H341,2)</f>
        <v>0</v>
      </c>
      <c r="K341" s="236" t="s">
        <v>142</v>
      </c>
      <c r="L341" s="28"/>
      <c r="M341" s="111" t="s">
        <v>1</v>
      </c>
      <c r="N341" s="112" t="s">
        <v>42</v>
      </c>
      <c r="O341" s="113">
        <v>0.33800000000000002</v>
      </c>
      <c r="P341" s="113">
        <f>O341*H341</f>
        <v>564.77062200000012</v>
      </c>
      <c r="Q341" s="113">
        <v>0</v>
      </c>
      <c r="R341" s="113">
        <f>Q341*H341</f>
        <v>0</v>
      </c>
      <c r="S341" s="113">
        <v>0</v>
      </c>
      <c r="T341" s="114">
        <f>S341*H341</f>
        <v>0</v>
      </c>
      <c r="AR341" s="115" t="s">
        <v>143</v>
      </c>
      <c r="AT341" s="115" t="s">
        <v>138</v>
      </c>
      <c r="AU341" s="115" t="s">
        <v>87</v>
      </c>
      <c r="AY341" s="17" t="s">
        <v>136</v>
      </c>
      <c r="BE341" s="116">
        <f>IF(N341="základní",J341,0)</f>
        <v>0</v>
      </c>
      <c r="BF341" s="116">
        <f>IF(N341="snížená",J341,0)</f>
        <v>0</v>
      </c>
      <c r="BG341" s="116">
        <f>IF(N341="zákl. přenesená",J341,0)</f>
        <v>0</v>
      </c>
      <c r="BH341" s="116">
        <f>IF(N341="sníž. přenesená",J341,0)</f>
        <v>0</v>
      </c>
      <c r="BI341" s="116">
        <f>IF(N341="nulová",J341,0)</f>
        <v>0</v>
      </c>
      <c r="BJ341" s="17" t="s">
        <v>85</v>
      </c>
      <c r="BK341" s="116">
        <f>ROUND(I341*H341,2)</f>
        <v>0</v>
      </c>
      <c r="BL341" s="17" t="s">
        <v>143</v>
      </c>
      <c r="BM341" s="115" t="s">
        <v>478</v>
      </c>
    </row>
    <row r="342" spans="2:65" s="1" customFormat="1" ht="19.5" x14ac:dyDescent="0.2">
      <c r="B342" s="28"/>
      <c r="C342" s="239"/>
      <c r="D342" s="240" t="s">
        <v>145</v>
      </c>
      <c r="E342" s="239"/>
      <c r="F342" s="241" t="s">
        <v>395</v>
      </c>
      <c r="G342" s="239"/>
      <c r="H342" s="239"/>
      <c r="J342" s="239"/>
      <c r="K342" s="239"/>
      <c r="L342" s="28"/>
      <c r="M342" s="117"/>
      <c r="T342" s="51"/>
      <c r="AT342" s="17" t="s">
        <v>145</v>
      </c>
      <c r="AU342" s="17" t="s">
        <v>87</v>
      </c>
    </row>
    <row r="343" spans="2:65" s="1" customFormat="1" x14ac:dyDescent="0.2">
      <c r="B343" s="28"/>
      <c r="C343" s="239"/>
      <c r="D343" s="240"/>
      <c r="E343" s="239"/>
      <c r="F343" s="256" t="s">
        <v>184</v>
      </c>
      <c r="G343" s="239"/>
      <c r="H343" s="239"/>
      <c r="J343" s="239"/>
      <c r="K343" s="239"/>
      <c r="L343" s="28"/>
      <c r="M343" s="117"/>
      <c r="T343" s="51"/>
      <c r="AT343" s="17"/>
      <c r="AU343" s="17"/>
    </row>
    <row r="344" spans="2:65" s="1" customFormat="1" x14ac:dyDescent="0.2">
      <c r="B344" s="28"/>
      <c r="C344" s="239"/>
      <c r="D344" s="242" t="s">
        <v>147</v>
      </c>
      <c r="E344" s="239"/>
      <c r="F344" s="243" t="s">
        <v>396</v>
      </c>
      <c r="G344" s="239"/>
      <c r="H344" s="239"/>
      <c r="J344" s="239"/>
      <c r="K344" s="239"/>
      <c r="L344" s="28"/>
      <c r="M344" s="117"/>
      <c r="T344" s="51"/>
      <c r="AT344" s="17" t="s">
        <v>147</v>
      </c>
      <c r="AU344" s="17" t="s">
        <v>87</v>
      </c>
    </row>
    <row r="345" spans="2:65" s="1" customFormat="1" ht="29.25" x14ac:dyDescent="0.2">
      <c r="B345" s="28"/>
      <c r="C345" s="239"/>
      <c r="D345" s="240" t="s">
        <v>149</v>
      </c>
      <c r="E345" s="239"/>
      <c r="F345" s="244" t="s">
        <v>397</v>
      </c>
      <c r="G345" s="239"/>
      <c r="H345" s="239"/>
      <c r="J345" s="239"/>
      <c r="K345" s="239"/>
      <c r="L345" s="28"/>
      <c r="M345" s="117"/>
      <c r="T345" s="51"/>
      <c r="AT345" s="17" t="s">
        <v>149</v>
      </c>
      <c r="AU345" s="17" t="s">
        <v>87</v>
      </c>
    </row>
    <row r="346" spans="2:65" s="11" customFormat="1" ht="25.9" customHeight="1" x14ac:dyDescent="0.2">
      <c r="B346" s="103"/>
      <c r="C346" s="266"/>
      <c r="D346" s="267" t="s">
        <v>76</v>
      </c>
      <c r="E346" s="269" t="s">
        <v>398</v>
      </c>
      <c r="F346" s="269" t="s">
        <v>399</v>
      </c>
      <c r="G346" s="266"/>
      <c r="H346" s="266"/>
      <c r="J346" s="270">
        <f>BK346</f>
        <v>0</v>
      </c>
      <c r="K346" s="266"/>
      <c r="L346" s="103"/>
      <c r="M346" s="105"/>
      <c r="P346" s="106">
        <f>SUM(P347:P349)</f>
        <v>23.72</v>
      </c>
      <c r="R346" s="106">
        <f>SUM(R347:R349)</f>
        <v>0</v>
      </c>
      <c r="T346" s="107">
        <f>SUM(T347:T349)</f>
        <v>0</v>
      </c>
      <c r="AR346" s="104" t="s">
        <v>143</v>
      </c>
      <c r="AT346" s="108" t="s">
        <v>76</v>
      </c>
      <c r="AU346" s="108" t="s">
        <v>77</v>
      </c>
      <c r="AY346" s="104" t="s">
        <v>136</v>
      </c>
      <c r="BK346" s="109">
        <f>SUM(BK347:BK349)</f>
        <v>0</v>
      </c>
    </row>
    <row r="347" spans="2:65" s="1" customFormat="1" ht="24.2" customHeight="1" x14ac:dyDescent="0.2">
      <c r="B347" s="110"/>
      <c r="C347" s="229" t="s">
        <v>400</v>
      </c>
      <c r="D347" s="229" t="s">
        <v>138</v>
      </c>
      <c r="E347" s="231" t="s">
        <v>479</v>
      </c>
      <c r="F347" s="236" t="s">
        <v>402</v>
      </c>
      <c r="G347" s="237" t="s">
        <v>403</v>
      </c>
      <c r="H347" s="238">
        <v>1</v>
      </c>
      <c r="I347" s="308"/>
      <c r="J347" s="272">
        <f>ROUND(I347*H347,2)</f>
        <v>0</v>
      </c>
      <c r="K347" s="236" t="s">
        <v>221</v>
      </c>
      <c r="L347" s="28"/>
      <c r="M347" s="111" t="s">
        <v>1</v>
      </c>
      <c r="N347" s="112" t="s">
        <v>42</v>
      </c>
      <c r="O347" s="113">
        <v>23.72</v>
      </c>
      <c r="P347" s="113">
        <f>O347*H347</f>
        <v>23.72</v>
      </c>
      <c r="Q347" s="113">
        <v>0</v>
      </c>
      <c r="R347" s="113">
        <f>Q347*H347</f>
        <v>0</v>
      </c>
      <c r="S347" s="113">
        <v>0</v>
      </c>
      <c r="T347" s="114">
        <f>S347*H347</f>
        <v>0</v>
      </c>
      <c r="AR347" s="115" t="s">
        <v>143</v>
      </c>
      <c r="AT347" s="115" t="s">
        <v>138</v>
      </c>
      <c r="AU347" s="115" t="s">
        <v>85</v>
      </c>
      <c r="AY347" s="17" t="s">
        <v>136</v>
      </c>
      <c r="BE347" s="116">
        <f>IF(N347="základní",J347,0)</f>
        <v>0</v>
      </c>
      <c r="BF347" s="116">
        <f>IF(N347="snížená",J347,0)</f>
        <v>0</v>
      </c>
      <c r="BG347" s="116">
        <f>IF(N347="zákl. přenesená",J347,0)</f>
        <v>0</v>
      </c>
      <c r="BH347" s="116">
        <f>IF(N347="sníž. přenesená",J347,0)</f>
        <v>0</v>
      </c>
      <c r="BI347" s="116">
        <f>IF(N347="nulová",J347,0)</f>
        <v>0</v>
      </c>
      <c r="BJ347" s="17" t="s">
        <v>85</v>
      </c>
      <c r="BK347" s="116">
        <f>ROUND(I347*H347,2)</f>
        <v>0</v>
      </c>
      <c r="BL347" s="17" t="s">
        <v>143</v>
      </c>
      <c r="BM347" s="115" t="s">
        <v>480</v>
      </c>
    </row>
    <row r="348" spans="2:65" s="1" customFormat="1" ht="87.75" x14ac:dyDescent="0.2">
      <c r="B348" s="28"/>
      <c r="C348" s="239"/>
      <c r="D348" s="240" t="s">
        <v>292</v>
      </c>
      <c r="E348" s="239"/>
      <c r="F348" s="244" t="s">
        <v>481</v>
      </c>
      <c r="G348" s="239"/>
      <c r="H348" s="239"/>
      <c r="J348" s="239"/>
      <c r="K348" s="239"/>
      <c r="L348" s="28"/>
      <c r="M348" s="117"/>
      <c r="T348" s="51"/>
      <c r="AT348" s="17" t="s">
        <v>292</v>
      </c>
      <c r="AU348" s="17" t="s">
        <v>85</v>
      </c>
    </row>
    <row r="349" spans="2:65" s="13" customFormat="1" x14ac:dyDescent="0.2">
      <c r="B349" s="122"/>
      <c r="C349" s="248"/>
      <c r="D349" s="240" t="s">
        <v>151</v>
      </c>
      <c r="E349" s="249" t="s">
        <v>1</v>
      </c>
      <c r="F349" s="250" t="s">
        <v>406</v>
      </c>
      <c r="G349" s="248"/>
      <c r="H349" s="251">
        <v>1</v>
      </c>
      <c r="J349" s="248"/>
      <c r="K349" s="248"/>
      <c r="L349" s="122"/>
      <c r="M349" s="134"/>
      <c r="N349" s="135"/>
      <c r="O349" s="135"/>
      <c r="P349" s="135"/>
      <c r="Q349" s="135"/>
      <c r="R349" s="135"/>
      <c r="S349" s="135"/>
      <c r="T349" s="136"/>
      <c r="AT349" s="123" t="s">
        <v>151</v>
      </c>
      <c r="AU349" s="123" t="s">
        <v>85</v>
      </c>
      <c r="AV349" s="13" t="s">
        <v>87</v>
      </c>
      <c r="AW349" s="13" t="s">
        <v>33</v>
      </c>
      <c r="AX349" s="13" t="s">
        <v>85</v>
      </c>
      <c r="AY349" s="123" t="s">
        <v>136</v>
      </c>
    </row>
    <row r="350" spans="2:65" s="1" customFormat="1" ht="6.95" customHeight="1" x14ac:dyDescent="0.2">
      <c r="B350" s="40"/>
      <c r="C350" s="41"/>
      <c r="D350" s="41"/>
      <c r="E350" s="41"/>
      <c r="F350" s="41"/>
      <c r="G350" s="41"/>
      <c r="H350" s="41"/>
      <c r="I350" s="41"/>
      <c r="J350" s="41"/>
      <c r="K350" s="41"/>
      <c r="L350" s="28"/>
    </row>
  </sheetData>
  <sheetProtection sheet="1" objects="1" scenarios="1"/>
  <autoFilter ref="C122:K349"/>
  <mergeCells count="9">
    <mergeCell ref="E87:H87"/>
    <mergeCell ref="E113:H113"/>
    <mergeCell ref="E115:H115"/>
    <mergeCell ref="L2:V2"/>
    <mergeCell ref="E7:H7"/>
    <mergeCell ref="E9:H9"/>
    <mergeCell ref="E27:H27"/>
    <mergeCell ref="E85:H85"/>
    <mergeCell ref="E18:H18"/>
  </mergeCells>
  <hyperlinks>
    <hyperlink ref="F128" r:id="rId1"/>
    <hyperlink ref="F135" r:id="rId2"/>
    <hyperlink ref="F142" r:id="rId3"/>
    <hyperlink ref="F149" r:id="rId4"/>
    <hyperlink ref="F159" r:id="rId5"/>
    <hyperlink ref="F167" r:id="rId6"/>
    <hyperlink ref="F178" r:id="rId7"/>
    <hyperlink ref="F206" r:id="rId8"/>
    <hyperlink ref="F216" r:id="rId9"/>
    <hyperlink ref="F223" r:id="rId10"/>
    <hyperlink ref="F229" r:id="rId11"/>
    <hyperlink ref="F236" r:id="rId12"/>
    <hyperlink ref="F246" r:id="rId13"/>
    <hyperlink ref="F262" r:id="rId14"/>
    <hyperlink ref="F270" r:id="rId15"/>
    <hyperlink ref="F282" r:id="rId16"/>
    <hyperlink ref="F290" r:id="rId17"/>
    <hyperlink ref="F301" r:id="rId18"/>
    <hyperlink ref="F307" r:id="rId19"/>
    <hyperlink ref="F314" r:id="rId20"/>
    <hyperlink ref="F323" r:id="rId21"/>
    <hyperlink ref="F344" r:id="rId2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6"/>
  <sheetViews>
    <sheetView showGridLines="0" topLeftCell="A102" workbookViewId="0">
      <selection activeCell="W129" sqref="W129"/>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93</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482</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77" t="s">
        <v>957</v>
      </c>
      <c r="L17" s="28"/>
    </row>
    <row r="18" spans="2:12" s="1" customFormat="1" ht="18" customHeight="1" x14ac:dyDescent="0.2">
      <c r="B18" s="28"/>
      <c r="E18" s="228" t="s">
        <v>957</v>
      </c>
      <c r="F18" s="162"/>
      <c r="G18" s="162"/>
      <c r="H18" s="162"/>
      <c r="I18" s="25" t="s">
        <v>25</v>
      </c>
      <c r="J18" s="277"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ROUND(J123,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ROUND((SUM(BE123:BE295)),  2)</f>
        <v>0</v>
      </c>
      <c r="I33" s="75">
        <v>0.21</v>
      </c>
      <c r="J33" s="74">
        <f>ROUND(((SUM(BE123:BE295))*I33),  2)</f>
        <v>0</v>
      </c>
      <c r="L33" s="28"/>
    </row>
    <row r="34" spans="2:12" s="1" customFormat="1" ht="14.45" customHeight="1" x14ac:dyDescent="0.2">
      <c r="B34" s="28"/>
      <c r="E34" s="25" t="s">
        <v>43</v>
      </c>
      <c r="F34" s="74">
        <f>ROUND((SUM(BF123:BF295)),  2)</f>
        <v>0</v>
      </c>
      <c r="I34" s="75">
        <v>0.15</v>
      </c>
      <c r="J34" s="74">
        <f>ROUND(((SUM(BF123:BF295))*I34),  2)</f>
        <v>0</v>
      </c>
      <c r="L34" s="28"/>
    </row>
    <row r="35" spans="2:12" s="1" customFormat="1" ht="14.45" hidden="1" customHeight="1" x14ac:dyDescent="0.2">
      <c r="B35" s="28"/>
      <c r="E35" s="25" t="s">
        <v>44</v>
      </c>
      <c r="F35" s="74">
        <f>ROUND((SUM(BG123:BG295)),  2)</f>
        <v>0</v>
      </c>
      <c r="I35" s="75">
        <v>0.21</v>
      </c>
      <c r="J35" s="74">
        <f>0</f>
        <v>0</v>
      </c>
      <c r="L35" s="28"/>
    </row>
    <row r="36" spans="2:12" s="1" customFormat="1" ht="14.45" hidden="1" customHeight="1" x14ac:dyDescent="0.2">
      <c r="B36" s="28"/>
      <c r="E36" s="25" t="s">
        <v>45</v>
      </c>
      <c r="F36" s="74">
        <f>ROUND((SUM(BH123:BH295)),  2)</f>
        <v>0</v>
      </c>
      <c r="I36" s="75">
        <v>0.15</v>
      </c>
      <c r="J36" s="74">
        <f>0</f>
        <v>0</v>
      </c>
      <c r="L36" s="28"/>
    </row>
    <row r="37" spans="2:12" s="1" customFormat="1" ht="14.45" hidden="1" customHeight="1" x14ac:dyDescent="0.2">
      <c r="B37" s="28"/>
      <c r="E37" s="25" t="s">
        <v>46</v>
      </c>
      <c r="F37" s="74">
        <f>ROUND((SUM(BI123:BI295)),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 xml:space="preserve">SO 03 - Revitalizace břehů a dna </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J123</f>
        <v>0</v>
      </c>
      <c r="L96" s="28"/>
      <c r="AU96" s="17" t="s">
        <v>113</v>
      </c>
    </row>
    <row r="97" spans="2:12" s="8" customFormat="1" ht="24.95" customHeight="1" x14ac:dyDescent="0.2">
      <c r="B97" s="87"/>
      <c r="D97" s="88" t="s">
        <v>114</v>
      </c>
      <c r="E97" s="89"/>
      <c r="F97" s="89"/>
      <c r="G97" s="89"/>
      <c r="H97" s="89"/>
      <c r="I97" s="89"/>
      <c r="J97" s="90">
        <f>J124</f>
        <v>0</v>
      </c>
      <c r="L97" s="87"/>
    </row>
    <row r="98" spans="2:12" s="9" customFormat="1" ht="19.899999999999999" customHeight="1" x14ac:dyDescent="0.2">
      <c r="B98" s="91"/>
      <c r="D98" s="92" t="s">
        <v>115</v>
      </c>
      <c r="E98" s="93"/>
      <c r="F98" s="93"/>
      <c r="G98" s="93"/>
      <c r="H98" s="93"/>
      <c r="I98" s="93"/>
      <c r="J98" s="94">
        <f>J125</f>
        <v>0</v>
      </c>
      <c r="L98" s="91"/>
    </row>
    <row r="99" spans="2:12" s="9" customFormat="1" ht="19.899999999999999" customHeight="1" x14ac:dyDescent="0.2">
      <c r="B99" s="91"/>
      <c r="D99" s="92" t="s">
        <v>116</v>
      </c>
      <c r="E99" s="93"/>
      <c r="F99" s="93"/>
      <c r="G99" s="93"/>
      <c r="H99" s="93"/>
      <c r="I99" s="93"/>
      <c r="J99" s="94">
        <f>J208</f>
        <v>0</v>
      </c>
      <c r="L99" s="91"/>
    </row>
    <row r="100" spans="2:12" s="9" customFormat="1" ht="19.899999999999999" customHeight="1" x14ac:dyDescent="0.2">
      <c r="B100" s="91"/>
      <c r="D100" s="92" t="s">
        <v>483</v>
      </c>
      <c r="E100" s="93"/>
      <c r="F100" s="93"/>
      <c r="G100" s="93"/>
      <c r="H100" s="93"/>
      <c r="I100" s="93"/>
      <c r="J100" s="94">
        <f>J246</f>
        <v>0</v>
      </c>
      <c r="L100" s="91"/>
    </row>
    <row r="101" spans="2:12" s="9" customFormat="1" ht="19.899999999999999" customHeight="1" x14ac:dyDescent="0.2">
      <c r="B101" s="91"/>
      <c r="D101" s="92" t="s">
        <v>118</v>
      </c>
      <c r="E101" s="93"/>
      <c r="F101" s="93"/>
      <c r="G101" s="93"/>
      <c r="H101" s="93"/>
      <c r="I101" s="93"/>
      <c r="J101" s="94">
        <f>J266</f>
        <v>0</v>
      </c>
      <c r="L101" s="91"/>
    </row>
    <row r="102" spans="2:12" s="9" customFormat="1" ht="19.899999999999999" customHeight="1" x14ac:dyDescent="0.2">
      <c r="B102" s="91"/>
      <c r="D102" s="92" t="s">
        <v>119</v>
      </c>
      <c r="E102" s="93"/>
      <c r="F102" s="93"/>
      <c r="G102" s="93"/>
      <c r="H102" s="93"/>
      <c r="I102" s="93"/>
      <c r="J102" s="94">
        <f>J286</f>
        <v>0</v>
      </c>
      <c r="L102" s="91"/>
    </row>
    <row r="103" spans="2:12" s="8" customFormat="1" ht="24.95" customHeight="1" x14ac:dyDescent="0.2">
      <c r="B103" s="87"/>
      <c r="D103" s="88" t="s">
        <v>120</v>
      </c>
      <c r="E103" s="89"/>
      <c r="F103" s="89"/>
      <c r="G103" s="89"/>
      <c r="H103" s="89"/>
      <c r="I103" s="89"/>
      <c r="J103" s="90">
        <f>J292</f>
        <v>0</v>
      </c>
      <c r="L103" s="87"/>
    </row>
    <row r="104" spans="2:12" s="1" customFormat="1" ht="21.75" customHeight="1" x14ac:dyDescent="0.2">
      <c r="B104" s="28"/>
      <c r="L104" s="28"/>
    </row>
    <row r="105" spans="2:12" s="1" customFormat="1" ht="6.95" customHeight="1" x14ac:dyDescent="0.2">
      <c r="B105" s="40"/>
      <c r="C105" s="41"/>
      <c r="D105" s="41"/>
      <c r="E105" s="41"/>
      <c r="F105" s="41"/>
      <c r="G105" s="41"/>
      <c r="H105" s="41"/>
      <c r="I105" s="41"/>
      <c r="J105" s="41"/>
      <c r="K105" s="41"/>
      <c r="L105" s="28"/>
    </row>
    <row r="109" spans="2:12" s="1" customFormat="1" ht="6.95" customHeight="1" x14ac:dyDescent="0.2">
      <c r="B109" s="42"/>
      <c r="C109" s="43"/>
      <c r="D109" s="43"/>
      <c r="E109" s="43"/>
      <c r="F109" s="43"/>
      <c r="G109" s="43"/>
      <c r="H109" s="43"/>
      <c r="I109" s="43"/>
      <c r="J109" s="43"/>
      <c r="K109" s="43"/>
      <c r="L109" s="28"/>
    </row>
    <row r="110" spans="2:12" s="1" customFormat="1" ht="24.95" customHeight="1" x14ac:dyDescent="0.2">
      <c r="B110" s="28"/>
      <c r="C110" s="21" t="s">
        <v>121</v>
      </c>
      <c r="L110" s="28"/>
    </row>
    <row r="111" spans="2:12" s="1" customFormat="1" ht="6.95" customHeight="1" x14ac:dyDescent="0.2">
      <c r="B111" s="28"/>
      <c r="L111" s="28"/>
    </row>
    <row r="112" spans="2:12" s="1" customFormat="1" ht="12" customHeight="1" x14ac:dyDescent="0.2">
      <c r="B112" s="28"/>
      <c r="C112" s="25" t="s">
        <v>14</v>
      </c>
      <c r="L112" s="28"/>
    </row>
    <row r="113" spans="2:65" s="1" customFormat="1" ht="16.5" customHeight="1" x14ac:dyDescent="0.2">
      <c r="B113" s="28"/>
      <c r="E113" s="175" t="str">
        <f>E7</f>
        <v>Litavka, ř.km 2,5 – 3,0, revitalizace koryta toku</v>
      </c>
      <c r="F113" s="176"/>
      <c r="G113" s="176"/>
      <c r="H113" s="176"/>
      <c r="L113" s="28"/>
    </row>
    <row r="114" spans="2:65" s="1" customFormat="1" ht="12" customHeight="1" x14ac:dyDescent="0.2">
      <c r="B114" s="28"/>
      <c r="C114" s="25" t="s">
        <v>107</v>
      </c>
      <c r="L114" s="28"/>
    </row>
    <row r="115" spans="2:65" s="1" customFormat="1" ht="16.5" customHeight="1" x14ac:dyDescent="0.2">
      <c r="B115" s="28"/>
      <c r="E115" s="141" t="str">
        <f>E9</f>
        <v xml:space="preserve">SO 03 - Revitalizace břehů a dna </v>
      </c>
      <c r="F115" s="174"/>
      <c r="G115" s="174"/>
      <c r="H115" s="174"/>
      <c r="L115" s="28"/>
    </row>
    <row r="116" spans="2:65" s="1" customFormat="1" ht="6.95" customHeight="1" x14ac:dyDescent="0.2">
      <c r="B116" s="28"/>
      <c r="L116" s="28"/>
    </row>
    <row r="117" spans="2:65" s="1" customFormat="1" ht="12" customHeight="1" x14ac:dyDescent="0.2">
      <c r="B117" s="28"/>
      <c r="C117" s="25" t="s">
        <v>18</v>
      </c>
      <c r="F117" s="23" t="str">
        <f>F12</f>
        <v>kraj Středočeský</v>
      </c>
      <c r="I117" s="25" t="s">
        <v>20</v>
      </c>
      <c r="J117" s="48">
        <f>IF(J12="","",J12)</f>
        <v>45349</v>
      </c>
      <c r="L117" s="28"/>
    </row>
    <row r="118" spans="2:65" s="1" customFormat="1" ht="6.95" customHeight="1" x14ac:dyDescent="0.2">
      <c r="B118" s="28"/>
      <c r="L118" s="28"/>
    </row>
    <row r="119" spans="2:65" s="1" customFormat="1" ht="40.15" customHeight="1" x14ac:dyDescent="0.2">
      <c r="B119" s="28"/>
      <c r="C119" s="25" t="s">
        <v>21</v>
      </c>
      <c r="F119" s="23" t="str">
        <f>E15</f>
        <v>Povodí Vltavy, státní podnik</v>
      </c>
      <c r="I119" s="25" t="s">
        <v>29</v>
      </c>
      <c r="J119" s="26" t="str">
        <f>E21</f>
        <v>ENVISYSTEM, s.r.o., U Nikolajky 15, 15000  Praha 5</v>
      </c>
      <c r="L119" s="28"/>
    </row>
    <row r="120" spans="2:65" s="1" customFormat="1" ht="15.2" customHeight="1" x14ac:dyDescent="0.2">
      <c r="B120" s="28"/>
      <c r="C120" s="25" t="s">
        <v>27</v>
      </c>
      <c r="F120" s="23" t="str">
        <f>IF(E18="","",E18)</f>
        <v>Vyplň údaj</v>
      </c>
      <c r="I120" s="25" t="s">
        <v>34</v>
      </c>
      <c r="J120" s="26" t="str">
        <f>E24</f>
        <v xml:space="preserve"> </v>
      </c>
      <c r="L120" s="28"/>
    </row>
    <row r="121" spans="2:65" s="1" customFormat="1" ht="10.35" customHeight="1" x14ac:dyDescent="0.2">
      <c r="B121" s="28"/>
      <c r="L121" s="28"/>
    </row>
    <row r="122" spans="2:65" s="10" customFormat="1" ht="29.25" customHeight="1" x14ac:dyDescent="0.2">
      <c r="B122" s="95"/>
      <c r="C122" s="96" t="s">
        <v>122</v>
      </c>
      <c r="D122" s="97" t="s">
        <v>62</v>
      </c>
      <c r="E122" s="97" t="s">
        <v>58</v>
      </c>
      <c r="F122" s="97" t="s">
        <v>59</v>
      </c>
      <c r="G122" s="97" t="s">
        <v>123</v>
      </c>
      <c r="H122" s="97" t="s">
        <v>124</v>
      </c>
      <c r="I122" s="97" t="s">
        <v>125</v>
      </c>
      <c r="J122" s="97" t="s">
        <v>111</v>
      </c>
      <c r="K122" s="98" t="s">
        <v>126</v>
      </c>
      <c r="L122" s="95"/>
      <c r="M122" s="54" t="s">
        <v>1</v>
      </c>
      <c r="N122" s="55" t="s">
        <v>41</v>
      </c>
      <c r="O122" s="55" t="s">
        <v>127</v>
      </c>
      <c r="P122" s="55" t="s">
        <v>128</v>
      </c>
      <c r="Q122" s="55" t="s">
        <v>129</v>
      </c>
      <c r="R122" s="55" t="s">
        <v>130</v>
      </c>
      <c r="S122" s="55" t="s">
        <v>131</v>
      </c>
      <c r="T122" s="56" t="s">
        <v>132</v>
      </c>
    </row>
    <row r="123" spans="2:65" s="1" customFormat="1" ht="22.9" customHeight="1" x14ac:dyDescent="0.25">
      <c r="B123" s="28"/>
      <c r="C123" s="59" t="s">
        <v>133</v>
      </c>
      <c r="J123" s="99">
        <f>BK123</f>
        <v>0</v>
      </c>
      <c r="L123" s="28"/>
      <c r="M123" s="57"/>
      <c r="N123" s="49"/>
      <c r="O123" s="49"/>
      <c r="P123" s="100">
        <f>P124+P292</f>
        <v>2147.7178600000002</v>
      </c>
      <c r="Q123" s="49"/>
      <c r="R123" s="100">
        <f>R124+R292</f>
        <v>970.99545999999998</v>
      </c>
      <c r="S123" s="49"/>
      <c r="T123" s="101">
        <f>T124+T292</f>
        <v>52.447950000000006</v>
      </c>
      <c r="AT123" s="17" t="s">
        <v>76</v>
      </c>
      <c r="AU123" s="17" t="s">
        <v>113</v>
      </c>
      <c r="BK123" s="102">
        <f>BK124+BK292</f>
        <v>0</v>
      </c>
    </row>
    <row r="124" spans="2:65" s="11" customFormat="1" ht="25.9" customHeight="1" x14ac:dyDescent="0.2">
      <c r="B124" s="103"/>
      <c r="C124" s="266"/>
      <c r="D124" s="267" t="s">
        <v>76</v>
      </c>
      <c r="E124" s="269" t="s">
        <v>134</v>
      </c>
      <c r="F124" s="269" t="s">
        <v>135</v>
      </c>
      <c r="G124" s="266"/>
      <c r="H124" s="266"/>
      <c r="J124" s="270">
        <f>BK124</f>
        <v>0</v>
      </c>
      <c r="K124" s="266"/>
      <c r="L124" s="103"/>
      <c r="M124" s="105"/>
      <c r="P124" s="106">
        <f>P125+P208+P246+P266+P286</f>
        <v>2123.9978600000004</v>
      </c>
      <c r="R124" s="106">
        <f>R125+R208+R246+R266+R286</f>
        <v>970.99545999999998</v>
      </c>
      <c r="T124" s="107">
        <f>T125+T208+T246+T266+T286</f>
        <v>52.447950000000006</v>
      </c>
      <c r="AR124" s="104" t="s">
        <v>85</v>
      </c>
      <c r="AT124" s="108" t="s">
        <v>76</v>
      </c>
      <c r="AU124" s="108" t="s">
        <v>77</v>
      </c>
      <c r="AY124" s="104" t="s">
        <v>136</v>
      </c>
      <c r="BK124" s="109">
        <f>BK125+BK208+BK246+BK266+BK286</f>
        <v>0</v>
      </c>
    </row>
    <row r="125" spans="2:65" s="11" customFormat="1" ht="22.9" customHeight="1" x14ac:dyDescent="0.2">
      <c r="B125" s="103"/>
      <c r="C125" s="266"/>
      <c r="D125" s="267" t="s">
        <v>76</v>
      </c>
      <c r="E125" s="268" t="s">
        <v>85</v>
      </c>
      <c r="F125" s="268" t="s">
        <v>137</v>
      </c>
      <c r="G125" s="266"/>
      <c r="H125" s="266"/>
      <c r="J125" s="271">
        <f>BK125</f>
        <v>0</v>
      </c>
      <c r="K125" s="266"/>
      <c r="L125" s="103"/>
      <c r="M125" s="105"/>
      <c r="P125" s="106">
        <f>SUM(P126:P207)</f>
        <v>566.61924399999998</v>
      </c>
      <c r="R125" s="106">
        <f>SUM(R126:R207)</f>
        <v>12.888400000000003</v>
      </c>
      <c r="T125" s="107">
        <f>SUM(T126:T207)</f>
        <v>0</v>
      </c>
      <c r="AR125" s="104" t="s">
        <v>85</v>
      </c>
      <c r="AT125" s="108" t="s">
        <v>76</v>
      </c>
      <c r="AU125" s="108" t="s">
        <v>85</v>
      </c>
      <c r="AY125" s="104" t="s">
        <v>136</v>
      </c>
      <c r="BK125" s="109">
        <f>SUM(BK126:BK207)</f>
        <v>0</v>
      </c>
    </row>
    <row r="126" spans="2:65" s="1" customFormat="1" ht="24.2" customHeight="1" x14ac:dyDescent="0.2">
      <c r="B126" s="110"/>
      <c r="C126" s="229" t="s">
        <v>85</v>
      </c>
      <c r="D126" s="229" t="s">
        <v>138</v>
      </c>
      <c r="E126" s="231" t="s">
        <v>155</v>
      </c>
      <c r="F126" s="236" t="s">
        <v>156</v>
      </c>
      <c r="G126" s="237" t="s">
        <v>141</v>
      </c>
      <c r="H126" s="238">
        <v>32.200000000000003</v>
      </c>
      <c r="I126" s="309"/>
      <c r="J126" s="272">
        <f>ROUND(I126*H126,2)</f>
        <v>0</v>
      </c>
      <c r="K126" s="236" t="s">
        <v>142</v>
      </c>
      <c r="L126" s="28"/>
      <c r="M126" s="111" t="s">
        <v>1</v>
      </c>
      <c r="N126" s="112" t="s">
        <v>42</v>
      </c>
      <c r="O126" s="113">
        <v>0.98099999999999998</v>
      </c>
      <c r="P126" s="113">
        <f>O126*H126</f>
        <v>31.588200000000001</v>
      </c>
      <c r="Q126" s="113">
        <v>0.4</v>
      </c>
      <c r="R126" s="113">
        <f>Q126*H126</f>
        <v>12.880000000000003</v>
      </c>
      <c r="S126" s="113">
        <v>0</v>
      </c>
      <c r="T126" s="114">
        <f>S126*H126</f>
        <v>0</v>
      </c>
      <c r="AR126" s="115" t="s">
        <v>143</v>
      </c>
      <c r="AT126" s="115" t="s">
        <v>138</v>
      </c>
      <c r="AU126" s="115" t="s">
        <v>87</v>
      </c>
      <c r="AY126" s="17" t="s">
        <v>136</v>
      </c>
      <c r="BE126" s="116">
        <f>IF(N126="základní",J126,0)</f>
        <v>0</v>
      </c>
      <c r="BF126" s="116">
        <f>IF(N126="snížená",J126,0)</f>
        <v>0</v>
      </c>
      <c r="BG126" s="116">
        <f>IF(N126="zákl. přenesená",J126,0)</f>
        <v>0</v>
      </c>
      <c r="BH126" s="116">
        <f>IF(N126="sníž. přenesená",J126,0)</f>
        <v>0</v>
      </c>
      <c r="BI126" s="116">
        <f>IF(N126="nulová",J126,0)</f>
        <v>0</v>
      </c>
      <c r="BJ126" s="17" t="s">
        <v>85</v>
      </c>
      <c r="BK126" s="116">
        <f>ROUND(I126*H126,2)</f>
        <v>0</v>
      </c>
      <c r="BL126" s="17" t="s">
        <v>143</v>
      </c>
      <c r="BM126" s="115" t="s">
        <v>484</v>
      </c>
    </row>
    <row r="127" spans="2:65" s="1" customFormat="1" ht="29.25" x14ac:dyDescent="0.2">
      <c r="B127" s="28"/>
      <c r="C127" s="239"/>
      <c r="D127" s="240" t="s">
        <v>145</v>
      </c>
      <c r="E127" s="239"/>
      <c r="F127" s="241" t="s">
        <v>158</v>
      </c>
      <c r="G127" s="239"/>
      <c r="H127" s="239"/>
      <c r="J127" s="239"/>
      <c r="K127" s="239"/>
      <c r="L127" s="28"/>
      <c r="M127" s="117"/>
      <c r="T127" s="51"/>
      <c r="AT127" s="17" t="s">
        <v>145</v>
      </c>
      <c r="AU127" s="17" t="s">
        <v>87</v>
      </c>
    </row>
    <row r="128" spans="2:65" s="1" customFormat="1" x14ac:dyDescent="0.2">
      <c r="B128" s="28"/>
      <c r="C128" s="239"/>
      <c r="D128" s="242" t="s">
        <v>147</v>
      </c>
      <c r="E128" s="239"/>
      <c r="F128" s="243" t="s">
        <v>159</v>
      </c>
      <c r="G128" s="239"/>
      <c r="H128" s="239"/>
      <c r="J128" s="239"/>
      <c r="K128" s="239"/>
      <c r="L128" s="28"/>
      <c r="M128" s="117"/>
      <c r="T128" s="51"/>
      <c r="AT128" s="17" t="s">
        <v>147</v>
      </c>
      <c r="AU128" s="17" t="s">
        <v>87</v>
      </c>
    </row>
    <row r="129" spans="2:65" s="1" customFormat="1" ht="117" x14ac:dyDescent="0.2">
      <c r="B129" s="28"/>
      <c r="C129" s="239"/>
      <c r="D129" s="240" t="s">
        <v>149</v>
      </c>
      <c r="E129" s="239"/>
      <c r="F129" s="244" t="s">
        <v>160</v>
      </c>
      <c r="G129" s="239"/>
      <c r="H129" s="239"/>
      <c r="J129" s="239"/>
      <c r="K129" s="239"/>
      <c r="L129" s="28"/>
      <c r="M129" s="117"/>
      <c r="T129" s="51"/>
      <c r="AT129" s="17" t="s">
        <v>149</v>
      </c>
      <c r="AU129" s="17" t="s">
        <v>87</v>
      </c>
    </row>
    <row r="130" spans="2:65" s="12" customFormat="1" x14ac:dyDescent="0.2">
      <c r="B130" s="118"/>
      <c r="C130" s="245"/>
      <c r="D130" s="240" t="s">
        <v>151</v>
      </c>
      <c r="E130" s="246" t="s">
        <v>1</v>
      </c>
      <c r="F130" s="247" t="s">
        <v>161</v>
      </c>
      <c r="G130" s="245"/>
      <c r="H130" s="246" t="s">
        <v>1</v>
      </c>
      <c r="J130" s="245"/>
      <c r="K130" s="245"/>
      <c r="L130" s="118"/>
      <c r="M130" s="120"/>
      <c r="T130" s="121"/>
      <c r="AT130" s="119" t="s">
        <v>151</v>
      </c>
      <c r="AU130" s="119" t="s">
        <v>87</v>
      </c>
      <c r="AV130" s="12" t="s">
        <v>85</v>
      </c>
      <c r="AW130" s="12" t="s">
        <v>33</v>
      </c>
      <c r="AX130" s="12" t="s">
        <v>77</v>
      </c>
      <c r="AY130" s="119" t="s">
        <v>136</v>
      </c>
    </row>
    <row r="131" spans="2:65" s="13" customFormat="1" x14ac:dyDescent="0.2">
      <c r="B131" s="122"/>
      <c r="C131" s="248"/>
      <c r="D131" s="240" t="s">
        <v>151</v>
      </c>
      <c r="E131" s="249" t="s">
        <v>1</v>
      </c>
      <c r="F131" s="250" t="s">
        <v>485</v>
      </c>
      <c r="G131" s="248"/>
      <c r="H131" s="251">
        <v>32.200000000000003</v>
      </c>
      <c r="J131" s="248"/>
      <c r="K131" s="248"/>
      <c r="L131" s="122"/>
      <c r="M131" s="124"/>
      <c r="T131" s="125"/>
      <c r="AT131" s="123" t="s">
        <v>151</v>
      </c>
      <c r="AU131" s="123" t="s">
        <v>87</v>
      </c>
      <c r="AV131" s="13" t="s">
        <v>87</v>
      </c>
      <c r="AW131" s="13" t="s">
        <v>33</v>
      </c>
      <c r="AX131" s="13" t="s">
        <v>77</v>
      </c>
      <c r="AY131" s="123" t="s">
        <v>136</v>
      </c>
    </row>
    <row r="132" spans="2:65" s="14" customFormat="1" x14ac:dyDescent="0.2">
      <c r="B132" s="126"/>
      <c r="C132" s="252"/>
      <c r="D132" s="240" t="s">
        <v>151</v>
      </c>
      <c r="E132" s="253" t="s">
        <v>1</v>
      </c>
      <c r="F132" s="254" t="s">
        <v>154</v>
      </c>
      <c r="G132" s="252"/>
      <c r="H132" s="255">
        <v>32.200000000000003</v>
      </c>
      <c r="J132" s="252"/>
      <c r="K132" s="252"/>
      <c r="L132" s="126"/>
      <c r="M132" s="128"/>
      <c r="T132" s="129"/>
      <c r="AT132" s="127" t="s">
        <v>151</v>
      </c>
      <c r="AU132" s="127" t="s">
        <v>87</v>
      </c>
      <c r="AV132" s="14" t="s">
        <v>143</v>
      </c>
      <c r="AW132" s="14" t="s">
        <v>33</v>
      </c>
      <c r="AX132" s="14" t="s">
        <v>85</v>
      </c>
      <c r="AY132" s="127" t="s">
        <v>136</v>
      </c>
    </row>
    <row r="133" spans="2:65" s="1" customFormat="1" ht="24.2" customHeight="1" x14ac:dyDescent="0.2">
      <c r="B133" s="110"/>
      <c r="C133" s="229" t="s">
        <v>87</v>
      </c>
      <c r="D133" s="229" t="s">
        <v>138</v>
      </c>
      <c r="E133" s="231" t="s">
        <v>171</v>
      </c>
      <c r="F133" s="236" t="s">
        <v>172</v>
      </c>
      <c r="G133" s="237" t="s">
        <v>141</v>
      </c>
      <c r="H133" s="238">
        <v>32.200000000000003</v>
      </c>
      <c r="I133" s="310"/>
      <c r="J133" s="272">
        <f>ROUND(I133*H133,2)</f>
        <v>0</v>
      </c>
      <c r="K133" s="236" t="s">
        <v>142</v>
      </c>
      <c r="L133" s="28"/>
      <c r="M133" s="111" t="s">
        <v>1</v>
      </c>
      <c r="N133" s="112" t="s">
        <v>42</v>
      </c>
      <c r="O133" s="113">
        <v>1.0920000000000001</v>
      </c>
      <c r="P133" s="113">
        <f>O133*H133</f>
        <v>35.162400000000005</v>
      </c>
      <c r="Q133" s="113">
        <v>0</v>
      </c>
      <c r="R133" s="113">
        <f>Q133*H133</f>
        <v>0</v>
      </c>
      <c r="S133" s="113">
        <v>0</v>
      </c>
      <c r="T133" s="114">
        <f>S133*H133</f>
        <v>0</v>
      </c>
      <c r="AR133" s="115" t="s">
        <v>143</v>
      </c>
      <c r="AT133" s="115" t="s">
        <v>138</v>
      </c>
      <c r="AU133" s="115" t="s">
        <v>87</v>
      </c>
      <c r="AY133" s="17" t="s">
        <v>136</v>
      </c>
      <c r="BE133" s="116">
        <f>IF(N133="základní",J133,0)</f>
        <v>0</v>
      </c>
      <c r="BF133" s="116">
        <f>IF(N133="snížená",J133,0)</f>
        <v>0</v>
      </c>
      <c r="BG133" s="116">
        <f>IF(N133="zákl. přenesená",J133,0)</f>
        <v>0</v>
      </c>
      <c r="BH133" s="116">
        <f>IF(N133="sníž. přenesená",J133,0)</f>
        <v>0</v>
      </c>
      <c r="BI133" s="116">
        <f>IF(N133="nulová",J133,0)</f>
        <v>0</v>
      </c>
      <c r="BJ133" s="17" t="s">
        <v>85</v>
      </c>
      <c r="BK133" s="116">
        <f>ROUND(I133*H133,2)</f>
        <v>0</v>
      </c>
      <c r="BL133" s="17" t="s">
        <v>143</v>
      </c>
      <c r="BM133" s="115" t="s">
        <v>486</v>
      </c>
    </row>
    <row r="134" spans="2:65" s="1" customFormat="1" ht="29.25" x14ac:dyDescent="0.2">
      <c r="B134" s="28"/>
      <c r="C134" s="239"/>
      <c r="D134" s="240" t="s">
        <v>145</v>
      </c>
      <c r="E134" s="239"/>
      <c r="F134" s="241" t="s">
        <v>174</v>
      </c>
      <c r="G134" s="239"/>
      <c r="H134" s="239"/>
      <c r="J134" s="239"/>
      <c r="K134" s="239"/>
      <c r="L134" s="28"/>
      <c r="M134" s="117"/>
      <c r="T134" s="51"/>
      <c r="AT134" s="17" t="s">
        <v>145</v>
      </c>
      <c r="AU134" s="17" t="s">
        <v>87</v>
      </c>
    </row>
    <row r="135" spans="2:65" s="1" customFormat="1" x14ac:dyDescent="0.2">
      <c r="B135" s="28"/>
      <c r="C135" s="239"/>
      <c r="D135" s="242" t="s">
        <v>147</v>
      </c>
      <c r="E135" s="239"/>
      <c r="F135" s="243" t="s">
        <v>175</v>
      </c>
      <c r="G135" s="239"/>
      <c r="H135" s="239"/>
      <c r="J135" s="239"/>
      <c r="K135" s="239"/>
      <c r="L135" s="28"/>
      <c r="M135" s="117"/>
      <c r="T135" s="51"/>
      <c r="AT135" s="17" t="s">
        <v>147</v>
      </c>
      <c r="AU135" s="17" t="s">
        <v>87</v>
      </c>
    </row>
    <row r="136" spans="2:65" s="1" customFormat="1" ht="117" x14ac:dyDescent="0.2">
      <c r="B136" s="28"/>
      <c r="C136" s="239"/>
      <c r="D136" s="240" t="s">
        <v>149</v>
      </c>
      <c r="E136" s="239"/>
      <c r="F136" s="244" t="s">
        <v>176</v>
      </c>
      <c r="G136" s="239"/>
      <c r="H136" s="239"/>
      <c r="J136" s="239"/>
      <c r="K136" s="239"/>
      <c r="L136" s="28"/>
      <c r="M136" s="117"/>
      <c r="T136" s="51"/>
      <c r="AT136" s="17" t="s">
        <v>149</v>
      </c>
      <c r="AU136" s="17" t="s">
        <v>87</v>
      </c>
    </row>
    <row r="137" spans="2:65" s="12" customFormat="1" ht="22.5" x14ac:dyDescent="0.2">
      <c r="B137" s="118"/>
      <c r="C137" s="245"/>
      <c r="D137" s="240" t="s">
        <v>151</v>
      </c>
      <c r="E137" s="246" t="s">
        <v>1</v>
      </c>
      <c r="F137" s="247" t="s">
        <v>487</v>
      </c>
      <c r="G137" s="245"/>
      <c r="H137" s="246" t="s">
        <v>1</v>
      </c>
      <c r="J137" s="245"/>
      <c r="K137" s="245"/>
      <c r="L137" s="118"/>
      <c r="M137" s="120"/>
      <c r="T137" s="121"/>
      <c r="AT137" s="119" t="s">
        <v>151</v>
      </c>
      <c r="AU137" s="119" t="s">
        <v>87</v>
      </c>
      <c r="AV137" s="12" t="s">
        <v>85</v>
      </c>
      <c r="AW137" s="12" t="s">
        <v>33</v>
      </c>
      <c r="AX137" s="12" t="s">
        <v>77</v>
      </c>
      <c r="AY137" s="119" t="s">
        <v>136</v>
      </c>
    </row>
    <row r="138" spans="2:65" s="13" customFormat="1" x14ac:dyDescent="0.2">
      <c r="B138" s="122"/>
      <c r="C138" s="248"/>
      <c r="D138" s="240" t="s">
        <v>151</v>
      </c>
      <c r="E138" s="249" t="s">
        <v>1</v>
      </c>
      <c r="F138" s="250" t="s">
        <v>485</v>
      </c>
      <c r="G138" s="248"/>
      <c r="H138" s="251">
        <v>32.200000000000003</v>
      </c>
      <c r="J138" s="248"/>
      <c r="K138" s="248"/>
      <c r="L138" s="122"/>
      <c r="M138" s="124"/>
      <c r="T138" s="125"/>
      <c r="AT138" s="123" t="s">
        <v>151</v>
      </c>
      <c r="AU138" s="123" t="s">
        <v>87</v>
      </c>
      <c r="AV138" s="13" t="s">
        <v>87</v>
      </c>
      <c r="AW138" s="13" t="s">
        <v>33</v>
      </c>
      <c r="AX138" s="13" t="s">
        <v>77</v>
      </c>
      <c r="AY138" s="123" t="s">
        <v>136</v>
      </c>
    </row>
    <row r="139" spans="2:65" s="14" customFormat="1" x14ac:dyDescent="0.2">
      <c r="B139" s="126"/>
      <c r="C139" s="252"/>
      <c r="D139" s="240" t="s">
        <v>151</v>
      </c>
      <c r="E139" s="253" t="s">
        <v>1</v>
      </c>
      <c r="F139" s="254" t="s">
        <v>154</v>
      </c>
      <c r="G139" s="252"/>
      <c r="H139" s="255">
        <v>32.200000000000003</v>
      </c>
      <c r="J139" s="252"/>
      <c r="K139" s="252"/>
      <c r="L139" s="126"/>
      <c r="M139" s="128"/>
      <c r="T139" s="129"/>
      <c r="AT139" s="127" t="s">
        <v>151</v>
      </c>
      <c r="AU139" s="127" t="s">
        <v>87</v>
      </c>
      <c r="AV139" s="14" t="s">
        <v>143</v>
      </c>
      <c r="AW139" s="14" t="s">
        <v>33</v>
      </c>
      <c r="AX139" s="14" t="s">
        <v>85</v>
      </c>
      <c r="AY139" s="127" t="s">
        <v>136</v>
      </c>
    </row>
    <row r="140" spans="2:65" s="1" customFormat="1" ht="33" customHeight="1" x14ac:dyDescent="0.2">
      <c r="B140" s="110"/>
      <c r="C140" s="229" t="s">
        <v>163</v>
      </c>
      <c r="D140" s="229" t="s">
        <v>138</v>
      </c>
      <c r="E140" s="231" t="s">
        <v>488</v>
      </c>
      <c r="F140" s="236" t="s">
        <v>489</v>
      </c>
      <c r="G140" s="237" t="s">
        <v>141</v>
      </c>
      <c r="H140" s="238">
        <v>829.37199999999996</v>
      </c>
      <c r="I140" s="311"/>
      <c r="J140" s="272">
        <f>ROUND(I140*H140,2)</f>
        <v>0</v>
      </c>
      <c r="K140" s="236" t="s">
        <v>142</v>
      </c>
      <c r="L140" s="28"/>
      <c r="M140" s="111" t="s">
        <v>1</v>
      </c>
      <c r="N140" s="112" t="s">
        <v>42</v>
      </c>
      <c r="O140" s="113">
        <v>0.35199999999999998</v>
      </c>
      <c r="P140" s="113">
        <f>O140*H140</f>
        <v>291.93894399999999</v>
      </c>
      <c r="Q140" s="113">
        <v>0</v>
      </c>
      <c r="R140" s="113">
        <f>Q140*H140</f>
        <v>0</v>
      </c>
      <c r="S140" s="113">
        <v>0</v>
      </c>
      <c r="T140" s="114">
        <f>S140*H140</f>
        <v>0</v>
      </c>
      <c r="AR140" s="115" t="s">
        <v>143</v>
      </c>
      <c r="AT140" s="115" t="s">
        <v>138</v>
      </c>
      <c r="AU140" s="115" t="s">
        <v>87</v>
      </c>
      <c r="AY140" s="17" t="s">
        <v>136</v>
      </c>
      <c r="BE140" s="116">
        <f>IF(N140="základní",J140,0)</f>
        <v>0</v>
      </c>
      <c r="BF140" s="116">
        <f>IF(N140="snížená",J140,0)</f>
        <v>0</v>
      </c>
      <c r="BG140" s="116">
        <f>IF(N140="zákl. přenesená",J140,0)</f>
        <v>0</v>
      </c>
      <c r="BH140" s="116">
        <f>IF(N140="sníž. přenesená",J140,0)</f>
        <v>0</v>
      </c>
      <c r="BI140" s="116">
        <f>IF(N140="nulová",J140,0)</f>
        <v>0</v>
      </c>
      <c r="BJ140" s="17" t="s">
        <v>85</v>
      </c>
      <c r="BK140" s="116">
        <f>ROUND(I140*H140,2)</f>
        <v>0</v>
      </c>
      <c r="BL140" s="17" t="s">
        <v>143</v>
      </c>
      <c r="BM140" s="115" t="s">
        <v>490</v>
      </c>
    </row>
    <row r="141" spans="2:65" s="1" customFormat="1" ht="19.5" x14ac:dyDescent="0.2">
      <c r="B141" s="28"/>
      <c r="C141" s="239"/>
      <c r="D141" s="240" t="s">
        <v>145</v>
      </c>
      <c r="E141" s="239"/>
      <c r="F141" s="241" t="s">
        <v>491</v>
      </c>
      <c r="G141" s="239"/>
      <c r="H141" s="239"/>
      <c r="J141" s="239"/>
      <c r="K141" s="239"/>
      <c r="L141" s="28"/>
      <c r="M141" s="117"/>
      <c r="T141" s="51"/>
      <c r="AT141" s="17" t="s">
        <v>145</v>
      </c>
      <c r="AU141" s="17" t="s">
        <v>87</v>
      </c>
    </row>
    <row r="142" spans="2:65" s="1" customFormat="1" x14ac:dyDescent="0.2">
      <c r="B142" s="28"/>
      <c r="C142" s="239"/>
      <c r="D142" s="240"/>
      <c r="E142" s="239"/>
      <c r="F142" s="256" t="s">
        <v>184</v>
      </c>
      <c r="G142" s="239"/>
      <c r="H142" s="239"/>
      <c r="J142" s="239"/>
      <c r="K142" s="239"/>
      <c r="L142" s="28"/>
      <c r="M142" s="117"/>
      <c r="T142" s="51"/>
      <c r="AT142" s="17"/>
      <c r="AU142" s="17"/>
    </row>
    <row r="143" spans="2:65" s="1" customFormat="1" x14ac:dyDescent="0.2">
      <c r="B143" s="28"/>
      <c r="C143" s="239"/>
      <c r="D143" s="242" t="s">
        <v>147</v>
      </c>
      <c r="E143" s="239"/>
      <c r="F143" s="243" t="s">
        <v>492</v>
      </c>
      <c r="G143" s="239"/>
      <c r="H143" s="239"/>
      <c r="J143" s="239"/>
      <c r="K143" s="239"/>
      <c r="L143" s="28"/>
      <c r="M143" s="117"/>
      <c r="T143" s="51"/>
      <c r="AT143" s="17" t="s">
        <v>147</v>
      </c>
      <c r="AU143" s="17" t="s">
        <v>87</v>
      </c>
    </row>
    <row r="144" spans="2:65" s="1" customFormat="1" ht="234" x14ac:dyDescent="0.2">
      <c r="B144" s="28"/>
      <c r="C144" s="239"/>
      <c r="D144" s="240" t="s">
        <v>149</v>
      </c>
      <c r="E144" s="239"/>
      <c r="F144" s="244" t="s">
        <v>186</v>
      </c>
      <c r="G144" s="239"/>
      <c r="H144" s="239"/>
      <c r="J144" s="239"/>
      <c r="K144" s="239"/>
      <c r="L144" s="28"/>
      <c r="M144" s="117"/>
      <c r="T144" s="51"/>
      <c r="AT144" s="17" t="s">
        <v>149</v>
      </c>
      <c r="AU144" s="17" t="s">
        <v>87</v>
      </c>
    </row>
    <row r="145" spans="2:65" s="12" customFormat="1" x14ac:dyDescent="0.2">
      <c r="B145" s="118"/>
      <c r="C145" s="245"/>
      <c r="D145" s="240" t="s">
        <v>151</v>
      </c>
      <c r="E145" s="246" t="s">
        <v>1</v>
      </c>
      <c r="F145" s="247" t="s">
        <v>493</v>
      </c>
      <c r="G145" s="245"/>
      <c r="H145" s="246" t="s">
        <v>1</v>
      </c>
      <c r="J145" s="245"/>
      <c r="K145" s="245"/>
      <c r="L145" s="118"/>
      <c r="M145" s="120"/>
      <c r="T145" s="121"/>
      <c r="AT145" s="119" t="s">
        <v>151</v>
      </c>
      <c r="AU145" s="119" t="s">
        <v>87</v>
      </c>
      <c r="AV145" s="12" t="s">
        <v>85</v>
      </c>
      <c r="AW145" s="12" t="s">
        <v>33</v>
      </c>
      <c r="AX145" s="12" t="s">
        <v>77</v>
      </c>
      <c r="AY145" s="119" t="s">
        <v>136</v>
      </c>
    </row>
    <row r="146" spans="2:65" s="13" customFormat="1" x14ac:dyDescent="0.2">
      <c r="B146" s="122"/>
      <c r="C146" s="248"/>
      <c r="D146" s="240" t="s">
        <v>151</v>
      </c>
      <c r="E146" s="249" t="s">
        <v>1</v>
      </c>
      <c r="F146" s="250" t="s">
        <v>494</v>
      </c>
      <c r="G146" s="248"/>
      <c r="H146" s="251">
        <v>32.799999999999997</v>
      </c>
      <c r="J146" s="248"/>
      <c r="K146" s="248"/>
      <c r="L146" s="122"/>
      <c r="M146" s="124"/>
      <c r="T146" s="125"/>
      <c r="AT146" s="123" t="s">
        <v>151</v>
      </c>
      <c r="AU146" s="123" t="s">
        <v>87</v>
      </c>
      <c r="AV146" s="13" t="s">
        <v>87</v>
      </c>
      <c r="AW146" s="13" t="s">
        <v>33</v>
      </c>
      <c r="AX146" s="13" t="s">
        <v>77</v>
      </c>
      <c r="AY146" s="123" t="s">
        <v>136</v>
      </c>
    </row>
    <row r="147" spans="2:65" s="12" customFormat="1" x14ac:dyDescent="0.2">
      <c r="B147" s="118"/>
      <c r="C147" s="245"/>
      <c r="D147" s="240" t="s">
        <v>151</v>
      </c>
      <c r="E147" s="246" t="s">
        <v>1</v>
      </c>
      <c r="F147" s="247" t="s">
        <v>495</v>
      </c>
      <c r="G147" s="245"/>
      <c r="H147" s="246" t="s">
        <v>1</v>
      </c>
      <c r="J147" s="245"/>
      <c r="K147" s="245"/>
      <c r="L147" s="118"/>
      <c r="M147" s="120"/>
      <c r="T147" s="121"/>
      <c r="AT147" s="119" t="s">
        <v>151</v>
      </c>
      <c r="AU147" s="119" t="s">
        <v>87</v>
      </c>
      <c r="AV147" s="12" t="s">
        <v>85</v>
      </c>
      <c r="AW147" s="12" t="s">
        <v>33</v>
      </c>
      <c r="AX147" s="12" t="s">
        <v>77</v>
      </c>
      <c r="AY147" s="119" t="s">
        <v>136</v>
      </c>
    </row>
    <row r="148" spans="2:65" s="13" customFormat="1" x14ac:dyDescent="0.2">
      <c r="B148" s="122"/>
      <c r="C148" s="248"/>
      <c r="D148" s="240" t="s">
        <v>151</v>
      </c>
      <c r="E148" s="249" t="s">
        <v>1</v>
      </c>
      <c r="F148" s="250" t="s">
        <v>496</v>
      </c>
      <c r="G148" s="248"/>
      <c r="H148" s="251">
        <v>10.08</v>
      </c>
      <c r="J148" s="248"/>
      <c r="K148" s="248"/>
      <c r="L148" s="122"/>
      <c r="M148" s="124"/>
      <c r="T148" s="125"/>
      <c r="AT148" s="123" t="s">
        <v>151</v>
      </c>
      <c r="AU148" s="123" t="s">
        <v>87</v>
      </c>
      <c r="AV148" s="13" t="s">
        <v>87</v>
      </c>
      <c r="AW148" s="13" t="s">
        <v>33</v>
      </c>
      <c r="AX148" s="13" t="s">
        <v>77</v>
      </c>
      <c r="AY148" s="123" t="s">
        <v>136</v>
      </c>
    </row>
    <row r="149" spans="2:65" s="12" customFormat="1" x14ac:dyDescent="0.2">
      <c r="B149" s="118"/>
      <c r="C149" s="245"/>
      <c r="D149" s="240" t="s">
        <v>151</v>
      </c>
      <c r="E149" s="246" t="s">
        <v>1</v>
      </c>
      <c r="F149" s="247" t="s">
        <v>497</v>
      </c>
      <c r="G149" s="245"/>
      <c r="H149" s="246" t="s">
        <v>1</v>
      </c>
      <c r="J149" s="245"/>
      <c r="K149" s="245"/>
      <c r="L149" s="118"/>
      <c r="M149" s="120"/>
      <c r="T149" s="121"/>
      <c r="AT149" s="119" t="s">
        <v>151</v>
      </c>
      <c r="AU149" s="119" t="s">
        <v>87</v>
      </c>
      <c r="AV149" s="12" t="s">
        <v>85</v>
      </c>
      <c r="AW149" s="12" t="s">
        <v>33</v>
      </c>
      <c r="AX149" s="12" t="s">
        <v>77</v>
      </c>
      <c r="AY149" s="119" t="s">
        <v>136</v>
      </c>
    </row>
    <row r="150" spans="2:65" s="13" customFormat="1" x14ac:dyDescent="0.2">
      <c r="B150" s="122"/>
      <c r="C150" s="248"/>
      <c r="D150" s="240" t="s">
        <v>151</v>
      </c>
      <c r="E150" s="249" t="s">
        <v>1</v>
      </c>
      <c r="F150" s="250" t="s">
        <v>498</v>
      </c>
      <c r="G150" s="248"/>
      <c r="H150" s="251">
        <v>348.5</v>
      </c>
      <c r="J150" s="248"/>
      <c r="K150" s="248"/>
      <c r="L150" s="122"/>
      <c r="M150" s="124"/>
      <c r="T150" s="125"/>
      <c r="AT150" s="123" t="s">
        <v>151</v>
      </c>
      <c r="AU150" s="123" t="s">
        <v>87</v>
      </c>
      <c r="AV150" s="13" t="s">
        <v>87</v>
      </c>
      <c r="AW150" s="13" t="s">
        <v>33</v>
      </c>
      <c r="AX150" s="13" t="s">
        <v>77</v>
      </c>
      <c r="AY150" s="123" t="s">
        <v>136</v>
      </c>
    </row>
    <row r="151" spans="2:65" s="12" customFormat="1" x14ac:dyDescent="0.2">
      <c r="B151" s="118"/>
      <c r="C151" s="245"/>
      <c r="D151" s="240" t="s">
        <v>151</v>
      </c>
      <c r="E151" s="246" t="s">
        <v>1</v>
      </c>
      <c r="F151" s="247" t="s">
        <v>499</v>
      </c>
      <c r="G151" s="245"/>
      <c r="H151" s="246" t="s">
        <v>1</v>
      </c>
      <c r="J151" s="245"/>
      <c r="K151" s="245"/>
      <c r="L151" s="118"/>
      <c r="M151" s="120"/>
      <c r="T151" s="121"/>
      <c r="AT151" s="119" t="s">
        <v>151</v>
      </c>
      <c r="AU151" s="119" t="s">
        <v>87</v>
      </c>
      <c r="AV151" s="12" t="s">
        <v>85</v>
      </c>
      <c r="AW151" s="12" t="s">
        <v>33</v>
      </c>
      <c r="AX151" s="12" t="s">
        <v>77</v>
      </c>
      <c r="AY151" s="119" t="s">
        <v>136</v>
      </c>
    </row>
    <row r="152" spans="2:65" s="13" customFormat="1" x14ac:dyDescent="0.2">
      <c r="B152" s="122"/>
      <c r="C152" s="248"/>
      <c r="D152" s="240" t="s">
        <v>151</v>
      </c>
      <c r="E152" s="249" t="s">
        <v>1</v>
      </c>
      <c r="F152" s="250" t="s">
        <v>500</v>
      </c>
      <c r="G152" s="248"/>
      <c r="H152" s="251">
        <v>116.4</v>
      </c>
      <c r="J152" s="248"/>
      <c r="K152" s="248"/>
      <c r="L152" s="122"/>
      <c r="M152" s="124"/>
      <c r="T152" s="125"/>
      <c r="AT152" s="123" t="s">
        <v>151</v>
      </c>
      <c r="AU152" s="123" t="s">
        <v>87</v>
      </c>
      <c r="AV152" s="13" t="s">
        <v>87</v>
      </c>
      <c r="AW152" s="13" t="s">
        <v>33</v>
      </c>
      <c r="AX152" s="13" t="s">
        <v>77</v>
      </c>
      <c r="AY152" s="123" t="s">
        <v>136</v>
      </c>
    </row>
    <row r="153" spans="2:65" s="15" customFormat="1" x14ac:dyDescent="0.2">
      <c r="B153" s="130"/>
      <c r="C153" s="257"/>
      <c r="D153" s="240" t="s">
        <v>151</v>
      </c>
      <c r="E153" s="258" t="s">
        <v>1</v>
      </c>
      <c r="F153" s="259" t="s">
        <v>195</v>
      </c>
      <c r="G153" s="257"/>
      <c r="H153" s="260">
        <v>507.78</v>
      </c>
      <c r="J153" s="257"/>
      <c r="K153" s="257"/>
      <c r="L153" s="130"/>
      <c r="M153" s="132"/>
      <c r="T153" s="133"/>
      <c r="AT153" s="131" t="s">
        <v>151</v>
      </c>
      <c r="AU153" s="131" t="s">
        <v>87</v>
      </c>
      <c r="AV153" s="15" t="s">
        <v>163</v>
      </c>
      <c r="AW153" s="15" t="s">
        <v>33</v>
      </c>
      <c r="AX153" s="15" t="s">
        <v>77</v>
      </c>
      <c r="AY153" s="131" t="s">
        <v>136</v>
      </c>
    </row>
    <row r="154" spans="2:65" s="12" customFormat="1" x14ac:dyDescent="0.2">
      <c r="B154" s="118"/>
      <c r="C154" s="245"/>
      <c r="D154" s="240" t="s">
        <v>151</v>
      </c>
      <c r="E154" s="246" t="s">
        <v>1</v>
      </c>
      <c r="F154" s="247" t="s">
        <v>501</v>
      </c>
      <c r="G154" s="245"/>
      <c r="H154" s="246" t="s">
        <v>1</v>
      </c>
      <c r="J154" s="245"/>
      <c r="K154" s="245"/>
      <c r="L154" s="118"/>
      <c r="M154" s="120"/>
      <c r="T154" s="121"/>
      <c r="AT154" s="119" t="s">
        <v>151</v>
      </c>
      <c r="AU154" s="119" t="s">
        <v>87</v>
      </c>
      <c r="AV154" s="12" t="s">
        <v>85</v>
      </c>
      <c r="AW154" s="12" t="s">
        <v>33</v>
      </c>
      <c r="AX154" s="12" t="s">
        <v>77</v>
      </c>
      <c r="AY154" s="119" t="s">
        <v>136</v>
      </c>
    </row>
    <row r="155" spans="2:65" s="13" customFormat="1" x14ac:dyDescent="0.2">
      <c r="B155" s="122"/>
      <c r="C155" s="248"/>
      <c r="D155" s="240" t="s">
        <v>151</v>
      </c>
      <c r="E155" s="249" t="s">
        <v>1</v>
      </c>
      <c r="F155" s="250" t="s">
        <v>502</v>
      </c>
      <c r="G155" s="248"/>
      <c r="H155" s="251">
        <v>321.59199999999998</v>
      </c>
      <c r="J155" s="248"/>
      <c r="K155" s="248"/>
      <c r="L155" s="122"/>
      <c r="M155" s="124"/>
      <c r="T155" s="125"/>
      <c r="AT155" s="123" t="s">
        <v>151</v>
      </c>
      <c r="AU155" s="123" t="s">
        <v>87</v>
      </c>
      <c r="AV155" s="13" t="s">
        <v>87</v>
      </c>
      <c r="AW155" s="13" t="s">
        <v>33</v>
      </c>
      <c r="AX155" s="13" t="s">
        <v>77</v>
      </c>
      <c r="AY155" s="123" t="s">
        <v>136</v>
      </c>
    </row>
    <row r="156" spans="2:65" s="15" customFormat="1" x14ac:dyDescent="0.2">
      <c r="B156" s="130"/>
      <c r="C156" s="257"/>
      <c r="D156" s="240" t="s">
        <v>151</v>
      </c>
      <c r="E156" s="258" t="s">
        <v>1</v>
      </c>
      <c r="F156" s="259" t="s">
        <v>195</v>
      </c>
      <c r="G156" s="257"/>
      <c r="H156" s="260">
        <v>321.59199999999998</v>
      </c>
      <c r="J156" s="257"/>
      <c r="K156" s="257"/>
      <c r="L156" s="130"/>
      <c r="M156" s="132"/>
      <c r="T156" s="133"/>
      <c r="AT156" s="131" t="s">
        <v>151</v>
      </c>
      <c r="AU156" s="131" t="s">
        <v>87</v>
      </c>
      <c r="AV156" s="15" t="s">
        <v>163</v>
      </c>
      <c r="AW156" s="15" t="s">
        <v>33</v>
      </c>
      <c r="AX156" s="15" t="s">
        <v>77</v>
      </c>
      <c r="AY156" s="131" t="s">
        <v>136</v>
      </c>
    </row>
    <row r="157" spans="2:65" s="14" customFormat="1" x14ac:dyDescent="0.2">
      <c r="B157" s="126"/>
      <c r="C157" s="252"/>
      <c r="D157" s="240" t="s">
        <v>151</v>
      </c>
      <c r="E157" s="253" t="s">
        <v>1</v>
      </c>
      <c r="F157" s="254" t="s">
        <v>154</v>
      </c>
      <c r="G157" s="252"/>
      <c r="H157" s="255">
        <v>829.37199999999996</v>
      </c>
      <c r="J157" s="252"/>
      <c r="K157" s="252"/>
      <c r="L157" s="126"/>
      <c r="M157" s="128"/>
      <c r="T157" s="129"/>
      <c r="AT157" s="127" t="s">
        <v>151</v>
      </c>
      <c r="AU157" s="127" t="s">
        <v>87</v>
      </c>
      <c r="AV157" s="14" t="s">
        <v>143</v>
      </c>
      <c r="AW157" s="14" t="s">
        <v>33</v>
      </c>
      <c r="AX157" s="14" t="s">
        <v>85</v>
      </c>
      <c r="AY157" s="127" t="s">
        <v>136</v>
      </c>
    </row>
    <row r="158" spans="2:65" s="1" customFormat="1" ht="24.2" customHeight="1" x14ac:dyDescent="0.2">
      <c r="B158" s="110"/>
      <c r="C158" s="229" t="s">
        <v>143</v>
      </c>
      <c r="D158" s="229" t="s">
        <v>138</v>
      </c>
      <c r="E158" s="231" t="s">
        <v>503</v>
      </c>
      <c r="F158" s="236" t="s">
        <v>504</v>
      </c>
      <c r="G158" s="237" t="s">
        <v>505</v>
      </c>
      <c r="H158" s="238">
        <v>42</v>
      </c>
      <c r="I158" s="312"/>
      <c r="J158" s="272">
        <f>ROUND(I158*H158,2)</f>
        <v>0</v>
      </c>
      <c r="K158" s="236" t="s">
        <v>142</v>
      </c>
      <c r="L158" s="28"/>
      <c r="M158" s="111" t="s">
        <v>1</v>
      </c>
      <c r="N158" s="112" t="s">
        <v>42</v>
      </c>
      <c r="O158" s="113">
        <v>0.46800000000000003</v>
      </c>
      <c r="P158" s="113">
        <f>O158*H158</f>
        <v>19.656000000000002</v>
      </c>
      <c r="Q158" s="113">
        <v>2.0000000000000001E-4</v>
      </c>
      <c r="R158" s="113">
        <f>Q158*H158</f>
        <v>8.4000000000000012E-3</v>
      </c>
      <c r="S158" s="113">
        <v>0</v>
      </c>
      <c r="T158" s="114">
        <f>S158*H158</f>
        <v>0</v>
      </c>
      <c r="AR158" s="115" t="s">
        <v>143</v>
      </c>
      <c r="AT158" s="115" t="s">
        <v>138</v>
      </c>
      <c r="AU158" s="115" t="s">
        <v>87</v>
      </c>
      <c r="AY158" s="17" t="s">
        <v>136</v>
      </c>
      <c r="BE158" s="116">
        <f>IF(N158="základní",J158,0)</f>
        <v>0</v>
      </c>
      <c r="BF158" s="116">
        <f>IF(N158="snížená",J158,0)</f>
        <v>0</v>
      </c>
      <c r="BG158" s="116">
        <f>IF(N158="zákl. přenesená",J158,0)</f>
        <v>0</v>
      </c>
      <c r="BH158" s="116">
        <f>IF(N158="sníž. přenesená",J158,0)</f>
        <v>0</v>
      </c>
      <c r="BI158" s="116">
        <f>IF(N158="nulová",J158,0)</f>
        <v>0</v>
      </c>
      <c r="BJ158" s="17" t="s">
        <v>85</v>
      </c>
      <c r="BK158" s="116">
        <f>ROUND(I158*H158,2)</f>
        <v>0</v>
      </c>
      <c r="BL158" s="17" t="s">
        <v>143</v>
      </c>
      <c r="BM158" s="115" t="s">
        <v>506</v>
      </c>
    </row>
    <row r="159" spans="2:65" s="1" customFormat="1" ht="19.5" x14ac:dyDescent="0.2">
      <c r="B159" s="28"/>
      <c r="C159" s="239"/>
      <c r="D159" s="240" t="s">
        <v>145</v>
      </c>
      <c r="E159" s="239"/>
      <c r="F159" s="241" t="s">
        <v>507</v>
      </c>
      <c r="G159" s="239"/>
      <c r="H159" s="239"/>
      <c r="J159" s="239"/>
      <c r="K159" s="239"/>
      <c r="L159" s="28"/>
      <c r="M159" s="117"/>
      <c r="T159" s="51"/>
      <c r="AT159" s="17" t="s">
        <v>145</v>
      </c>
      <c r="AU159" s="17" t="s">
        <v>87</v>
      </c>
    </row>
    <row r="160" spans="2:65" s="1" customFormat="1" x14ac:dyDescent="0.2">
      <c r="B160" s="28"/>
      <c r="C160" s="239"/>
      <c r="D160" s="242" t="s">
        <v>147</v>
      </c>
      <c r="E160" s="239"/>
      <c r="F160" s="243" t="s">
        <v>508</v>
      </c>
      <c r="G160" s="239"/>
      <c r="H160" s="239"/>
      <c r="J160" s="239"/>
      <c r="K160" s="239"/>
      <c r="L160" s="28"/>
      <c r="M160" s="117"/>
      <c r="T160" s="51"/>
      <c r="AT160" s="17" t="s">
        <v>147</v>
      </c>
      <c r="AU160" s="17" t="s">
        <v>87</v>
      </c>
    </row>
    <row r="161" spans="2:65" s="1" customFormat="1" ht="97.5" x14ac:dyDescent="0.2">
      <c r="B161" s="28"/>
      <c r="C161" s="239"/>
      <c r="D161" s="240" t="s">
        <v>149</v>
      </c>
      <c r="E161" s="239"/>
      <c r="F161" s="244" t="s">
        <v>509</v>
      </c>
      <c r="G161" s="239"/>
      <c r="H161" s="239"/>
      <c r="J161" s="239"/>
      <c r="K161" s="239"/>
      <c r="L161" s="28"/>
      <c r="M161" s="117"/>
      <c r="T161" s="51"/>
      <c r="AT161" s="17" t="s">
        <v>149</v>
      </c>
      <c r="AU161" s="17" t="s">
        <v>87</v>
      </c>
    </row>
    <row r="162" spans="2:65" s="1" customFormat="1" ht="37.9" customHeight="1" x14ac:dyDescent="0.2">
      <c r="B162" s="110"/>
      <c r="C162" s="229" t="s">
        <v>179</v>
      </c>
      <c r="D162" s="229" t="s">
        <v>138</v>
      </c>
      <c r="E162" s="231" t="s">
        <v>200</v>
      </c>
      <c r="F162" s="236" t="s">
        <v>201</v>
      </c>
      <c r="G162" s="237" t="s">
        <v>141</v>
      </c>
      <c r="H162" s="238">
        <v>941.3</v>
      </c>
      <c r="I162" s="313"/>
      <c r="J162" s="272">
        <f>ROUND(I162*H162,2)</f>
        <v>0</v>
      </c>
      <c r="K162" s="236" t="s">
        <v>142</v>
      </c>
      <c r="L162" s="28"/>
      <c r="M162" s="111" t="s">
        <v>1</v>
      </c>
      <c r="N162" s="112" t="s">
        <v>42</v>
      </c>
      <c r="O162" s="113">
        <v>4.9000000000000002E-2</v>
      </c>
      <c r="P162" s="113">
        <f>O162*H162</f>
        <v>46.123699999999999</v>
      </c>
      <c r="Q162" s="113">
        <v>0</v>
      </c>
      <c r="R162" s="113">
        <f>Q162*H162</f>
        <v>0</v>
      </c>
      <c r="S162" s="113">
        <v>0</v>
      </c>
      <c r="T162" s="114">
        <f>S162*H162</f>
        <v>0</v>
      </c>
      <c r="AR162" s="115" t="s">
        <v>143</v>
      </c>
      <c r="AT162" s="115" t="s">
        <v>138</v>
      </c>
      <c r="AU162" s="115" t="s">
        <v>87</v>
      </c>
      <c r="AY162" s="17" t="s">
        <v>136</v>
      </c>
      <c r="BE162" s="116">
        <f>IF(N162="základní",J162,0)</f>
        <v>0</v>
      </c>
      <c r="BF162" s="116">
        <f>IF(N162="snížená",J162,0)</f>
        <v>0</v>
      </c>
      <c r="BG162" s="116">
        <f>IF(N162="zákl. přenesená",J162,0)</f>
        <v>0</v>
      </c>
      <c r="BH162" s="116">
        <f>IF(N162="sníž. přenesená",J162,0)</f>
        <v>0</v>
      </c>
      <c r="BI162" s="116">
        <f>IF(N162="nulová",J162,0)</f>
        <v>0</v>
      </c>
      <c r="BJ162" s="17" t="s">
        <v>85</v>
      </c>
      <c r="BK162" s="116">
        <f>ROUND(I162*H162,2)</f>
        <v>0</v>
      </c>
      <c r="BL162" s="17" t="s">
        <v>143</v>
      </c>
      <c r="BM162" s="115" t="s">
        <v>510</v>
      </c>
    </row>
    <row r="163" spans="2:65" s="1" customFormat="1" ht="39" x14ac:dyDescent="0.2">
      <c r="B163" s="28"/>
      <c r="C163" s="239"/>
      <c r="D163" s="240" t="s">
        <v>145</v>
      </c>
      <c r="E163" s="239"/>
      <c r="F163" s="241" t="s">
        <v>203</v>
      </c>
      <c r="G163" s="239"/>
      <c r="H163" s="239"/>
      <c r="J163" s="239"/>
      <c r="K163" s="239"/>
      <c r="L163" s="28"/>
      <c r="M163" s="117"/>
      <c r="T163" s="51"/>
      <c r="AT163" s="17" t="s">
        <v>145</v>
      </c>
      <c r="AU163" s="17" t="s">
        <v>87</v>
      </c>
    </row>
    <row r="164" spans="2:65" s="1" customFormat="1" x14ac:dyDescent="0.2">
      <c r="B164" s="28"/>
      <c r="C164" s="239"/>
      <c r="D164" s="240"/>
      <c r="E164" s="239"/>
      <c r="F164" s="256" t="s">
        <v>184</v>
      </c>
      <c r="G164" s="239"/>
      <c r="H164" s="239"/>
      <c r="J164" s="239"/>
      <c r="K164" s="239"/>
      <c r="L164" s="28"/>
      <c r="M164" s="117"/>
      <c r="T164" s="51"/>
      <c r="AT164" s="17"/>
      <c r="AU164" s="17"/>
    </row>
    <row r="165" spans="2:65" s="1" customFormat="1" x14ac:dyDescent="0.2">
      <c r="B165" s="28"/>
      <c r="C165" s="239"/>
      <c r="D165" s="242" t="s">
        <v>147</v>
      </c>
      <c r="E165" s="239"/>
      <c r="F165" s="243" t="s">
        <v>204</v>
      </c>
      <c r="G165" s="239"/>
      <c r="H165" s="239"/>
      <c r="J165" s="239"/>
      <c r="K165" s="239"/>
      <c r="L165" s="28"/>
      <c r="M165" s="117"/>
      <c r="T165" s="51"/>
      <c r="AT165" s="17" t="s">
        <v>147</v>
      </c>
      <c r="AU165" s="17" t="s">
        <v>87</v>
      </c>
    </row>
    <row r="166" spans="2:65" s="12" customFormat="1" x14ac:dyDescent="0.2">
      <c r="B166" s="118"/>
      <c r="C166" s="245"/>
      <c r="D166" s="240" t="s">
        <v>151</v>
      </c>
      <c r="E166" s="246" t="s">
        <v>1</v>
      </c>
      <c r="F166" s="247" t="s">
        <v>205</v>
      </c>
      <c r="G166" s="245"/>
      <c r="H166" s="246" t="s">
        <v>1</v>
      </c>
      <c r="J166" s="245"/>
      <c r="K166" s="245"/>
      <c r="L166" s="118"/>
      <c r="M166" s="120"/>
      <c r="T166" s="121"/>
      <c r="AT166" s="119" t="s">
        <v>151</v>
      </c>
      <c r="AU166" s="119" t="s">
        <v>87</v>
      </c>
      <c r="AV166" s="12" t="s">
        <v>85</v>
      </c>
      <c r="AW166" s="12" t="s">
        <v>33</v>
      </c>
      <c r="AX166" s="12" t="s">
        <v>77</v>
      </c>
      <c r="AY166" s="119" t="s">
        <v>136</v>
      </c>
    </row>
    <row r="167" spans="2:65" s="12" customFormat="1" x14ac:dyDescent="0.2">
      <c r="B167" s="118"/>
      <c r="C167" s="245"/>
      <c r="D167" s="240" t="s">
        <v>151</v>
      </c>
      <c r="E167" s="246" t="s">
        <v>1</v>
      </c>
      <c r="F167" s="247" t="s">
        <v>511</v>
      </c>
      <c r="G167" s="245"/>
      <c r="H167" s="246" t="s">
        <v>1</v>
      </c>
      <c r="J167" s="245"/>
      <c r="K167" s="245"/>
      <c r="L167" s="118"/>
      <c r="M167" s="120"/>
      <c r="T167" s="121"/>
      <c r="AT167" s="119" t="s">
        <v>151</v>
      </c>
      <c r="AU167" s="119" t="s">
        <v>87</v>
      </c>
      <c r="AV167" s="12" t="s">
        <v>85</v>
      </c>
      <c r="AW167" s="12" t="s">
        <v>33</v>
      </c>
      <c r="AX167" s="12" t="s">
        <v>77</v>
      </c>
      <c r="AY167" s="119" t="s">
        <v>136</v>
      </c>
    </row>
    <row r="168" spans="2:65" s="13" customFormat="1" x14ac:dyDescent="0.2">
      <c r="B168" s="122"/>
      <c r="C168" s="248"/>
      <c r="D168" s="240" t="s">
        <v>151</v>
      </c>
      <c r="E168" s="249" t="s">
        <v>1</v>
      </c>
      <c r="F168" s="250" t="s">
        <v>512</v>
      </c>
      <c r="G168" s="248"/>
      <c r="H168" s="251">
        <v>797.2</v>
      </c>
      <c r="J168" s="248"/>
      <c r="K168" s="248"/>
      <c r="L168" s="122"/>
      <c r="M168" s="124"/>
      <c r="T168" s="125"/>
      <c r="AT168" s="123" t="s">
        <v>151</v>
      </c>
      <c r="AU168" s="123" t="s">
        <v>87</v>
      </c>
      <c r="AV168" s="13" t="s">
        <v>87</v>
      </c>
      <c r="AW168" s="13" t="s">
        <v>33</v>
      </c>
      <c r="AX168" s="13" t="s">
        <v>77</v>
      </c>
      <c r="AY168" s="123" t="s">
        <v>136</v>
      </c>
    </row>
    <row r="169" spans="2:65" s="15" customFormat="1" x14ac:dyDescent="0.2">
      <c r="B169" s="130"/>
      <c r="C169" s="257"/>
      <c r="D169" s="240" t="s">
        <v>151</v>
      </c>
      <c r="E169" s="258" t="s">
        <v>1</v>
      </c>
      <c r="F169" s="259" t="s">
        <v>195</v>
      </c>
      <c r="G169" s="257"/>
      <c r="H169" s="260">
        <v>797.2</v>
      </c>
      <c r="J169" s="257"/>
      <c r="K169" s="257"/>
      <c r="L169" s="130"/>
      <c r="M169" s="132"/>
      <c r="T169" s="133"/>
      <c r="AT169" s="131" t="s">
        <v>151</v>
      </c>
      <c r="AU169" s="131" t="s">
        <v>87</v>
      </c>
      <c r="AV169" s="15" t="s">
        <v>163</v>
      </c>
      <c r="AW169" s="15" t="s">
        <v>33</v>
      </c>
      <c r="AX169" s="15" t="s">
        <v>77</v>
      </c>
      <c r="AY169" s="131" t="s">
        <v>136</v>
      </c>
    </row>
    <row r="170" spans="2:65" s="12" customFormat="1" x14ac:dyDescent="0.2">
      <c r="B170" s="118"/>
      <c r="C170" s="245"/>
      <c r="D170" s="240" t="s">
        <v>151</v>
      </c>
      <c r="E170" s="246" t="s">
        <v>1</v>
      </c>
      <c r="F170" s="247" t="s">
        <v>211</v>
      </c>
      <c r="G170" s="245"/>
      <c r="H170" s="246" t="s">
        <v>1</v>
      </c>
      <c r="J170" s="245"/>
      <c r="K170" s="245"/>
      <c r="L170" s="118"/>
      <c r="M170" s="120"/>
      <c r="T170" s="121"/>
      <c r="AT170" s="119" t="s">
        <v>151</v>
      </c>
      <c r="AU170" s="119" t="s">
        <v>87</v>
      </c>
      <c r="AV170" s="12" t="s">
        <v>85</v>
      </c>
      <c r="AW170" s="12" t="s">
        <v>33</v>
      </c>
      <c r="AX170" s="12" t="s">
        <v>77</v>
      </c>
      <c r="AY170" s="119" t="s">
        <v>136</v>
      </c>
    </row>
    <row r="171" spans="2:65" s="13" customFormat="1" x14ac:dyDescent="0.2">
      <c r="B171" s="122"/>
      <c r="C171" s="248"/>
      <c r="D171" s="240" t="s">
        <v>151</v>
      </c>
      <c r="E171" s="249" t="s">
        <v>1</v>
      </c>
      <c r="F171" s="250" t="s">
        <v>513</v>
      </c>
      <c r="G171" s="248"/>
      <c r="H171" s="251">
        <v>79.7</v>
      </c>
      <c r="J171" s="248"/>
      <c r="K171" s="248"/>
      <c r="L171" s="122"/>
      <c r="M171" s="124"/>
      <c r="T171" s="125"/>
      <c r="AT171" s="123" t="s">
        <v>151</v>
      </c>
      <c r="AU171" s="123" t="s">
        <v>87</v>
      </c>
      <c r="AV171" s="13" t="s">
        <v>87</v>
      </c>
      <c r="AW171" s="13" t="s">
        <v>33</v>
      </c>
      <c r="AX171" s="13" t="s">
        <v>77</v>
      </c>
      <c r="AY171" s="123" t="s">
        <v>136</v>
      </c>
    </row>
    <row r="172" spans="2:65" s="15" customFormat="1" x14ac:dyDescent="0.2">
      <c r="B172" s="130"/>
      <c r="C172" s="257"/>
      <c r="D172" s="240" t="s">
        <v>151</v>
      </c>
      <c r="E172" s="258" t="s">
        <v>1</v>
      </c>
      <c r="F172" s="259" t="s">
        <v>195</v>
      </c>
      <c r="G172" s="257"/>
      <c r="H172" s="260">
        <v>79.7</v>
      </c>
      <c r="J172" s="257"/>
      <c r="K172" s="257"/>
      <c r="L172" s="130"/>
      <c r="M172" s="132"/>
      <c r="T172" s="133"/>
      <c r="AT172" s="131" t="s">
        <v>151</v>
      </c>
      <c r="AU172" s="131" t="s">
        <v>87</v>
      </c>
      <c r="AV172" s="15" t="s">
        <v>163</v>
      </c>
      <c r="AW172" s="15" t="s">
        <v>33</v>
      </c>
      <c r="AX172" s="15" t="s">
        <v>77</v>
      </c>
      <c r="AY172" s="131" t="s">
        <v>136</v>
      </c>
    </row>
    <row r="173" spans="2:65" s="12" customFormat="1" ht="22.5" x14ac:dyDescent="0.2">
      <c r="B173" s="118"/>
      <c r="C173" s="245"/>
      <c r="D173" s="240" t="s">
        <v>151</v>
      </c>
      <c r="E173" s="246" t="s">
        <v>1</v>
      </c>
      <c r="F173" s="247" t="s">
        <v>514</v>
      </c>
      <c r="G173" s="245"/>
      <c r="H173" s="246" t="s">
        <v>1</v>
      </c>
      <c r="J173" s="245"/>
      <c r="K173" s="245"/>
      <c r="L173" s="118"/>
      <c r="M173" s="120"/>
      <c r="T173" s="121"/>
      <c r="AT173" s="119" t="s">
        <v>151</v>
      </c>
      <c r="AU173" s="119" t="s">
        <v>87</v>
      </c>
      <c r="AV173" s="12" t="s">
        <v>85</v>
      </c>
      <c r="AW173" s="12" t="s">
        <v>33</v>
      </c>
      <c r="AX173" s="12" t="s">
        <v>77</v>
      </c>
      <c r="AY173" s="119" t="s">
        <v>136</v>
      </c>
    </row>
    <row r="174" spans="2:65" s="13" customFormat="1" x14ac:dyDescent="0.2">
      <c r="B174" s="122"/>
      <c r="C174" s="248"/>
      <c r="D174" s="240" t="s">
        <v>151</v>
      </c>
      <c r="E174" s="249" t="s">
        <v>1</v>
      </c>
      <c r="F174" s="250" t="s">
        <v>515</v>
      </c>
      <c r="G174" s="248"/>
      <c r="H174" s="251">
        <v>64.400000000000006</v>
      </c>
      <c r="J174" s="248"/>
      <c r="K174" s="248"/>
      <c r="L174" s="122"/>
      <c r="M174" s="124"/>
      <c r="T174" s="125"/>
      <c r="AT174" s="123" t="s">
        <v>151</v>
      </c>
      <c r="AU174" s="123" t="s">
        <v>87</v>
      </c>
      <c r="AV174" s="13" t="s">
        <v>87</v>
      </c>
      <c r="AW174" s="13" t="s">
        <v>33</v>
      </c>
      <c r="AX174" s="13" t="s">
        <v>77</v>
      </c>
      <c r="AY174" s="123" t="s">
        <v>136</v>
      </c>
    </row>
    <row r="175" spans="2:65" s="15" customFormat="1" x14ac:dyDescent="0.2">
      <c r="B175" s="130"/>
      <c r="C175" s="257"/>
      <c r="D175" s="240" t="s">
        <v>151</v>
      </c>
      <c r="E175" s="258" t="s">
        <v>1</v>
      </c>
      <c r="F175" s="259" t="s">
        <v>195</v>
      </c>
      <c r="G175" s="257"/>
      <c r="H175" s="260">
        <v>64.400000000000006</v>
      </c>
      <c r="J175" s="257"/>
      <c r="K175" s="257"/>
      <c r="L175" s="130"/>
      <c r="M175" s="132"/>
      <c r="T175" s="133"/>
      <c r="AT175" s="131" t="s">
        <v>151</v>
      </c>
      <c r="AU175" s="131" t="s">
        <v>87</v>
      </c>
      <c r="AV175" s="15" t="s">
        <v>163</v>
      </c>
      <c r="AW175" s="15" t="s">
        <v>33</v>
      </c>
      <c r="AX175" s="15" t="s">
        <v>77</v>
      </c>
      <c r="AY175" s="131" t="s">
        <v>136</v>
      </c>
    </row>
    <row r="176" spans="2:65" s="14" customFormat="1" x14ac:dyDescent="0.2">
      <c r="B176" s="126"/>
      <c r="C176" s="252"/>
      <c r="D176" s="240" t="s">
        <v>151</v>
      </c>
      <c r="E176" s="253" t="s">
        <v>1</v>
      </c>
      <c r="F176" s="254" t="s">
        <v>154</v>
      </c>
      <c r="G176" s="252"/>
      <c r="H176" s="255">
        <v>941.30000000000007</v>
      </c>
      <c r="J176" s="252"/>
      <c r="K176" s="252"/>
      <c r="L176" s="126"/>
      <c r="M176" s="128"/>
      <c r="T176" s="129"/>
      <c r="AT176" s="127" t="s">
        <v>151</v>
      </c>
      <c r="AU176" s="127" t="s">
        <v>87</v>
      </c>
      <c r="AV176" s="14" t="s">
        <v>143</v>
      </c>
      <c r="AW176" s="14" t="s">
        <v>33</v>
      </c>
      <c r="AX176" s="14" t="s">
        <v>85</v>
      </c>
      <c r="AY176" s="127" t="s">
        <v>136</v>
      </c>
    </row>
    <row r="177" spans="2:65" s="1" customFormat="1" ht="37.9" customHeight="1" x14ac:dyDescent="0.2">
      <c r="B177" s="110"/>
      <c r="C177" s="229" t="s">
        <v>189</v>
      </c>
      <c r="D177" s="229" t="s">
        <v>138</v>
      </c>
      <c r="E177" s="231" t="s">
        <v>219</v>
      </c>
      <c r="F177" s="236" t="s">
        <v>220</v>
      </c>
      <c r="G177" s="237" t="s">
        <v>141</v>
      </c>
      <c r="H177" s="238">
        <v>717.5</v>
      </c>
      <c r="I177" s="314"/>
      <c r="J177" s="272">
        <f>ROUND(I177*H177,2)</f>
        <v>0</v>
      </c>
      <c r="K177" s="236" t="s">
        <v>221</v>
      </c>
      <c r="L177" s="28"/>
      <c r="M177" s="111" t="s">
        <v>1</v>
      </c>
      <c r="N177" s="112" t="s">
        <v>42</v>
      </c>
      <c r="O177" s="113">
        <v>8.7999999999999995E-2</v>
      </c>
      <c r="P177" s="113">
        <f>O177*H177</f>
        <v>63.139999999999993</v>
      </c>
      <c r="Q177" s="113">
        <v>0</v>
      </c>
      <c r="R177" s="113">
        <f>Q177*H177</f>
        <v>0</v>
      </c>
      <c r="S177" s="113">
        <v>0</v>
      </c>
      <c r="T177" s="114">
        <f>S177*H177</f>
        <v>0</v>
      </c>
      <c r="AR177" s="115" t="s">
        <v>143</v>
      </c>
      <c r="AT177" s="115" t="s">
        <v>138</v>
      </c>
      <c r="AU177" s="115" t="s">
        <v>87</v>
      </c>
      <c r="AY177" s="17" t="s">
        <v>136</v>
      </c>
      <c r="BE177" s="116">
        <f>IF(N177="základní",J177,0)</f>
        <v>0</v>
      </c>
      <c r="BF177" s="116">
        <f>IF(N177="snížená",J177,0)</f>
        <v>0</v>
      </c>
      <c r="BG177" s="116">
        <f>IF(N177="zákl. přenesená",J177,0)</f>
        <v>0</v>
      </c>
      <c r="BH177" s="116">
        <f>IF(N177="sníž. přenesená",J177,0)</f>
        <v>0</v>
      </c>
      <c r="BI177" s="116">
        <f>IF(N177="nulová",J177,0)</f>
        <v>0</v>
      </c>
      <c r="BJ177" s="17" t="s">
        <v>85</v>
      </c>
      <c r="BK177" s="116">
        <f>ROUND(I177*H177,2)</f>
        <v>0</v>
      </c>
      <c r="BL177" s="17" t="s">
        <v>143</v>
      </c>
      <c r="BM177" s="115" t="s">
        <v>516</v>
      </c>
    </row>
    <row r="178" spans="2:65" s="1" customFormat="1" ht="15.75" customHeight="1" x14ac:dyDescent="0.2">
      <c r="B178" s="110"/>
      <c r="C178" s="261"/>
      <c r="D178" s="261"/>
      <c r="E178" s="262"/>
      <c r="F178" s="256" t="s">
        <v>184</v>
      </c>
      <c r="G178" s="264"/>
      <c r="H178" s="265"/>
      <c r="I178" s="140"/>
      <c r="J178" s="273"/>
      <c r="K178" s="274"/>
      <c r="L178" s="28"/>
      <c r="M178" s="111"/>
      <c r="N178" s="112"/>
      <c r="O178" s="113"/>
      <c r="P178" s="113"/>
      <c r="Q178" s="113"/>
      <c r="R178" s="113"/>
      <c r="S178" s="113"/>
      <c r="T178" s="114"/>
      <c r="AR178" s="115"/>
      <c r="AT178" s="115"/>
      <c r="AU178" s="115"/>
      <c r="AY178" s="17"/>
      <c r="BE178" s="116"/>
      <c r="BF178" s="116"/>
      <c r="BG178" s="116"/>
      <c r="BH178" s="116"/>
      <c r="BI178" s="116"/>
      <c r="BJ178" s="17"/>
      <c r="BK178" s="116"/>
      <c r="BL178" s="17"/>
      <c r="BM178" s="115"/>
    </row>
    <row r="179" spans="2:65" s="12" customFormat="1" x14ac:dyDescent="0.2">
      <c r="B179" s="118"/>
      <c r="C179" s="245"/>
      <c r="D179" s="240" t="s">
        <v>151</v>
      </c>
      <c r="E179" s="246" t="s">
        <v>1</v>
      </c>
      <c r="F179" s="247" t="s">
        <v>223</v>
      </c>
      <c r="G179" s="245"/>
      <c r="H179" s="246" t="s">
        <v>1</v>
      </c>
      <c r="J179" s="245"/>
      <c r="K179" s="245"/>
      <c r="L179" s="118"/>
      <c r="M179" s="120"/>
      <c r="T179" s="121"/>
      <c r="AT179" s="119" t="s">
        <v>151</v>
      </c>
      <c r="AU179" s="119" t="s">
        <v>87</v>
      </c>
      <c r="AV179" s="12" t="s">
        <v>85</v>
      </c>
      <c r="AW179" s="12" t="s">
        <v>33</v>
      </c>
      <c r="AX179" s="12" t="s">
        <v>77</v>
      </c>
      <c r="AY179" s="119" t="s">
        <v>136</v>
      </c>
    </row>
    <row r="180" spans="2:65" s="13" customFormat="1" x14ac:dyDescent="0.2">
      <c r="B180" s="122"/>
      <c r="C180" s="248"/>
      <c r="D180" s="240" t="s">
        <v>151</v>
      </c>
      <c r="E180" s="249" t="s">
        <v>1</v>
      </c>
      <c r="F180" s="250" t="s">
        <v>517</v>
      </c>
      <c r="G180" s="248"/>
      <c r="H180" s="251">
        <v>507.8</v>
      </c>
      <c r="J180" s="248"/>
      <c r="K180" s="248"/>
      <c r="L180" s="122"/>
      <c r="M180" s="124"/>
      <c r="T180" s="125"/>
      <c r="AT180" s="123" t="s">
        <v>151</v>
      </c>
      <c r="AU180" s="123" t="s">
        <v>87</v>
      </c>
      <c r="AV180" s="13" t="s">
        <v>87</v>
      </c>
      <c r="AW180" s="13" t="s">
        <v>33</v>
      </c>
      <c r="AX180" s="13" t="s">
        <v>77</v>
      </c>
      <c r="AY180" s="123" t="s">
        <v>136</v>
      </c>
    </row>
    <row r="181" spans="2:65" s="13" customFormat="1" x14ac:dyDescent="0.2">
      <c r="B181" s="122"/>
      <c r="C181" s="248"/>
      <c r="D181" s="240" t="s">
        <v>151</v>
      </c>
      <c r="E181" s="249" t="s">
        <v>1</v>
      </c>
      <c r="F181" s="250" t="s">
        <v>518</v>
      </c>
      <c r="G181" s="248"/>
      <c r="H181" s="251">
        <v>321.60000000000002</v>
      </c>
      <c r="J181" s="248"/>
      <c r="K181" s="248"/>
      <c r="L181" s="122"/>
      <c r="M181" s="124"/>
      <c r="T181" s="125"/>
      <c r="AT181" s="123" t="s">
        <v>151</v>
      </c>
      <c r="AU181" s="123" t="s">
        <v>87</v>
      </c>
      <c r="AV181" s="13" t="s">
        <v>87</v>
      </c>
      <c r="AW181" s="13" t="s">
        <v>33</v>
      </c>
      <c r="AX181" s="13" t="s">
        <v>77</v>
      </c>
      <c r="AY181" s="123" t="s">
        <v>136</v>
      </c>
    </row>
    <row r="182" spans="2:65" s="13" customFormat="1" x14ac:dyDescent="0.2">
      <c r="B182" s="122"/>
      <c r="C182" s="248"/>
      <c r="D182" s="240" t="s">
        <v>151</v>
      </c>
      <c r="E182" s="249" t="s">
        <v>1</v>
      </c>
      <c r="F182" s="250" t="s">
        <v>519</v>
      </c>
      <c r="G182" s="248"/>
      <c r="H182" s="251">
        <v>-79.7</v>
      </c>
      <c r="J182" s="248"/>
      <c r="K182" s="248"/>
      <c r="L182" s="122"/>
      <c r="M182" s="124"/>
      <c r="T182" s="125"/>
      <c r="AT182" s="123" t="s">
        <v>151</v>
      </c>
      <c r="AU182" s="123" t="s">
        <v>87</v>
      </c>
      <c r="AV182" s="13" t="s">
        <v>87</v>
      </c>
      <c r="AW182" s="13" t="s">
        <v>33</v>
      </c>
      <c r="AX182" s="13" t="s">
        <v>77</v>
      </c>
      <c r="AY182" s="123" t="s">
        <v>136</v>
      </c>
    </row>
    <row r="183" spans="2:65" s="13" customFormat="1" x14ac:dyDescent="0.2">
      <c r="B183" s="122"/>
      <c r="C183" s="248"/>
      <c r="D183" s="240" t="s">
        <v>151</v>
      </c>
      <c r="E183" s="249" t="s">
        <v>1</v>
      </c>
      <c r="F183" s="250" t="s">
        <v>520</v>
      </c>
      <c r="G183" s="248"/>
      <c r="H183" s="251">
        <v>-32.200000000000003</v>
      </c>
      <c r="J183" s="248"/>
      <c r="K183" s="248"/>
      <c r="L183" s="122"/>
      <c r="M183" s="124"/>
      <c r="T183" s="125"/>
      <c r="AT183" s="123" t="s">
        <v>151</v>
      </c>
      <c r="AU183" s="123" t="s">
        <v>87</v>
      </c>
      <c r="AV183" s="13" t="s">
        <v>87</v>
      </c>
      <c r="AW183" s="13" t="s">
        <v>33</v>
      </c>
      <c r="AX183" s="13" t="s">
        <v>77</v>
      </c>
      <c r="AY183" s="123" t="s">
        <v>136</v>
      </c>
    </row>
    <row r="184" spans="2:65" s="14" customFormat="1" x14ac:dyDescent="0.2">
      <c r="B184" s="126"/>
      <c r="C184" s="252"/>
      <c r="D184" s="240" t="s">
        <v>151</v>
      </c>
      <c r="E184" s="253" t="s">
        <v>1</v>
      </c>
      <c r="F184" s="254" t="s">
        <v>154</v>
      </c>
      <c r="G184" s="252"/>
      <c r="H184" s="255">
        <v>717.5</v>
      </c>
      <c r="J184" s="252"/>
      <c r="K184" s="252"/>
      <c r="L184" s="126"/>
      <c r="M184" s="128"/>
      <c r="T184" s="129"/>
      <c r="AT184" s="127" t="s">
        <v>151</v>
      </c>
      <c r="AU184" s="127" t="s">
        <v>87</v>
      </c>
      <c r="AV184" s="14" t="s">
        <v>143</v>
      </c>
      <c r="AW184" s="14" t="s">
        <v>33</v>
      </c>
      <c r="AX184" s="14" t="s">
        <v>85</v>
      </c>
      <c r="AY184" s="127" t="s">
        <v>136</v>
      </c>
    </row>
    <row r="185" spans="2:65" s="1" customFormat="1" ht="24.2" customHeight="1" x14ac:dyDescent="0.2">
      <c r="B185" s="110"/>
      <c r="C185" s="229" t="s">
        <v>199</v>
      </c>
      <c r="D185" s="229" t="s">
        <v>138</v>
      </c>
      <c r="E185" s="231" t="s">
        <v>230</v>
      </c>
      <c r="F185" s="236" t="s">
        <v>231</v>
      </c>
      <c r="G185" s="237" t="s">
        <v>141</v>
      </c>
      <c r="H185" s="238">
        <v>111.9</v>
      </c>
      <c r="I185" s="315"/>
      <c r="J185" s="272">
        <f>ROUND(I185*H185,2)</f>
        <v>0</v>
      </c>
      <c r="K185" s="236" t="s">
        <v>142</v>
      </c>
      <c r="L185" s="28"/>
      <c r="M185" s="111" t="s">
        <v>1</v>
      </c>
      <c r="N185" s="112" t="s">
        <v>42</v>
      </c>
      <c r="O185" s="113">
        <v>9.6000000000000002E-2</v>
      </c>
      <c r="P185" s="113">
        <f>O185*H185</f>
        <v>10.7424</v>
      </c>
      <c r="Q185" s="113">
        <v>0</v>
      </c>
      <c r="R185" s="113">
        <f>Q185*H185</f>
        <v>0</v>
      </c>
      <c r="S185" s="113">
        <v>0</v>
      </c>
      <c r="T185" s="114">
        <f>S185*H185</f>
        <v>0</v>
      </c>
      <c r="AR185" s="115" t="s">
        <v>143</v>
      </c>
      <c r="AT185" s="115" t="s">
        <v>138</v>
      </c>
      <c r="AU185" s="115" t="s">
        <v>87</v>
      </c>
      <c r="AY185" s="17" t="s">
        <v>136</v>
      </c>
      <c r="BE185" s="116">
        <f>IF(N185="základní",J185,0)</f>
        <v>0</v>
      </c>
      <c r="BF185" s="116">
        <f>IF(N185="snížená",J185,0)</f>
        <v>0</v>
      </c>
      <c r="BG185" s="116">
        <f>IF(N185="zákl. přenesená",J185,0)</f>
        <v>0</v>
      </c>
      <c r="BH185" s="116">
        <f>IF(N185="sníž. přenesená",J185,0)</f>
        <v>0</v>
      </c>
      <c r="BI185" s="116">
        <f>IF(N185="nulová",J185,0)</f>
        <v>0</v>
      </c>
      <c r="BJ185" s="17" t="s">
        <v>85</v>
      </c>
      <c r="BK185" s="116">
        <f>ROUND(I185*H185,2)</f>
        <v>0</v>
      </c>
      <c r="BL185" s="17" t="s">
        <v>143</v>
      </c>
      <c r="BM185" s="115" t="s">
        <v>521</v>
      </c>
    </row>
    <row r="186" spans="2:65" s="1" customFormat="1" ht="29.25" x14ac:dyDescent="0.2">
      <c r="B186" s="28"/>
      <c r="C186" s="239"/>
      <c r="D186" s="240" t="s">
        <v>145</v>
      </c>
      <c r="E186" s="239"/>
      <c r="F186" s="241" t="s">
        <v>233</v>
      </c>
      <c r="G186" s="239"/>
      <c r="H186" s="239"/>
      <c r="J186" s="239"/>
      <c r="K186" s="239"/>
      <c r="L186" s="28"/>
      <c r="M186" s="117"/>
      <c r="T186" s="51"/>
      <c r="AT186" s="17" t="s">
        <v>145</v>
      </c>
      <c r="AU186" s="17" t="s">
        <v>87</v>
      </c>
    </row>
    <row r="187" spans="2:65" s="1" customFormat="1" x14ac:dyDescent="0.2">
      <c r="B187" s="28"/>
      <c r="C187" s="239"/>
      <c r="D187" s="240"/>
      <c r="E187" s="239"/>
      <c r="F187" s="256" t="s">
        <v>184</v>
      </c>
      <c r="G187" s="239"/>
      <c r="H187" s="239"/>
      <c r="J187" s="239"/>
      <c r="K187" s="239"/>
      <c r="L187" s="28"/>
      <c r="M187" s="117"/>
      <c r="T187" s="51"/>
      <c r="AT187" s="17"/>
      <c r="AU187" s="17"/>
    </row>
    <row r="188" spans="2:65" s="1" customFormat="1" x14ac:dyDescent="0.2">
      <c r="B188" s="28"/>
      <c r="C188" s="239"/>
      <c r="D188" s="242" t="s">
        <v>147</v>
      </c>
      <c r="E188" s="239"/>
      <c r="F188" s="243" t="s">
        <v>234</v>
      </c>
      <c r="G188" s="239"/>
      <c r="H188" s="239"/>
      <c r="J188" s="239"/>
      <c r="K188" s="239"/>
      <c r="L188" s="28"/>
      <c r="M188" s="117"/>
      <c r="T188" s="51"/>
      <c r="AT188" s="17" t="s">
        <v>147</v>
      </c>
      <c r="AU188" s="17" t="s">
        <v>87</v>
      </c>
    </row>
    <row r="189" spans="2:65" s="1" customFormat="1" ht="117" x14ac:dyDescent="0.2">
      <c r="B189" s="28"/>
      <c r="C189" s="239"/>
      <c r="D189" s="240" t="s">
        <v>149</v>
      </c>
      <c r="E189" s="239"/>
      <c r="F189" s="244" t="s">
        <v>235</v>
      </c>
      <c r="G189" s="239"/>
      <c r="H189" s="239"/>
      <c r="J189" s="239"/>
      <c r="K189" s="239"/>
      <c r="L189" s="28"/>
      <c r="M189" s="117"/>
      <c r="T189" s="51"/>
      <c r="AT189" s="17" t="s">
        <v>149</v>
      </c>
      <c r="AU189" s="17" t="s">
        <v>87</v>
      </c>
    </row>
    <row r="190" spans="2:65" s="12" customFormat="1" x14ac:dyDescent="0.2">
      <c r="B190" s="118"/>
      <c r="C190" s="245"/>
      <c r="D190" s="240" t="s">
        <v>151</v>
      </c>
      <c r="E190" s="246" t="s">
        <v>1</v>
      </c>
      <c r="F190" s="247" t="s">
        <v>236</v>
      </c>
      <c r="G190" s="245"/>
      <c r="H190" s="246" t="s">
        <v>1</v>
      </c>
      <c r="J190" s="245"/>
      <c r="K190" s="245"/>
      <c r="L190" s="118"/>
      <c r="M190" s="120"/>
      <c r="T190" s="121"/>
      <c r="AT190" s="119" t="s">
        <v>151</v>
      </c>
      <c r="AU190" s="119" t="s">
        <v>87</v>
      </c>
      <c r="AV190" s="12" t="s">
        <v>85</v>
      </c>
      <c r="AW190" s="12" t="s">
        <v>33</v>
      </c>
      <c r="AX190" s="12" t="s">
        <v>77</v>
      </c>
      <c r="AY190" s="119" t="s">
        <v>136</v>
      </c>
    </row>
    <row r="191" spans="2:65" s="13" customFormat="1" x14ac:dyDescent="0.2">
      <c r="B191" s="122"/>
      <c r="C191" s="248"/>
      <c r="D191" s="240" t="s">
        <v>151</v>
      </c>
      <c r="E191" s="249" t="s">
        <v>1</v>
      </c>
      <c r="F191" s="250" t="s">
        <v>513</v>
      </c>
      <c r="G191" s="248"/>
      <c r="H191" s="251">
        <v>79.7</v>
      </c>
      <c r="J191" s="248"/>
      <c r="K191" s="248"/>
      <c r="L191" s="122"/>
      <c r="M191" s="124"/>
      <c r="T191" s="125"/>
      <c r="AT191" s="123" t="s">
        <v>151</v>
      </c>
      <c r="AU191" s="123" t="s">
        <v>87</v>
      </c>
      <c r="AV191" s="13" t="s">
        <v>87</v>
      </c>
      <c r="AW191" s="13" t="s">
        <v>33</v>
      </c>
      <c r="AX191" s="13" t="s">
        <v>77</v>
      </c>
      <c r="AY191" s="123" t="s">
        <v>136</v>
      </c>
    </row>
    <row r="192" spans="2:65" s="12" customFormat="1" ht="22.5" x14ac:dyDescent="0.2">
      <c r="B192" s="118"/>
      <c r="C192" s="245"/>
      <c r="D192" s="240" t="s">
        <v>151</v>
      </c>
      <c r="E192" s="246" t="s">
        <v>1</v>
      </c>
      <c r="F192" s="247" t="s">
        <v>522</v>
      </c>
      <c r="G192" s="245"/>
      <c r="H192" s="246" t="s">
        <v>1</v>
      </c>
      <c r="J192" s="245"/>
      <c r="K192" s="245"/>
      <c r="L192" s="118"/>
      <c r="M192" s="120"/>
      <c r="T192" s="121"/>
      <c r="AT192" s="119" t="s">
        <v>151</v>
      </c>
      <c r="AU192" s="119" t="s">
        <v>87</v>
      </c>
      <c r="AV192" s="12" t="s">
        <v>85</v>
      </c>
      <c r="AW192" s="12" t="s">
        <v>33</v>
      </c>
      <c r="AX192" s="12" t="s">
        <v>77</v>
      </c>
      <c r="AY192" s="119" t="s">
        <v>136</v>
      </c>
    </row>
    <row r="193" spans="2:65" s="13" customFormat="1" x14ac:dyDescent="0.2">
      <c r="B193" s="122"/>
      <c r="C193" s="248"/>
      <c r="D193" s="240" t="s">
        <v>151</v>
      </c>
      <c r="E193" s="249" t="s">
        <v>1</v>
      </c>
      <c r="F193" s="250" t="s">
        <v>523</v>
      </c>
      <c r="G193" s="248"/>
      <c r="H193" s="251">
        <v>32.200000000000003</v>
      </c>
      <c r="J193" s="248"/>
      <c r="K193" s="248"/>
      <c r="L193" s="122"/>
      <c r="M193" s="124"/>
      <c r="T193" s="125"/>
      <c r="AT193" s="123" t="s">
        <v>151</v>
      </c>
      <c r="AU193" s="123" t="s">
        <v>87</v>
      </c>
      <c r="AV193" s="13" t="s">
        <v>87</v>
      </c>
      <c r="AW193" s="13" t="s">
        <v>33</v>
      </c>
      <c r="AX193" s="13" t="s">
        <v>77</v>
      </c>
      <c r="AY193" s="123" t="s">
        <v>136</v>
      </c>
    </row>
    <row r="194" spans="2:65" s="14" customFormat="1" x14ac:dyDescent="0.2">
      <c r="B194" s="126"/>
      <c r="C194" s="252"/>
      <c r="D194" s="240" t="s">
        <v>151</v>
      </c>
      <c r="E194" s="253" t="s">
        <v>1</v>
      </c>
      <c r="F194" s="254" t="s">
        <v>154</v>
      </c>
      <c r="G194" s="252"/>
      <c r="H194" s="255">
        <v>111.9</v>
      </c>
      <c r="J194" s="252"/>
      <c r="K194" s="252"/>
      <c r="L194" s="126"/>
      <c r="M194" s="128"/>
      <c r="T194" s="129"/>
      <c r="AT194" s="127" t="s">
        <v>151</v>
      </c>
      <c r="AU194" s="127" t="s">
        <v>87</v>
      </c>
      <c r="AV194" s="14" t="s">
        <v>143</v>
      </c>
      <c r="AW194" s="14" t="s">
        <v>33</v>
      </c>
      <c r="AX194" s="14" t="s">
        <v>85</v>
      </c>
      <c r="AY194" s="127" t="s">
        <v>136</v>
      </c>
    </row>
    <row r="195" spans="2:65" s="1" customFormat="1" ht="24.2" customHeight="1" x14ac:dyDescent="0.2">
      <c r="B195" s="110"/>
      <c r="C195" s="229" t="s">
        <v>218</v>
      </c>
      <c r="D195" s="229" t="s">
        <v>138</v>
      </c>
      <c r="E195" s="231" t="s">
        <v>241</v>
      </c>
      <c r="F195" s="236" t="s">
        <v>242</v>
      </c>
      <c r="G195" s="237" t="s">
        <v>141</v>
      </c>
      <c r="H195" s="238">
        <v>79.7</v>
      </c>
      <c r="I195" s="315"/>
      <c r="J195" s="272">
        <f>ROUND(I195*H195,2)</f>
        <v>0</v>
      </c>
      <c r="K195" s="236" t="s">
        <v>142</v>
      </c>
      <c r="L195" s="28"/>
      <c r="M195" s="111" t="s">
        <v>1</v>
      </c>
      <c r="N195" s="112" t="s">
        <v>42</v>
      </c>
      <c r="O195" s="113">
        <v>0.32800000000000001</v>
      </c>
      <c r="P195" s="113">
        <f>O195*H195</f>
        <v>26.1416</v>
      </c>
      <c r="Q195" s="113">
        <v>0</v>
      </c>
      <c r="R195" s="113">
        <f>Q195*H195</f>
        <v>0</v>
      </c>
      <c r="S195" s="113">
        <v>0</v>
      </c>
      <c r="T195" s="114">
        <f>S195*H195</f>
        <v>0</v>
      </c>
      <c r="AR195" s="115" t="s">
        <v>143</v>
      </c>
      <c r="AT195" s="115" t="s">
        <v>138</v>
      </c>
      <c r="AU195" s="115" t="s">
        <v>87</v>
      </c>
      <c r="AY195" s="17" t="s">
        <v>136</v>
      </c>
      <c r="BE195" s="116">
        <f>IF(N195="základní",J195,0)</f>
        <v>0</v>
      </c>
      <c r="BF195" s="116">
        <f>IF(N195="snížená",J195,0)</f>
        <v>0</v>
      </c>
      <c r="BG195" s="116">
        <f>IF(N195="zákl. přenesená",J195,0)</f>
        <v>0</v>
      </c>
      <c r="BH195" s="116">
        <f>IF(N195="sníž. přenesená",J195,0)</f>
        <v>0</v>
      </c>
      <c r="BI195" s="116">
        <f>IF(N195="nulová",J195,0)</f>
        <v>0</v>
      </c>
      <c r="BJ195" s="17" t="s">
        <v>85</v>
      </c>
      <c r="BK195" s="116">
        <f>ROUND(I195*H195,2)</f>
        <v>0</v>
      </c>
      <c r="BL195" s="17" t="s">
        <v>143</v>
      </c>
      <c r="BM195" s="115" t="s">
        <v>524</v>
      </c>
    </row>
    <row r="196" spans="2:65" s="1" customFormat="1" ht="29.25" x14ac:dyDescent="0.2">
      <c r="B196" s="28"/>
      <c r="C196" s="239"/>
      <c r="D196" s="240" t="s">
        <v>145</v>
      </c>
      <c r="E196" s="239"/>
      <c r="F196" s="241" t="s">
        <v>244</v>
      </c>
      <c r="G196" s="239"/>
      <c r="H196" s="239"/>
      <c r="J196" s="239"/>
      <c r="K196" s="239"/>
      <c r="L196" s="28"/>
      <c r="M196" s="117"/>
      <c r="T196" s="51"/>
      <c r="AT196" s="17" t="s">
        <v>145</v>
      </c>
      <c r="AU196" s="17" t="s">
        <v>87</v>
      </c>
    </row>
    <row r="197" spans="2:65" s="1" customFormat="1" x14ac:dyDescent="0.2">
      <c r="B197" s="28"/>
      <c r="C197" s="239"/>
      <c r="D197" s="242" t="s">
        <v>147</v>
      </c>
      <c r="E197" s="239"/>
      <c r="F197" s="243" t="s">
        <v>245</v>
      </c>
      <c r="G197" s="239"/>
      <c r="H197" s="239"/>
      <c r="J197" s="239"/>
      <c r="K197" s="239"/>
      <c r="L197" s="28"/>
      <c r="M197" s="117"/>
      <c r="T197" s="51"/>
      <c r="AT197" s="17" t="s">
        <v>147</v>
      </c>
      <c r="AU197" s="17" t="s">
        <v>87</v>
      </c>
    </row>
    <row r="198" spans="2:65" s="1" customFormat="1" ht="409.5" x14ac:dyDescent="0.2">
      <c r="B198" s="28"/>
      <c r="C198" s="239"/>
      <c r="D198" s="240" t="s">
        <v>149</v>
      </c>
      <c r="E198" s="239"/>
      <c r="F198" s="244" t="s">
        <v>246</v>
      </c>
      <c r="G198" s="239"/>
      <c r="H198" s="239"/>
      <c r="J198" s="239"/>
      <c r="K198" s="239"/>
      <c r="L198" s="28"/>
      <c r="M198" s="117"/>
      <c r="T198" s="51"/>
      <c r="AT198" s="17" t="s">
        <v>149</v>
      </c>
      <c r="AU198" s="17" t="s">
        <v>87</v>
      </c>
    </row>
    <row r="199" spans="2:65" s="12" customFormat="1" x14ac:dyDescent="0.2">
      <c r="B199" s="118"/>
      <c r="C199" s="245"/>
      <c r="D199" s="240" t="s">
        <v>151</v>
      </c>
      <c r="E199" s="246" t="s">
        <v>1</v>
      </c>
      <c r="F199" s="247" t="s">
        <v>247</v>
      </c>
      <c r="G199" s="245"/>
      <c r="H199" s="246" t="s">
        <v>1</v>
      </c>
      <c r="J199" s="245"/>
      <c r="K199" s="245"/>
      <c r="L199" s="118"/>
      <c r="M199" s="120"/>
      <c r="T199" s="121"/>
      <c r="AT199" s="119" t="s">
        <v>151</v>
      </c>
      <c r="AU199" s="119" t="s">
        <v>87</v>
      </c>
      <c r="AV199" s="12" t="s">
        <v>85</v>
      </c>
      <c r="AW199" s="12" t="s">
        <v>33</v>
      </c>
      <c r="AX199" s="12" t="s">
        <v>77</v>
      </c>
      <c r="AY199" s="119" t="s">
        <v>136</v>
      </c>
    </row>
    <row r="200" spans="2:65" s="13" customFormat="1" x14ac:dyDescent="0.2">
      <c r="B200" s="122"/>
      <c r="C200" s="248"/>
      <c r="D200" s="240" t="s">
        <v>151</v>
      </c>
      <c r="E200" s="249" t="s">
        <v>1</v>
      </c>
      <c r="F200" s="250" t="s">
        <v>513</v>
      </c>
      <c r="G200" s="248"/>
      <c r="H200" s="251">
        <v>79.7</v>
      </c>
      <c r="J200" s="248"/>
      <c r="K200" s="248"/>
      <c r="L200" s="122"/>
      <c r="M200" s="124"/>
      <c r="T200" s="125"/>
      <c r="AT200" s="123" t="s">
        <v>151</v>
      </c>
      <c r="AU200" s="123" t="s">
        <v>87</v>
      </c>
      <c r="AV200" s="13" t="s">
        <v>87</v>
      </c>
      <c r="AW200" s="13" t="s">
        <v>33</v>
      </c>
      <c r="AX200" s="13" t="s">
        <v>77</v>
      </c>
      <c r="AY200" s="123" t="s">
        <v>136</v>
      </c>
    </row>
    <row r="201" spans="2:65" s="14" customFormat="1" x14ac:dyDescent="0.2">
      <c r="B201" s="126"/>
      <c r="C201" s="252"/>
      <c r="D201" s="240" t="s">
        <v>151</v>
      </c>
      <c r="E201" s="253" t="s">
        <v>1</v>
      </c>
      <c r="F201" s="254" t="s">
        <v>154</v>
      </c>
      <c r="G201" s="252"/>
      <c r="H201" s="255">
        <v>79.7</v>
      </c>
      <c r="J201" s="252"/>
      <c r="K201" s="252"/>
      <c r="L201" s="126"/>
      <c r="M201" s="128"/>
      <c r="T201" s="129"/>
      <c r="AT201" s="127" t="s">
        <v>151</v>
      </c>
      <c r="AU201" s="127" t="s">
        <v>87</v>
      </c>
      <c r="AV201" s="14" t="s">
        <v>143</v>
      </c>
      <c r="AW201" s="14" t="s">
        <v>33</v>
      </c>
      <c r="AX201" s="14" t="s">
        <v>85</v>
      </c>
      <c r="AY201" s="127" t="s">
        <v>136</v>
      </c>
    </row>
    <row r="202" spans="2:65" s="1" customFormat="1" ht="24.2" customHeight="1" x14ac:dyDescent="0.2">
      <c r="B202" s="110"/>
      <c r="C202" s="229" t="s">
        <v>229</v>
      </c>
      <c r="D202" s="229" t="s">
        <v>138</v>
      </c>
      <c r="E202" s="231" t="s">
        <v>258</v>
      </c>
      <c r="F202" s="236" t="s">
        <v>259</v>
      </c>
      <c r="G202" s="237" t="s">
        <v>251</v>
      </c>
      <c r="H202" s="238">
        <v>354</v>
      </c>
      <c r="I202" s="315"/>
      <c r="J202" s="272">
        <f>ROUND(I202*H202,2)</f>
        <v>0</v>
      </c>
      <c r="K202" s="236" t="s">
        <v>142</v>
      </c>
      <c r="L202" s="28"/>
      <c r="M202" s="111" t="s">
        <v>1</v>
      </c>
      <c r="N202" s="112" t="s">
        <v>42</v>
      </c>
      <c r="O202" s="113">
        <v>0.11899999999999999</v>
      </c>
      <c r="P202" s="113">
        <f>O202*H202</f>
        <v>42.125999999999998</v>
      </c>
      <c r="Q202" s="113">
        <v>0</v>
      </c>
      <c r="R202" s="113">
        <f>Q202*H202</f>
        <v>0</v>
      </c>
      <c r="S202" s="113">
        <v>0</v>
      </c>
      <c r="T202" s="114">
        <f>S202*H202</f>
        <v>0</v>
      </c>
      <c r="AR202" s="115" t="s">
        <v>143</v>
      </c>
      <c r="AT202" s="115" t="s">
        <v>138</v>
      </c>
      <c r="AU202" s="115" t="s">
        <v>87</v>
      </c>
      <c r="AY202" s="17" t="s">
        <v>136</v>
      </c>
      <c r="BE202" s="116">
        <f>IF(N202="základní",J202,0)</f>
        <v>0</v>
      </c>
      <c r="BF202" s="116">
        <f>IF(N202="snížená",J202,0)</f>
        <v>0</v>
      </c>
      <c r="BG202" s="116">
        <f>IF(N202="zákl. přenesená",J202,0)</f>
        <v>0</v>
      </c>
      <c r="BH202" s="116">
        <f>IF(N202="sníž. přenesená",J202,0)</f>
        <v>0</v>
      </c>
      <c r="BI202" s="116">
        <f>IF(N202="nulová",J202,0)</f>
        <v>0</v>
      </c>
      <c r="BJ202" s="17" t="s">
        <v>85</v>
      </c>
      <c r="BK202" s="116">
        <f>ROUND(I202*H202,2)</f>
        <v>0</v>
      </c>
      <c r="BL202" s="17" t="s">
        <v>143</v>
      </c>
      <c r="BM202" s="115" t="s">
        <v>525</v>
      </c>
    </row>
    <row r="203" spans="2:65" s="1" customFormat="1" ht="29.25" x14ac:dyDescent="0.2">
      <c r="B203" s="28"/>
      <c r="C203" s="239"/>
      <c r="D203" s="240" t="s">
        <v>145</v>
      </c>
      <c r="E203" s="239"/>
      <c r="F203" s="241" t="s">
        <v>261</v>
      </c>
      <c r="G203" s="239"/>
      <c r="H203" s="239"/>
      <c r="J203" s="239"/>
      <c r="K203" s="239"/>
      <c r="L203" s="28"/>
      <c r="M203" s="117"/>
      <c r="T203" s="51"/>
      <c r="AT203" s="17" t="s">
        <v>145</v>
      </c>
      <c r="AU203" s="17" t="s">
        <v>87</v>
      </c>
    </row>
    <row r="204" spans="2:65" s="1" customFormat="1" x14ac:dyDescent="0.2">
      <c r="B204" s="28"/>
      <c r="C204" s="239"/>
      <c r="D204" s="242" t="s">
        <v>147</v>
      </c>
      <c r="E204" s="239"/>
      <c r="F204" s="243" t="s">
        <v>262</v>
      </c>
      <c r="G204" s="239"/>
      <c r="H204" s="239"/>
      <c r="J204" s="239"/>
      <c r="K204" s="239"/>
      <c r="L204" s="28"/>
      <c r="M204" s="117"/>
      <c r="T204" s="51"/>
      <c r="AT204" s="17" t="s">
        <v>147</v>
      </c>
      <c r="AU204" s="17" t="s">
        <v>87</v>
      </c>
    </row>
    <row r="205" spans="2:65" s="1" customFormat="1" ht="48.75" x14ac:dyDescent="0.2">
      <c r="B205" s="28"/>
      <c r="C205" s="239"/>
      <c r="D205" s="240" t="s">
        <v>149</v>
      </c>
      <c r="E205" s="239"/>
      <c r="F205" s="244" t="s">
        <v>263</v>
      </c>
      <c r="G205" s="239"/>
      <c r="H205" s="239"/>
      <c r="J205" s="239"/>
      <c r="K205" s="239"/>
      <c r="L205" s="28"/>
      <c r="M205" s="117"/>
      <c r="T205" s="51"/>
      <c r="AT205" s="17" t="s">
        <v>149</v>
      </c>
      <c r="AU205" s="17" t="s">
        <v>87</v>
      </c>
    </row>
    <row r="206" spans="2:65" s="13" customFormat="1" x14ac:dyDescent="0.2">
      <c r="B206" s="122"/>
      <c r="C206" s="248"/>
      <c r="D206" s="240" t="s">
        <v>151</v>
      </c>
      <c r="E206" s="249" t="s">
        <v>1</v>
      </c>
      <c r="F206" s="250" t="s">
        <v>526</v>
      </c>
      <c r="G206" s="248"/>
      <c r="H206" s="251">
        <v>354</v>
      </c>
      <c r="J206" s="248"/>
      <c r="K206" s="248"/>
      <c r="L206" s="122"/>
      <c r="M206" s="124"/>
      <c r="T206" s="125"/>
      <c r="AT206" s="123" t="s">
        <v>151</v>
      </c>
      <c r="AU206" s="123" t="s">
        <v>87</v>
      </c>
      <c r="AV206" s="13" t="s">
        <v>87</v>
      </c>
      <c r="AW206" s="13" t="s">
        <v>33</v>
      </c>
      <c r="AX206" s="13" t="s">
        <v>77</v>
      </c>
      <c r="AY206" s="123" t="s">
        <v>136</v>
      </c>
    </row>
    <row r="207" spans="2:65" s="14" customFormat="1" x14ac:dyDescent="0.2">
      <c r="B207" s="126"/>
      <c r="C207" s="252"/>
      <c r="D207" s="240" t="s">
        <v>151</v>
      </c>
      <c r="E207" s="253" t="s">
        <v>1</v>
      </c>
      <c r="F207" s="254" t="s">
        <v>154</v>
      </c>
      <c r="G207" s="252"/>
      <c r="H207" s="255">
        <v>354</v>
      </c>
      <c r="J207" s="252"/>
      <c r="K207" s="252"/>
      <c r="L207" s="126"/>
      <c r="M207" s="128"/>
      <c r="T207" s="129"/>
      <c r="AT207" s="127" t="s">
        <v>151</v>
      </c>
      <c r="AU207" s="127" t="s">
        <v>87</v>
      </c>
      <c r="AV207" s="14" t="s">
        <v>143</v>
      </c>
      <c r="AW207" s="14" t="s">
        <v>33</v>
      </c>
      <c r="AX207" s="14" t="s">
        <v>85</v>
      </c>
      <c r="AY207" s="127" t="s">
        <v>136</v>
      </c>
    </row>
    <row r="208" spans="2:65" s="11" customFormat="1" ht="22.9" customHeight="1" x14ac:dyDescent="0.2">
      <c r="B208" s="103"/>
      <c r="C208" s="266"/>
      <c r="D208" s="267" t="s">
        <v>76</v>
      </c>
      <c r="E208" s="268" t="s">
        <v>143</v>
      </c>
      <c r="F208" s="268" t="s">
        <v>265</v>
      </c>
      <c r="G208" s="266"/>
      <c r="H208" s="266"/>
      <c r="J208" s="271">
        <f>BK208</f>
        <v>0</v>
      </c>
      <c r="K208" s="266"/>
      <c r="L208" s="103"/>
      <c r="M208" s="105"/>
      <c r="P208" s="106">
        <f>SUM(P209:P245)</f>
        <v>1081.1870700000002</v>
      </c>
      <c r="R208" s="106">
        <f>SUM(R209:R245)</f>
        <v>958.10705999999993</v>
      </c>
      <c r="T208" s="107">
        <f>SUM(T209:T245)</f>
        <v>0</v>
      </c>
      <c r="AR208" s="104" t="s">
        <v>85</v>
      </c>
      <c r="AT208" s="108" t="s">
        <v>76</v>
      </c>
      <c r="AU208" s="108" t="s">
        <v>85</v>
      </c>
      <c r="AY208" s="104" t="s">
        <v>136</v>
      </c>
      <c r="BK208" s="109">
        <f>SUM(BK209:BK245)</f>
        <v>0</v>
      </c>
    </row>
    <row r="209" spans="2:65" s="1" customFormat="1" ht="24.2" customHeight="1" x14ac:dyDescent="0.2">
      <c r="B209" s="110"/>
      <c r="C209" s="229" t="s">
        <v>240</v>
      </c>
      <c r="D209" s="229" t="s">
        <v>138</v>
      </c>
      <c r="E209" s="231" t="s">
        <v>267</v>
      </c>
      <c r="F209" s="236" t="s">
        <v>268</v>
      </c>
      <c r="G209" s="237" t="s">
        <v>141</v>
      </c>
      <c r="H209" s="238">
        <v>65.018000000000001</v>
      </c>
      <c r="I209" s="315"/>
      <c r="J209" s="272">
        <f>ROUND(I209*H209,2)</f>
        <v>0</v>
      </c>
      <c r="K209" s="236" t="s">
        <v>142</v>
      </c>
      <c r="L209" s="28"/>
      <c r="M209" s="111" t="s">
        <v>1</v>
      </c>
      <c r="N209" s="112" t="s">
        <v>42</v>
      </c>
      <c r="O209" s="113">
        <v>0.115</v>
      </c>
      <c r="P209" s="113">
        <f>O209*H209</f>
        <v>7.4770700000000003</v>
      </c>
      <c r="Q209" s="113">
        <v>1.89</v>
      </c>
      <c r="R209" s="113">
        <f>Q209*H209</f>
        <v>122.88401999999999</v>
      </c>
      <c r="S209" s="113">
        <v>0</v>
      </c>
      <c r="T209" s="114">
        <f>S209*H209</f>
        <v>0</v>
      </c>
      <c r="AR209" s="115" t="s">
        <v>143</v>
      </c>
      <c r="AT209" s="115" t="s">
        <v>138</v>
      </c>
      <c r="AU209" s="115" t="s">
        <v>87</v>
      </c>
      <c r="AY209" s="17" t="s">
        <v>136</v>
      </c>
      <c r="BE209" s="116">
        <f>IF(N209="základní",J209,0)</f>
        <v>0</v>
      </c>
      <c r="BF209" s="116">
        <f>IF(N209="snížená",J209,0)</f>
        <v>0</v>
      </c>
      <c r="BG209" s="116">
        <f>IF(N209="zákl. přenesená",J209,0)</f>
        <v>0</v>
      </c>
      <c r="BH209" s="116">
        <f>IF(N209="sníž. přenesená",J209,0)</f>
        <v>0</v>
      </c>
      <c r="BI209" s="116">
        <f>IF(N209="nulová",J209,0)</f>
        <v>0</v>
      </c>
      <c r="BJ209" s="17" t="s">
        <v>85</v>
      </c>
      <c r="BK209" s="116">
        <f>ROUND(I209*H209,2)</f>
        <v>0</v>
      </c>
      <c r="BL209" s="17" t="s">
        <v>143</v>
      </c>
      <c r="BM209" s="115" t="s">
        <v>527</v>
      </c>
    </row>
    <row r="210" spans="2:65" s="1" customFormat="1" ht="19.5" x14ac:dyDescent="0.2">
      <c r="B210" s="28"/>
      <c r="C210" s="239"/>
      <c r="D210" s="240" t="s">
        <v>145</v>
      </c>
      <c r="E210" s="239"/>
      <c r="F210" s="241" t="s">
        <v>270</v>
      </c>
      <c r="G210" s="239"/>
      <c r="H210" s="239"/>
      <c r="J210" s="239"/>
      <c r="K210" s="239"/>
      <c r="L210" s="28"/>
      <c r="M210" s="117"/>
      <c r="T210" s="51"/>
      <c r="AT210" s="17" t="s">
        <v>145</v>
      </c>
      <c r="AU210" s="17" t="s">
        <v>87</v>
      </c>
    </row>
    <row r="211" spans="2:65" s="1" customFormat="1" x14ac:dyDescent="0.2">
      <c r="B211" s="28"/>
      <c r="C211" s="239"/>
      <c r="D211" s="242" t="s">
        <v>147</v>
      </c>
      <c r="E211" s="239"/>
      <c r="F211" s="243" t="s">
        <v>271</v>
      </c>
      <c r="G211" s="239"/>
      <c r="H211" s="239"/>
      <c r="J211" s="239"/>
      <c r="K211" s="239"/>
      <c r="L211" s="28"/>
      <c r="M211" s="117"/>
      <c r="T211" s="51"/>
      <c r="AT211" s="17" t="s">
        <v>147</v>
      </c>
      <c r="AU211" s="17" t="s">
        <v>87</v>
      </c>
    </row>
    <row r="212" spans="2:65" s="1" customFormat="1" ht="68.25" x14ac:dyDescent="0.2">
      <c r="B212" s="28"/>
      <c r="C212" s="239"/>
      <c r="D212" s="240" t="s">
        <v>149</v>
      </c>
      <c r="E212" s="239"/>
      <c r="F212" s="244" t="s">
        <v>272</v>
      </c>
      <c r="G212" s="239"/>
      <c r="H212" s="239"/>
      <c r="J212" s="239"/>
      <c r="K212" s="239"/>
      <c r="L212" s="28"/>
      <c r="M212" s="117"/>
      <c r="T212" s="51"/>
      <c r="AT212" s="17" t="s">
        <v>149</v>
      </c>
      <c r="AU212" s="17" t="s">
        <v>87</v>
      </c>
    </row>
    <row r="213" spans="2:65" s="12" customFormat="1" x14ac:dyDescent="0.2">
      <c r="B213" s="118"/>
      <c r="C213" s="245"/>
      <c r="D213" s="240" t="s">
        <v>151</v>
      </c>
      <c r="E213" s="246" t="s">
        <v>1</v>
      </c>
      <c r="F213" s="247" t="s">
        <v>273</v>
      </c>
      <c r="G213" s="245"/>
      <c r="H213" s="246" t="s">
        <v>1</v>
      </c>
      <c r="J213" s="245"/>
      <c r="K213" s="245"/>
      <c r="L213" s="118"/>
      <c r="M213" s="120"/>
      <c r="T213" s="121"/>
      <c r="AT213" s="119" t="s">
        <v>151</v>
      </c>
      <c r="AU213" s="119" t="s">
        <v>87</v>
      </c>
      <c r="AV213" s="12" t="s">
        <v>85</v>
      </c>
      <c r="AW213" s="12" t="s">
        <v>33</v>
      </c>
      <c r="AX213" s="12" t="s">
        <v>77</v>
      </c>
      <c r="AY213" s="119" t="s">
        <v>136</v>
      </c>
    </row>
    <row r="214" spans="2:65" s="12" customFormat="1" x14ac:dyDescent="0.2">
      <c r="B214" s="118"/>
      <c r="C214" s="245"/>
      <c r="D214" s="240" t="s">
        <v>151</v>
      </c>
      <c r="E214" s="246" t="s">
        <v>1</v>
      </c>
      <c r="F214" s="247" t="s">
        <v>276</v>
      </c>
      <c r="G214" s="245"/>
      <c r="H214" s="246" t="s">
        <v>1</v>
      </c>
      <c r="J214" s="245"/>
      <c r="K214" s="245"/>
      <c r="L214" s="118"/>
      <c r="M214" s="120"/>
      <c r="T214" s="121"/>
      <c r="AT214" s="119" t="s">
        <v>151</v>
      </c>
      <c r="AU214" s="119" t="s">
        <v>87</v>
      </c>
      <c r="AV214" s="12" t="s">
        <v>85</v>
      </c>
      <c r="AW214" s="12" t="s">
        <v>33</v>
      </c>
      <c r="AX214" s="12" t="s">
        <v>77</v>
      </c>
      <c r="AY214" s="119" t="s">
        <v>136</v>
      </c>
    </row>
    <row r="215" spans="2:65" s="13" customFormat="1" x14ac:dyDescent="0.2">
      <c r="B215" s="122"/>
      <c r="C215" s="248"/>
      <c r="D215" s="240" t="s">
        <v>151</v>
      </c>
      <c r="E215" s="249" t="s">
        <v>1</v>
      </c>
      <c r="F215" s="250" t="s">
        <v>528</v>
      </c>
      <c r="G215" s="248"/>
      <c r="H215" s="251">
        <v>60.75</v>
      </c>
      <c r="J215" s="248"/>
      <c r="K215" s="248"/>
      <c r="L215" s="122"/>
      <c r="M215" s="124"/>
      <c r="T215" s="125"/>
      <c r="AT215" s="123" t="s">
        <v>151</v>
      </c>
      <c r="AU215" s="123" t="s">
        <v>87</v>
      </c>
      <c r="AV215" s="13" t="s">
        <v>87</v>
      </c>
      <c r="AW215" s="13" t="s">
        <v>33</v>
      </c>
      <c r="AX215" s="13" t="s">
        <v>77</v>
      </c>
      <c r="AY215" s="123" t="s">
        <v>136</v>
      </c>
    </row>
    <row r="216" spans="2:65" s="12" customFormat="1" x14ac:dyDescent="0.2">
      <c r="B216" s="118"/>
      <c r="C216" s="245"/>
      <c r="D216" s="240" t="s">
        <v>151</v>
      </c>
      <c r="E216" s="246" t="s">
        <v>1</v>
      </c>
      <c r="F216" s="247" t="s">
        <v>529</v>
      </c>
      <c r="G216" s="245"/>
      <c r="H216" s="246" t="s">
        <v>1</v>
      </c>
      <c r="J216" s="245"/>
      <c r="K216" s="245"/>
      <c r="L216" s="118"/>
      <c r="M216" s="120"/>
      <c r="T216" s="121"/>
      <c r="AT216" s="119" t="s">
        <v>151</v>
      </c>
      <c r="AU216" s="119" t="s">
        <v>87</v>
      </c>
      <c r="AV216" s="12" t="s">
        <v>85</v>
      </c>
      <c r="AW216" s="12" t="s">
        <v>33</v>
      </c>
      <c r="AX216" s="12" t="s">
        <v>77</v>
      </c>
      <c r="AY216" s="119" t="s">
        <v>136</v>
      </c>
    </row>
    <row r="217" spans="2:65" s="13" customFormat="1" x14ac:dyDescent="0.2">
      <c r="B217" s="122"/>
      <c r="C217" s="248"/>
      <c r="D217" s="240" t="s">
        <v>151</v>
      </c>
      <c r="E217" s="249" t="s">
        <v>1</v>
      </c>
      <c r="F217" s="250" t="s">
        <v>530</v>
      </c>
      <c r="G217" s="248"/>
      <c r="H217" s="251">
        <v>4.2679999999999998</v>
      </c>
      <c r="J217" s="248"/>
      <c r="K217" s="248"/>
      <c r="L217" s="122"/>
      <c r="M217" s="124"/>
      <c r="T217" s="125"/>
      <c r="AT217" s="123" t="s">
        <v>151</v>
      </c>
      <c r="AU217" s="123" t="s">
        <v>87</v>
      </c>
      <c r="AV217" s="13" t="s">
        <v>87</v>
      </c>
      <c r="AW217" s="13" t="s">
        <v>33</v>
      </c>
      <c r="AX217" s="13" t="s">
        <v>77</v>
      </c>
      <c r="AY217" s="123" t="s">
        <v>136</v>
      </c>
    </row>
    <row r="218" spans="2:65" s="14" customFormat="1" x14ac:dyDescent="0.2">
      <c r="B218" s="126"/>
      <c r="C218" s="252"/>
      <c r="D218" s="240" t="s">
        <v>151</v>
      </c>
      <c r="E218" s="253" t="s">
        <v>1</v>
      </c>
      <c r="F218" s="254" t="s">
        <v>154</v>
      </c>
      <c r="G218" s="252"/>
      <c r="H218" s="255">
        <v>65.018000000000001</v>
      </c>
      <c r="J218" s="252"/>
      <c r="K218" s="252"/>
      <c r="L218" s="126"/>
      <c r="M218" s="128"/>
      <c r="T218" s="129"/>
      <c r="AT218" s="127" t="s">
        <v>151</v>
      </c>
      <c r="AU218" s="127" t="s">
        <v>87</v>
      </c>
      <c r="AV218" s="14" t="s">
        <v>143</v>
      </c>
      <c r="AW218" s="14" t="s">
        <v>33</v>
      </c>
      <c r="AX218" s="14" t="s">
        <v>85</v>
      </c>
      <c r="AY218" s="127" t="s">
        <v>136</v>
      </c>
    </row>
    <row r="219" spans="2:65" s="1" customFormat="1" ht="24.2" customHeight="1" x14ac:dyDescent="0.2">
      <c r="B219" s="110"/>
      <c r="C219" s="229" t="s">
        <v>248</v>
      </c>
      <c r="D219" s="229" t="s">
        <v>138</v>
      </c>
      <c r="E219" s="231" t="s">
        <v>305</v>
      </c>
      <c r="F219" s="236" t="s">
        <v>306</v>
      </c>
      <c r="G219" s="237" t="s">
        <v>141</v>
      </c>
      <c r="H219" s="238">
        <v>292.8</v>
      </c>
      <c r="I219" s="315"/>
      <c r="J219" s="272">
        <f>ROUND(I219*H219,2)</f>
        <v>0</v>
      </c>
      <c r="K219" s="236" t="s">
        <v>142</v>
      </c>
      <c r="L219" s="28"/>
      <c r="M219" s="111" t="s">
        <v>1</v>
      </c>
      <c r="N219" s="112" t="s">
        <v>42</v>
      </c>
      <c r="O219" s="113">
        <v>2.35</v>
      </c>
      <c r="P219" s="113">
        <f>O219*H219</f>
        <v>688.08</v>
      </c>
      <c r="Q219" s="113">
        <v>1.9967999999999999</v>
      </c>
      <c r="R219" s="113">
        <f>Q219*H219</f>
        <v>584.66304000000002</v>
      </c>
      <c r="S219" s="113">
        <v>0</v>
      </c>
      <c r="T219" s="114">
        <f>S219*H219</f>
        <v>0</v>
      </c>
      <c r="AR219" s="115" t="s">
        <v>143</v>
      </c>
      <c r="AT219" s="115" t="s">
        <v>138</v>
      </c>
      <c r="AU219" s="115" t="s">
        <v>87</v>
      </c>
      <c r="AY219" s="17" t="s">
        <v>136</v>
      </c>
      <c r="BE219" s="116">
        <f>IF(N219="základní",J219,0)</f>
        <v>0</v>
      </c>
      <c r="BF219" s="116">
        <f>IF(N219="snížená",J219,0)</f>
        <v>0</v>
      </c>
      <c r="BG219" s="116">
        <f>IF(N219="zákl. přenesená",J219,0)</f>
        <v>0</v>
      </c>
      <c r="BH219" s="116">
        <f>IF(N219="sníž. přenesená",J219,0)</f>
        <v>0</v>
      </c>
      <c r="BI219" s="116">
        <f>IF(N219="nulová",J219,0)</f>
        <v>0</v>
      </c>
      <c r="BJ219" s="17" t="s">
        <v>85</v>
      </c>
      <c r="BK219" s="116">
        <f>ROUND(I219*H219,2)</f>
        <v>0</v>
      </c>
      <c r="BL219" s="17" t="s">
        <v>143</v>
      </c>
      <c r="BM219" s="115" t="s">
        <v>531</v>
      </c>
    </row>
    <row r="220" spans="2:65" s="1" customFormat="1" ht="19.5" x14ac:dyDescent="0.2">
      <c r="B220" s="28"/>
      <c r="C220" s="239"/>
      <c r="D220" s="240" t="s">
        <v>145</v>
      </c>
      <c r="E220" s="239"/>
      <c r="F220" s="241" t="s">
        <v>308</v>
      </c>
      <c r="G220" s="239"/>
      <c r="H220" s="239"/>
      <c r="J220" s="239"/>
      <c r="K220" s="239"/>
      <c r="L220" s="28"/>
      <c r="M220" s="117"/>
      <c r="T220" s="51"/>
      <c r="AT220" s="17" t="s">
        <v>145</v>
      </c>
      <c r="AU220" s="17" t="s">
        <v>87</v>
      </c>
    </row>
    <row r="221" spans="2:65" s="1" customFormat="1" x14ac:dyDescent="0.2">
      <c r="B221" s="28"/>
      <c r="C221" s="239"/>
      <c r="D221" s="242" t="s">
        <v>147</v>
      </c>
      <c r="E221" s="239"/>
      <c r="F221" s="243" t="s">
        <v>309</v>
      </c>
      <c r="G221" s="239"/>
      <c r="H221" s="239"/>
      <c r="J221" s="239"/>
      <c r="K221" s="239"/>
      <c r="L221" s="28"/>
      <c r="M221" s="117"/>
      <c r="T221" s="51"/>
      <c r="AT221" s="17" t="s">
        <v>147</v>
      </c>
      <c r="AU221" s="17" t="s">
        <v>87</v>
      </c>
    </row>
    <row r="222" spans="2:65" s="1" customFormat="1" ht="97.5" x14ac:dyDescent="0.2">
      <c r="B222" s="28"/>
      <c r="C222" s="239"/>
      <c r="D222" s="240" t="s">
        <v>149</v>
      </c>
      <c r="E222" s="239"/>
      <c r="F222" s="244" t="s">
        <v>310</v>
      </c>
      <c r="G222" s="239"/>
      <c r="H222" s="239"/>
      <c r="J222" s="239"/>
      <c r="K222" s="239"/>
      <c r="L222" s="28"/>
      <c r="M222" s="117"/>
      <c r="T222" s="51"/>
      <c r="AT222" s="17" t="s">
        <v>149</v>
      </c>
      <c r="AU222" s="17" t="s">
        <v>87</v>
      </c>
    </row>
    <row r="223" spans="2:65" s="12" customFormat="1" x14ac:dyDescent="0.2">
      <c r="B223" s="118"/>
      <c r="C223" s="245"/>
      <c r="D223" s="240" t="s">
        <v>151</v>
      </c>
      <c r="E223" s="246" t="s">
        <v>1</v>
      </c>
      <c r="F223" s="247" t="s">
        <v>311</v>
      </c>
      <c r="G223" s="245"/>
      <c r="H223" s="246" t="s">
        <v>1</v>
      </c>
      <c r="J223" s="245"/>
      <c r="K223" s="245"/>
      <c r="L223" s="118"/>
      <c r="M223" s="120"/>
      <c r="T223" s="121"/>
      <c r="AT223" s="119" t="s">
        <v>151</v>
      </c>
      <c r="AU223" s="119" t="s">
        <v>87</v>
      </c>
      <c r="AV223" s="12" t="s">
        <v>85</v>
      </c>
      <c r="AW223" s="12" t="s">
        <v>33</v>
      </c>
      <c r="AX223" s="12" t="s">
        <v>77</v>
      </c>
      <c r="AY223" s="119" t="s">
        <v>136</v>
      </c>
    </row>
    <row r="224" spans="2:65" s="13" customFormat="1" x14ac:dyDescent="0.2">
      <c r="B224" s="122"/>
      <c r="C224" s="248"/>
      <c r="D224" s="240" t="s">
        <v>151</v>
      </c>
      <c r="E224" s="249" t="s">
        <v>1</v>
      </c>
      <c r="F224" s="250" t="s">
        <v>532</v>
      </c>
      <c r="G224" s="248"/>
      <c r="H224" s="251">
        <v>325</v>
      </c>
      <c r="J224" s="248"/>
      <c r="K224" s="248"/>
      <c r="L224" s="122"/>
      <c r="M224" s="124"/>
      <c r="T224" s="125"/>
      <c r="AT224" s="123" t="s">
        <v>151</v>
      </c>
      <c r="AU224" s="123" t="s">
        <v>87</v>
      </c>
      <c r="AV224" s="13" t="s">
        <v>87</v>
      </c>
      <c r="AW224" s="13" t="s">
        <v>33</v>
      </c>
      <c r="AX224" s="13" t="s">
        <v>77</v>
      </c>
      <c r="AY224" s="123" t="s">
        <v>136</v>
      </c>
    </row>
    <row r="225" spans="2:65" s="13" customFormat="1" x14ac:dyDescent="0.2">
      <c r="B225" s="122"/>
      <c r="C225" s="248"/>
      <c r="D225" s="240" t="s">
        <v>151</v>
      </c>
      <c r="E225" s="249" t="s">
        <v>1</v>
      </c>
      <c r="F225" s="250" t="s">
        <v>533</v>
      </c>
      <c r="G225" s="248"/>
      <c r="H225" s="251">
        <v>-32.200000000000003</v>
      </c>
      <c r="J225" s="248"/>
      <c r="K225" s="248"/>
      <c r="L225" s="122"/>
      <c r="M225" s="124"/>
      <c r="T225" s="125"/>
      <c r="AT225" s="123" t="s">
        <v>151</v>
      </c>
      <c r="AU225" s="123" t="s">
        <v>87</v>
      </c>
      <c r="AV225" s="13" t="s">
        <v>87</v>
      </c>
      <c r="AW225" s="13" t="s">
        <v>33</v>
      </c>
      <c r="AX225" s="13" t="s">
        <v>77</v>
      </c>
      <c r="AY225" s="123" t="s">
        <v>136</v>
      </c>
    </row>
    <row r="226" spans="2:65" s="14" customFormat="1" x14ac:dyDescent="0.2">
      <c r="B226" s="126"/>
      <c r="C226" s="252"/>
      <c r="D226" s="240" t="s">
        <v>151</v>
      </c>
      <c r="E226" s="253" t="s">
        <v>1</v>
      </c>
      <c r="F226" s="254" t="s">
        <v>154</v>
      </c>
      <c r="G226" s="252"/>
      <c r="H226" s="255">
        <v>292.8</v>
      </c>
      <c r="J226" s="252"/>
      <c r="K226" s="252"/>
      <c r="L226" s="126"/>
      <c r="M226" s="128"/>
      <c r="T226" s="129"/>
      <c r="AT226" s="127" t="s">
        <v>151</v>
      </c>
      <c r="AU226" s="127" t="s">
        <v>87</v>
      </c>
      <c r="AV226" s="14" t="s">
        <v>143</v>
      </c>
      <c r="AW226" s="14" t="s">
        <v>33</v>
      </c>
      <c r="AX226" s="14" t="s">
        <v>85</v>
      </c>
      <c r="AY226" s="127" t="s">
        <v>136</v>
      </c>
    </row>
    <row r="227" spans="2:65" s="1" customFormat="1" ht="37.9" customHeight="1" x14ac:dyDescent="0.2">
      <c r="B227" s="110"/>
      <c r="C227" s="229" t="s">
        <v>257</v>
      </c>
      <c r="D227" s="229" t="s">
        <v>138</v>
      </c>
      <c r="E227" s="231" t="s">
        <v>534</v>
      </c>
      <c r="F227" s="236" t="s">
        <v>535</v>
      </c>
      <c r="G227" s="237" t="s">
        <v>141</v>
      </c>
      <c r="H227" s="238">
        <v>32.200000000000003</v>
      </c>
      <c r="I227" s="315"/>
      <c r="J227" s="272">
        <f>ROUND(I227*H227,2)</f>
        <v>0</v>
      </c>
      <c r="K227" s="236" t="s">
        <v>221</v>
      </c>
      <c r="L227" s="28"/>
      <c r="M227" s="111" t="s">
        <v>1</v>
      </c>
      <c r="N227" s="112" t="s">
        <v>42</v>
      </c>
      <c r="O227" s="113">
        <v>2.35</v>
      </c>
      <c r="P227" s="113">
        <f>O227*H227</f>
        <v>75.670000000000016</v>
      </c>
      <c r="Q227" s="113">
        <v>0</v>
      </c>
      <c r="R227" s="113">
        <f>Q227*H227</f>
        <v>0</v>
      </c>
      <c r="S227" s="113">
        <v>0</v>
      </c>
      <c r="T227" s="114">
        <f>S227*H227</f>
        <v>0</v>
      </c>
      <c r="AR227" s="115" t="s">
        <v>143</v>
      </c>
      <c r="AT227" s="115" t="s">
        <v>138</v>
      </c>
      <c r="AU227" s="115" t="s">
        <v>87</v>
      </c>
      <c r="AY227" s="17" t="s">
        <v>136</v>
      </c>
      <c r="BE227" s="116">
        <f>IF(N227="základní",J227,0)</f>
        <v>0</v>
      </c>
      <c r="BF227" s="116">
        <f>IF(N227="snížená",J227,0)</f>
        <v>0</v>
      </c>
      <c r="BG227" s="116">
        <f>IF(N227="zákl. přenesená",J227,0)</f>
        <v>0</v>
      </c>
      <c r="BH227" s="116">
        <f>IF(N227="sníž. přenesená",J227,0)</f>
        <v>0</v>
      </c>
      <c r="BI227" s="116">
        <f>IF(N227="nulová",J227,0)</f>
        <v>0</v>
      </c>
      <c r="BJ227" s="17" t="s">
        <v>85</v>
      </c>
      <c r="BK227" s="116">
        <f>ROUND(I227*H227,2)</f>
        <v>0</v>
      </c>
      <c r="BL227" s="17" t="s">
        <v>143</v>
      </c>
      <c r="BM227" s="115" t="s">
        <v>536</v>
      </c>
    </row>
    <row r="228" spans="2:65" s="1" customFormat="1" ht="19.5" x14ac:dyDescent="0.2">
      <c r="B228" s="28"/>
      <c r="C228" s="239"/>
      <c r="D228" s="240" t="s">
        <v>145</v>
      </c>
      <c r="E228" s="239"/>
      <c r="F228" s="241" t="s">
        <v>308</v>
      </c>
      <c r="G228" s="239"/>
      <c r="H228" s="239"/>
      <c r="J228" s="239"/>
      <c r="K228" s="239"/>
      <c r="L228" s="28"/>
      <c r="M228" s="117"/>
      <c r="T228" s="51"/>
      <c r="AT228" s="17" t="s">
        <v>145</v>
      </c>
      <c r="AU228" s="17" t="s">
        <v>87</v>
      </c>
    </row>
    <row r="229" spans="2:65" s="1" customFormat="1" ht="97.5" x14ac:dyDescent="0.2">
      <c r="B229" s="28"/>
      <c r="C229" s="239"/>
      <c r="D229" s="240" t="s">
        <v>149</v>
      </c>
      <c r="E229" s="239"/>
      <c r="F229" s="244" t="s">
        <v>310</v>
      </c>
      <c r="G229" s="239"/>
      <c r="H229" s="239"/>
      <c r="J229" s="239"/>
      <c r="K229" s="239"/>
      <c r="L229" s="28"/>
      <c r="M229" s="117"/>
      <c r="T229" s="51"/>
      <c r="AT229" s="17" t="s">
        <v>149</v>
      </c>
      <c r="AU229" s="17" t="s">
        <v>87</v>
      </c>
    </row>
    <row r="230" spans="2:65" s="1" customFormat="1" ht="19.5" x14ac:dyDescent="0.2">
      <c r="B230" s="28"/>
      <c r="C230" s="239"/>
      <c r="D230" s="240" t="s">
        <v>292</v>
      </c>
      <c r="E230" s="239"/>
      <c r="F230" s="244" t="s">
        <v>293</v>
      </c>
      <c r="G230" s="239"/>
      <c r="H230" s="239"/>
      <c r="J230" s="239"/>
      <c r="K230" s="239"/>
      <c r="L230" s="28"/>
      <c r="M230" s="117"/>
      <c r="T230" s="51"/>
      <c r="AT230" s="17" t="s">
        <v>292</v>
      </c>
      <c r="AU230" s="17" t="s">
        <v>87</v>
      </c>
    </row>
    <row r="231" spans="2:65" s="12" customFormat="1" x14ac:dyDescent="0.2">
      <c r="B231" s="118"/>
      <c r="C231" s="245"/>
      <c r="D231" s="240" t="s">
        <v>151</v>
      </c>
      <c r="E231" s="246" t="s">
        <v>1</v>
      </c>
      <c r="F231" s="247" t="s">
        <v>311</v>
      </c>
      <c r="G231" s="245"/>
      <c r="H231" s="246" t="s">
        <v>1</v>
      </c>
      <c r="J231" s="245"/>
      <c r="K231" s="245"/>
      <c r="L231" s="118"/>
      <c r="M231" s="120"/>
      <c r="T231" s="121"/>
      <c r="AT231" s="119" t="s">
        <v>151</v>
      </c>
      <c r="AU231" s="119" t="s">
        <v>87</v>
      </c>
      <c r="AV231" s="12" t="s">
        <v>85</v>
      </c>
      <c r="AW231" s="12" t="s">
        <v>33</v>
      </c>
      <c r="AX231" s="12" t="s">
        <v>77</v>
      </c>
      <c r="AY231" s="119" t="s">
        <v>136</v>
      </c>
    </row>
    <row r="232" spans="2:65" s="13" customFormat="1" x14ac:dyDescent="0.2">
      <c r="B232" s="122"/>
      <c r="C232" s="248"/>
      <c r="D232" s="240" t="s">
        <v>151</v>
      </c>
      <c r="E232" s="249" t="s">
        <v>1</v>
      </c>
      <c r="F232" s="250" t="s">
        <v>537</v>
      </c>
      <c r="G232" s="248"/>
      <c r="H232" s="251">
        <v>32.200000000000003</v>
      </c>
      <c r="J232" s="248"/>
      <c r="K232" s="248"/>
      <c r="L232" s="122"/>
      <c r="M232" s="124"/>
      <c r="T232" s="125"/>
      <c r="AT232" s="123" t="s">
        <v>151</v>
      </c>
      <c r="AU232" s="123" t="s">
        <v>87</v>
      </c>
      <c r="AV232" s="13" t="s">
        <v>87</v>
      </c>
      <c r="AW232" s="13" t="s">
        <v>33</v>
      </c>
      <c r="AX232" s="13" t="s">
        <v>77</v>
      </c>
      <c r="AY232" s="123" t="s">
        <v>136</v>
      </c>
    </row>
    <row r="233" spans="2:65" s="14" customFormat="1" x14ac:dyDescent="0.2">
      <c r="B233" s="126"/>
      <c r="C233" s="252"/>
      <c r="D233" s="240" t="s">
        <v>151</v>
      </c>
      <c r="E233" s="253" t="s">
        <v>1</v>
      </c>
      <c r="F233" s="254" t="s">
        <v>154</v>
      </c>
      <c r="G233" s="252"/>
      <c r="H233" s="255">
        <v>32.200000000000003</v>
      </c>
      <c r="J233" s="252"/>
      <c r="K233" s="252"/>
      <c r="L233" s="126"/>
      <c r="M233" s="128"/>
      <c r="T233" s="129"/>
      <c r="AT233" s="127" t="s">
        <v>151</v>
      </c>
      <c r="AU233" s="127" t="s">
        <v>87</v>
      </c>
      <c r="AV233" s="14" t="s">
        <v>143</v>
      </c>
      <c r="AW233" s="14" t="s">
        <v>33</v>
      </c>
      <c r="AX233" s="14" t="s">
        <v>85</v>
      </c>
      <c r="AY233" s="127" t="s">
        <v>136</v>
      </c>
    </row>
    <row r="234" spans="2:65" s="1" customFormat="1" ht="21.75" customHeight="1" x14ac:dyDescent="0.2">
      <c r="B234" s="110"/>
      <c r="C234" s="229" t="s">
        <v>266</v>
      </c>
      <c r="D234" s="229" t="s">
        <v>138</v>
      </c>
      <c r="E234" s="231" t="s">
        <v>325</v>
      </c>
      <c r="F234" s="236" t="s">
        <v>326</v>
      </c>
      <c r="G234" s="237" t="s">
        <v>141</v>
      </c>
      <c r="H234" s="238">
        <v>108</v>
      </c>
      <c r="I234" s="315"/>
      <c r="J234" s="272">
        <f>ROUND(I234*H234,2)</f>
        <v>0</v>
      </c>
      <c r="K234" s="236" t="s">
        <v>142</v>
      </c>
      <c r="L234" s="28"/>
      <c r="M234" s="111" t="s">
        <v>1</v>
      </c>
      <c r="N234" s="112" t="s">
        <v>42</v>
      </c>
      <c r="O234" s="113">
        <v>2.87</v>
      </c>
      <c r="P234" s="113">
        <f>O234*H234</f>
        <v>309.96000000000004</v>
      </c>
      <c r="Q234" s="113">
        <v>2.3199999999999998</v>
      </c>
      <c r="R234" s="113">
        <f>Q234*H234</f>
        <v>250.55999999999997</v>
      </c>
      <c r="S234" s="113">
        <v>0</v>
      </c>
      <c r="T234" s="114">
        <f>S234*H234</f>
        <v>0</v>
      </c>
      <c r="AR234" s="115" t="s">
        <v>143</v>
      </c>
      <c r="AT234" s="115" t="s">
        <v>138</v>
      </c>
      <c r="AU234" s="115" t="s">
        <v>87</v>
      </c>
      <c r="AY234" s="17" t="s">
        <v>136</v>
      </c>
      <c r="BE234" s="116">
        <f>IF(N234="základní",J234,0)</f>
        <v>0</v>
      </c>
      <c r="BF234" s="116">
        <f>IF(N234="snížená",J234,0)</f>
        <v>0</v>
      </c>
      <c r="BG234" s="116">
        <f>IF(N234="zákl. přenesená",J234,0)</f>
        <v>0</v>
      </c>
      <c r="BH234" s="116">
        <f>IF(N234="sníž. přenesená",J234,0)</f>
        <v>0</v>
      </c>
      <c r="BI234" s="116">
        <f>IF(N234="nulová",J234,0)</f>
        <v>0</v>
      </c>
      <c r="BJ234" s="17" t="s">
        <v>85</v>
      </c>
      <c r="BK234" s="116">
        <f>ROUND(I234*H234,2)</f>
        <v>0</v>
      </c>
      <c r="BL234" s="17" t="s">
        <v>143</v>
      </c>
      <c r="BM234" s="115" t="s">
        <v>538</v>
      </c>
    </row>
    <row r="235" spans="2:65" s="1" customFormat="1" ht="19.5" x14ac:dyDescent="0.2">
      <c r="B235" s="28"/>
      <c r="C235" s="239"/>
      <c r="D235" s="240" t="s">
        <v>145</v>
      </c>
      <c r="E235" s="239"/>
      <c r="F235" s="241" t="s">
        <v>328</v>
      </c>
      <c r="G235" s="239"/>
      <c r="H235" s="239"/>
      <c r="J235" s="239"/>
      <c r="K235" s="239"/>
      <c r="L235" s="28"/>
      <c r="M235" s="117"/>
      <c r="T235" s="51"/>
      <c r="AT235" s="17" t="s">
        <v>145</v>
      </c>
      <c r="AU235" s="17" t="s">
        <v>87</v>
      </c>
    </row>
    <row r="236" spans="2:65" s="1" customFormat="1" x14ac:dyDescent="0.2">
      <c r="B236" s="28"/>
      <c r="C236" s="239"/>
      <c r="D236" s="242" t="s">
        <v>147</v>
      </c>
      <c r="E236" s="239"/>
      <c r="F236" s="243" t="s">
        <v>329</v>
      </c>
      <c r="G236" s="239"/>
      <c r="H236" s="239"/>
      <c r="J236" s="239"/>
      <c r="K236" s="239"/>
      <c r="L236" s="28"/>
      <c r="M236" s="117"/>
      <c r="T236" s="51"/>
      <c r="AT236" s="17" t="s">
        <v>147</v>
      </c>
      <c r="AU236" s="17" t="s">
        <v>87</v>
      </c>
    </row>
    <row r="237" spans="2:65" s="1" customFormat="1" ht="58.5" x14ac:dyDescent="0.2">
      <c r="B237" s="28"/>
      <c r="C237" s="239"/>
      <c r="D237" s="240" t="s">
        <v>149</v>
      </c>
      <c r="E237" s="239"/>
      <c r="F237" s="244" t="s">
        <v>330</v>
      </c>
      <c r="G237" s="239"/>
      <c r="H237" s="239"/>
      <c r="J237" s="239"/>
      <c r="K237" s="239"/>
      <c r="L237" s="28"/>
      <c r="M237" s="117"/>
      <c r="T237" s="51"/>
      <c r="AT237" s="17" t="s">
        <v>149</v>
      </c>
      <c r="AU237" s="17" t="s">
        <v>87</v>
      </c>
    </row>
    <row r="238" spans="2:65" s="12" customFormat="1" x14ac:dyDescent="0.2">
      <c r="B238" s="118"/>
      <c r="C238" s="245"/>
      <c r="D238" s="240" t="s">
        <v>151</v>
      </c>
      <c r="E238" s="246" t="s">
        <v>1</v>
      </c>
      <c r="F238" s="247" t="s">
        <v>331</v>
      </c>
      <c r="G238" s="245"/>
      <c r="H238" s="246" t="s">
        <v>1</v>
      </c>
      <c r="J238" s="245"/>
      <c r="K238" s="245"/>
      <c r="L238" s="118"/>
      <c r="M238" s="120"/>
      <c r="T238" s="121"/>
      <c r="AT238" s="119" t="s">
        <v>151</v>
      </c>
      <c r="AU238" s="119" t="s">
        <v>87</v>
      </c>
      <c r="AV238" s="12" t="s">
        <v>85</v>
      </c>
      <c r="AW238" s="12" t="s">
        <v>33</v>
      </c>
      <c r="AX238" s="12" t="s">
        <v>77</v>
      </c>
      <c r="AY238" s="119" t="s">
        <v>136</v>
      </c>
    </row>
    <row r="239" spans="2:65" s="12" customFormat="1" x14ac:dyDescent="0.2">
      <c r="B239" s="118"/>
      <c r="C239" s="245"/>
      <c r="D239" s="240" t="s">
        <v>151</v>
      </c>
      <c r="E239" s="246" t="s">
        <v>1</v>
      </c>
      <c r="F239" s="247" t="s">
        <v>332</v>
      </c>
      <c r="G239" s="245"/>
      <c r="H239" s="246" t="s">
        <v>1</v>
      </c>
      <c r="J239" s="245"/>
      <c r="K239" s="245"/>
      <c r="L239" s="118"/>
      <c r="M239" s="120"/>
      <c r="T239" s="121"/>
      <c r="AT239" s="119" t="s">
        <v>151</v>
      </c>
      <c r="AU239" s="119" t="s">
        <v>87</v>
      </c>
      <c r="AV239" s="12" t="s">
        <v>85</v>
      </c>
      <c r="AW239" s="12" t="s">
        <v>33</v>
      </c>
      <c r="AX239" s="12" t="s">
        <v>77</v>
      </c>
      <c r="AY239" s="119" t="s">
        <v>136</v>
      </c>
    </row>
    <row r="240" spans="2:65" s="13" customFormat="1" x14ac:dyDescent="0.2">
      <c r="B240" s="122"/>
      <c r="C240" s="248"/>
      <c r="D240" s="240" t="s">
        <v>151</v>
      </c>
      <c r="E240" s="249" t="s">
        <v>1</v>
      </c>
      <c r="F240" s="250" t="s">
        <v>539</v>
      </c>
      <c r="G240" s="248"/>
      <c r="H240" s="251">
        <v>33</v>
      </c>
      <c r="J240" s="248"/>
      <c r="K240" s="248"/>
      <c r="L240" s="122"/>
      <c r="M240" s="124"/>
      <c r="T240" s="125"/>
      <c r="AT240" s="123" t="s">
        <v>151</v>
      </c>
      <c r="AU240" s="123" t="s">
        <v>87</v>
      </c>
      <c r="AV240" s="13" t="s">
        <v>87</v>
      </c>
      <c r="AW240" s="13" t="s">
        <v>33</v>
      </c>
      <c r="AX240" s="13" t="s">
        <v>77</v>
      </c>
      <c r="AY240" s="123" t="s">
        <v>136</v>
      </c>
    </row>
    <row r="241" spans="2:65" s="12" customFormat="1" x14ac:dyDescent="0.2">
      <c r="B241" s="118"/>
      <c r="C241" s="245"/>
      <c r="D241" s="240" t="s">
        <v>151</v>
      </c>
      <c r="E241" s="246" t="s">
        <v>1</v>
      </c>
      <c r="F241" s="247" t="s">
        <v>334</v>
      </c>
      <c r="G241" s="245"/>
      <c r="H241" s="246" t="s">
        <v>1</v>
      </c>
      <c r="J241" s="245"/>
      <c r="K241" s="245"/>
      <c r="L241" s="118"/>
      <c r="M241" s="120"/>
      <c r="T241" s="121"/>
      <c r="AT241" s="119" t="s">
        <v>151</v>
      </c>
      <c r="AU241" s="119" t="s">
        <v>87</v>
      </c>
      <c r="AV241" s="12" t="s">
        <v>85</v>
      </c>
      <c r="AW241" s="12" t="s">
        <v>33</v>
      </c>
      <c r="AX241" s="12" t="s">
        <v>77</v>
      </c>
      <c r="AY241" s="119" t="s">
        <v>136</v>
      </c>
    </row>
    <row r="242" spans="2:65" s="13" customFormat="1" x14ac:dyDescent="0.2">
      <c r="B242" s="122"/>
      <c r="C242" s="248"/>
      <c r="D242" s="240" t="s">
        <v>151</v>
      </c>
      <c r="E242" s="249" t="s">
        <v>1</v>
      </c>
      <c r="F242" s="250" t="s">
        <v>540</v>
      </c>
      <c r="G242" s="248"/>
      <c r="H242" s="251">
        <v>56.25</v>
      </c>
      <c r="J242" s="248"/>
      <c r="K242" s="248"/>
      <c r="L242" s="122"/>
      <c r="M242" s="124"/>
      <c r="T242" s="125"/>
      <c r="AT242" s="123" t="s">
        <v>151</v>
      </c>
      <c r="AU242" s="123" t="s">
        <v>87</v>
      </c>
      <c r="AV242" s="13" t="s">
        <v>87</v>
      </c>
      <c r="AW242" s="13" t="s">
        <v>33</v>
      </c>
      <c r="AX242" s="13" t="s">
        <v>77</v>
      </c>
      <c r="AY242" s="123" t="s">
        <v>136</v>
      </c>
    </row>
    <row r="243" spans="2:65" s="12" customFormat="1" x14ac:dyDescent="0.2">
      <c r="B243" s="118"/>
      <c r="C243" s="245"/>
      <c r="D243" s="240" t="s">
        <v>151</v>
      </c>
      <c r="E243" s="246" t="s">
        <v>1</v>
      </c>
      <c r="F243" s="247" t="s">
        <v>541</v>
      </c>
      <c r="G243" s="245"/>
      <c r="H243" s="246" t="s">
        <v>1</v>
      </c>
      <c r="J243" s="245"/>
      <c r="K243" s="245"/>
      <c r="L243" s="118"/>
      <c r="M243" s="120"/>
      <c r="T243" s="121"/>
      <c r="AT243" s="119" t="s">
        <v>151</v>
      </c>
      <c r="AU243" s="119" t="s">
        <v>87</v>
      </c>
      <c r="AV243" s="12" t="s">
        <v>85</v>
      </c>
      <c r="AW243" s="12" t="s">
        <v>33</v>
      </c>
      <c r="AX243" s="12" t="s">
        <v>77</v>
      </c>
      <c r="AY243" s="119" t="s">
        <v>136</v>
      </c>
    </row>
    <row r="244" spans="2:65" s="13" customFormat="1" x14ac:dyDescent="0.2">
      <c r="B244" s="122"/>
      <c r="C244" s="248"/>
      <c r="D244" s="240" t="s">
        <v>151</v>
      </c>
      <c r="E244" s="249" t="s">
        <v>1</v>
      </c>
      <c r="F244" s="250" t="s">
        <v>542</v>
      </c>
      <c r="G244" s="248"/>
      <c r="H244" s="251">
        <v>18.75</v>
      </c>
      <c r="J244" s="248"/>
      <c r="K244" s="248"/>
      <c r="L244" s="122"/>
      <c r="M244" s="124"/>
      <c r="T244" s="125"/>
      <c r="AT244" s="123" t="s">
        <v>151</v>
      </c>
      <c r="AU244" s="123" t="s">
        <v>87</v>
      </c>
      <c r="AV244" s="13" t="s">
        <v>87</v>
      </c>
      <c r="AW244" s="13" t="s">
        <v>33</v>
      </c>
      <c r="AX244" s="13" t="s">
        <v>77</v>
      </c>
      <c r="AY244" s="123" t="s">
        <v>136</v>
      </c>
    </row>
    <row r="245" spans="2:65" s="14" customFormat="1" x14ac:dyDescent="0.2">
      <c r="B245" s="126"/>
      <c r="C245" s="252"/>
      <c r="D245" s="240" t="s">
        <v>151</v>
      </c>
      <c r="E245" s="253" t="s">
        <v>1</v>
      </c>
      <c r="F245" s="254" t="s">
        <v>154</v>
      </c>
      <c r="G245" s="252"/>
      <c r="H245" s="255">
        <v>108</v>
      </c>
      <c r="J245" s="252"/>
      <c r="K245" s="252"/>
      <c r="L245" s="126"/>
      <c r="M245" s="128"/>
      <c r="T245" s="129"/>
      <c r="AT245" s="127" t="s">
        <v>151</v>
      </c>
      <c r="AU245" s="127" t="s">
        <v>87</v>
      </c>
      <c r="AV245" s="14" t="s">
        <v>143</v>
      </c>
      <c r="AW245" s="14" t="s">
        <v>33</v>
      </c>
      <c r="AX245" s="14" t="s">
        <v>85</v>
      </c>
      <c r="AY245" s="127" t="s">
        <v>136</v>
      </c>
    </row>
    <row r="246" spans="2:65" s="11" customFormat="1" ht="22.9" customHeight="1" x14ac:dyDescent="0.2">
      <c r="B246" s="103"/>
      <c r="C246" s="266"/>
      <c r="D246" s="267" t="s">
        <v>76</v>
      </c>
      <c r="E246" s="268" t="s">
        <v>229</v>
      </c>
      <c r="F246" s="268" t="s">
        <v>543</v>
      </c>
      <c r="G246" s="266"/>
      <c r="H246" s="266"/>
      <c r="J246" s="271">
        <f>BK246</f>
        <v>0</v>
      </c>
      <c r="K246" s="266"/>
      <c r="L246" s="103"/>
      <c r="M246" s="105"/>
      <c r="P246" s="106">
        <f>SUM(P247:P265)</f>
        <v>133.21216000000001</v>
      </c>
      <c r="R246" s="106">
        <f>SUM(R247:R265)</f>
        <v>0</v>
      </c>
      <c r="T246" s="107">
        <f>SUM(T247:T265)</f>
        <v>52.447950000000006</v>
      </c>
      <c r="AR246" s="104" t="s">
        <v>85</v>
      </c>
      <c r="AT246" s="108" t="s">
        <v>76</v>
      </c>
      <c r="AU246" s="108" t="s">
        <v>85</v>
      </c>
      <c r="AY246" s="104" t="s">
        <v>136</v>
      </c>
      <c r="BK246" s="109">
        <f>SUM(BK247:BK265)</f>
        <v>0</v>
      </c>
    </row>
    <row r="247" spans="2:65" s="1" customFormat="1" ht="24.2" customHeight="1" x14ac:dyDescent="0.2">
      <c r="B247" s="110"/>
      <c r="C247" s="229" t="s">
        <v>278</v>
      </c>
      <c r="D247" s="229" t="s">
        <v>138</v>
      </c>
      <c r="E247" s="231" t="s">
        <v>355</v>
      </c>
      <c r="F247" s="236" t="s">
        <v>356</v>
      </c>
      <c r="G247" s="237" t="s">
        <v>141</v>
      </c>
      <c r="H247" s="238">
        <v>19.93</v>
      </c>
      <c r="I247" s="315"/>
      <c r="J247" s="272">
        <f>ROUND(I247*H247,2)</f>
        <v>0</v>
      </c>
      <c r="K247" s="236" t="s">
        <v>142</v>
      </c>
      <c r="L247" s="28"/>
      <c r="M247" s="111" t="s">
        <v>1</v>
      </c>
      <c r="N247" s="112" t="s">
        <v>42</v>
      </c>
      <c r="O247" s="113">
        <v>6.4160000000000004</v>
      </c>
      <c r="P247" s="113">
        <f>O247*H247</f>
        <v>127.87088</v>
      </c>
      <c r="Q247" s="113">
        <v>0</v>
      </c>
      <c r="R247" s="113">
        <f>Q247*H247</f>
        <v>0</v>
      </c>
      <c r="S247" s="113">
        <v>2.5</v>
      </c>
      <c r="T247" s="114">
        <f>S247*H247</f>
        <v>49.825000000000003</v>
      </c>
      <c r="AR247" s="115" t="s">
        <v>143</v>
      </c>
      <c r="AT247" s="115" t="s">
        <v>138</v>
      </c>
      <c r="AU247" s="115" t="s">
        <v>87</v>
      </c>
      <c r="AY247" s="17" t="s">
        <v>136</v>
      </c>
      <c r="BE247" s="116">
        <f>IF(N247="základní",J247,0)</f>
        <v>0</v>
      </c>
      <c r="BF247" s="116">
        <f>IF(N247="snížená",J247,0)</f>
        <v>0</v>
      </c>
      <c r="BG247" s="116">
        <f>IF(N247="zákl. přenesená",J247,0)</f>
        <v>0</v>
      </c>
      <c r="BH247" s="116">
        <f>IF(N247="sníž. přenesená",J247,0)</f>
        <v>0</v>
      </c>
      <c r="BI247" s="116">
        <f>IF(N247="nulová",J247,0)</f>
        <v>0</v>
      </c>
      <c r="BJ247" s="17" t="s">
        <v>85</v>
      </c>
      <c r="BK247" s="116">
        <f>ROUND(I247*H247,2)</f>
        <v>0</v>
      </c>
      <c r="BL247" s="17" t="s">
        <v>143</v>
      </c>
      <c r="BM247" s="115" t="s">
        <v>544</v>
      </c>
    </row>
    <row r="248" spans="2:65" s="1" customFormat="1" ht="29.25" x14ac:dyDescent="0.2">
      <c r="B248" s="28"/>
      <c r="C248" s="239"/>
      <c r="D248" s="240" t="s">
        <v>145</v>
      </c>
      <c r="E248" s="239"/>
      <c r="F248" s="241" t="s">
        <v>358</v>
      </c>
      <c r="G248" s="239"/>
      <c r="H248" s="239"/>
      <c r="J248" s="239"/>
      <c r="K248" s="239"/>
      <c r="L248" s="28"/>
      <c r="M248" s="117"/>
      <c r="T248" s="51"/>
      <c r="AT248" s="17" t="s">
        <v>145</v>
      </c>
      <c r="AU248" s="17" t="s">
        <v>87</v>
      </c>
    </row>
    <row r="249" spans="2:65" s="1" customFormat="1" x14ac:dyDescent="0.2">
      <c r="B249" s="28"/>
      <c r="C249" s="239"/>
      <c r="D249" s="242" t="s">
        <v>147</v>
      </c>
      <c r="E249" s="239"/>
      <c r="F249" s="243" t="s">
        <v>359</v>
      </c>
      <c r="G249" s="239"/>
      <c r="H249" s="239"/>
      <c r="J249" s="239"/>
      <c r="K249" s="239"/>
      <c r="L249" s="28"/>
      <c r="M249" s="117"/>
      <c r="T249" s="51"/>
      <c r="AT249" s="17" t="s">
        <v>147</v>
      </c>
      <c r="AU249" s="17" t="s">
        <v>87</v>
      </c>
    </row>
    <row r="250" spans="2:65" s="1" customFormat="1" ht="39" x14ac:dyDescent="0.2">
      <c r="B250" s="28"/>
      <c r="C250" s="239"/>
      <c r="D250" s="240" t="s">
        <v>149</v>
      </c>
      <c r="E250" s="239"/>
      <c r="F250" s="244" t="s">
        <v>352</v>
      </c>
      <c r="G250" s="239"/>
      <c r="H250" s="239"/>
      <c r="J250" s="239"/>
      <c r="K250" s="239"/>
      <c r="L250" s="28"/>
      <c r="M250" s="117"/>
      <c r="T250" s="51"/>
      <c r="AT250" s="17" t="s">
        <v>149</v>
      </c>
      <c r="AU250" s="17" t="s">
        <v>87</v>
      </c>
    </row>
    <row r="251" spans="2:65" s="12" customFormat="1" x14ac:dyDescent="0.2">
      <c r="B251" s="118"/>
      <c r="C251" s="245"/>
      <c r="D251" s="240" t="s">
        <v>151</v>
      </c>
      <c r="E251" s="246" t="s">
        <v>1</v>
      </c>
      <c r="F251" s="247" t="s">
        <v>545</v>
      </c>
      <c r="G251" s="245"/>
      <c r="H251" s="246" t="s">
        <v>1</v>
      </c>
      <c r="J251" s="245"/>
      <c r="K251" s="245"/>
      <c r="L251" s="118"/>
      <c r="M251" s="120"/>
      <c r="T251" s="121"/>
      <c r="AT251" s="119" t="s">
        <v>151</v>
      </c>
      <c r="AU251" s="119" t="s">
        <v>87</v>
      </c>
      <c r="AV251" s="12" t="s">
        <v>85</v>
      </c>
      <c r="AW251" s="12" t="s">
        <v>33</v>
      </c>
      <c r="AX251" s="12" t="s">
        <v>77</v>
      </c>
      <c r="AY251" s="119" t="s">
        <v>136</v>
      </c>
    </row>
    <row r="252" spans="2:65" s="13" customFormat="1" x14ac:dyDescent="0.2">
      <c r="B252" s="122"/>
      <c r="C252" s="248"/>
      <c r="D252" s="240" t="s">
        <v>151</v>
      </c>
      <c r="E252" s="249" t="s">
        <v>1</v>
      </c>
      <c r="F252" s="250" t="s">
        <v>546</v>
      </c>
      <c r="G252" s="248"/>
      <c r="H252" s="251">
        <v>8.68</v>
      </c>
      <c r="J252" s="248"/>
      <c r="K252" s="248"/>
      <c r="L252" s="122"/>
      <c r="M252" s="124"/>
      <c r="T252" s="125"/>
      <c r="AT252" s="123" t="s">
        <v>151</v>
      </c>
      <c r="AU252" s="123" t="s">
        <v>87</v>
      </c>
      <c r="AV252" s="13" t="s">
        <v>87</v>
      </c>
      <c r="AW252" s="13" t="s">
        <v>33</v>
      </c>
      <c r="AX252" s="13" t="s">
        <v>77</v>
      </c>
      <c r="AY252" s="123" t="s">
        <v>136</v>
      </c>
    </row>
    <row r="253" spans="2:65" s="12" customFormat="1" x14ac:dyDescent="0.2">
      <c r="B253" s="118"/>
      <c r="C253" s="245"/>
      <c r="D253" s="240" t="s">
        <v>151</v>
      </c>
      <c r="E253" s="246" t="s">
        <v>1</v>
      </c>
      <c r="F253" s="247" t="s">
        <v>547</v>
      </c>
      <c r="G253" s="245"/>
      <c r="H253" s="246" t="s">
        <v>1</v>
      </c>
      <c r="J253" s="245"/>
      <c r="K253" s="245"/>
      <c r="L253" s="118"/>
      <c r="M253" s="120"/>
      <c r="T253" s="121"/>
      <c r="AT253" s="119" t="s">
        <v>151</v>
      </c>
      <c r="AU253" s="119" t="s">
        <v>87</v>
      </c>
      <c r="AV253" s="12" t="s">
        <v>85</v>
      </c>
      <c r="AW253" s="12" t="s">
        <v>33</v>
      </c>
      <c r="AX253" s="12" t="s">
        <v>77</v>
      </c>
      <c r="AY253" s="119" t="s">
        <v>136</v>
      </c>
    </row>
    <row r="254" spans="2:65" s="13" customFormat="1" x14ac:dyDescent="0.2">
      <c r="B254" s="122"/>
      <c r="C254" s="248"/>
      <c r="D254" s="240" t="s">
        <v>151</v>
      </c>
      <c r="E254" s="249" t="s">
        <v>1</v>
      </c>
      <c r="F254" s="250" t="s">
        <v>548</v>
      </c>
      <c r="G254" s="248"/>
      <c r="H254" s="251">
        <v>5.25</v>
      </c>
      <c r="J254" s="248"/>
      <c r="K254" s="248"/>
      <c r="L254" s="122"/>
      <c r="M254" s="124"/>
      <c r="T254" s="125"/>
      <c r="AT254" s="123" t="s">
        <v>151</v>
      </c>
      <c r="AU254" s="123" t="s">
        <v>87</v>
      </c>
      <c r="AV254" s="13" t="s">
        <v>87</v>
      </c>
      <c r="AW254" s="13" t="s">
        <v>33</v>
      </c>
      <c r="AX254" s="13" t="s">
        <v>77</v>
      </c>
      <c r="AY254" s="123" t="s">
        <v>136</v>
      </c>
    </row>
    <row r="255" spans="2:65" s="12" customFormat="1" x14ac:dyDescent="0.2">
      <c r="B255" s="118"/>
      <c r="C255" s="245"/>
      <c r="D255" s="240" t="s">
        <v>151</v>
      </c>
      <c r="E255" s="246" t="s">
        <v>1</v>
      </c>
      <c r="F255" s="247" t="s">
        <v>549</v>
      </c>
      <c r="G255" s="245"/>
      <c r="H255" s="246" t="s">
        <v>1</v>
      </c>
      <c r="J255" s="245"/>
      <c r="K255" s="245"/>
      <c r="L255" s="118"/>
      <c r="M255" s="120"/>
      <c r="T255" s="121"/>
      <c r="AT255" s="119" t="s">
        <v>151</v>
      </c>
      <c r="AU255" s="119" t="s">
        <v>87</v>
      </c>
      <c r="AV255" s="12" t="s">
        <v>85</v>
      </c>
      <c r="AW255" s="12" t="s">
        <v>33</v>
      </c>
      <c r="AX255" s="12" t="s">
        <v>77</v>
      </c>
      <c r="AY255" s="119" t="s">
        <v>136</v>
      </c>
    </row>
    <row r="256" spans="2:65" s="13" customFormat="1" x14ac:dyDescent="0.2">
      <c r="B256" s="122"/>
      <c r="C256" s="248"/>
      <c r="D256" s="240" t="s">
        <v>151</v>
      </c>
      <c r="E256" s="249" t="s">
        <v>1</v>
      </c>
      <c r="F256" s="250" t="s">
        <v>550</v>
      </c>
      <c r="G256" s="248"/>
      <c r="H256" s="251">
        <v>6</v>
      </c>
      <c r="J256" s="248"/>
      <c r="K256" s="248"/>
      <c r="L256" s="122"/>
      <c r="M256" s="124"/>
      <c r="T256" s="125"/>
      <c r="AT256" s="123" t="s">
        <v>151</v>
      </c>
      <c r="AU256" s="123" t="s">
        <v>87</v>
      </c>
      <c r="AV256" s="13" t="s">
        <v>87</v>
      </c>
      <c r="AW256" s="13" t="s">
        <v>33</v>
      </c>
      <c r="AX256" s="13" t="s">
        <v>77</v>
      </c>
      <c r="AY256" s="123" t="s">
        <v>136</v>
      </c>
    </row>
    <row r="257" spans="2:65" s="14" customFormat="1" x14ac:dyDescent="0.2">
      <c r="B257" s="126"/>
      <c r="C257" s="252"/>
      <c r="D257" s="240" t="s">
        <v>151</v>
      </c>
      <c r="E257" s="253" t="s">
        <v>1</v>
      </c>
      <c r="F257" s="254" t="s">
        <v>154</v>
      </c>
      <c r="G257" s="252"/>
      <c r="H257" s="255">
        <v>19.93</v>
      </c>
      <c r="J257" s="252"/>
      <c r="K257" s="252"/>
      <c r="L257" s="126"/>
      <c r="M257" s="128"/>
      <c r="T257" s="129"/>
      <c r="AT257" s="127" t="s">
        <v>151</v>
      </c>
      <c r="AU257" s="127" t="s">
        <v>87</v>
      </c>
      <c r="AV257" s="14" t="s">
        <v>143</v>
      </c>
      <c r="AW257" s="14" t="s">
        <v>33</v>
      </c>
      <c r="AX257" s="14" t="s">
        <v>85</v>
      </c>
      <c r="AY257" s="127" t="s">
        <v>136</v>
      </c>
    </row>
    <row r="258" spans="2:65" s="1" customFormat="1" ht="24.2" customHeight="1" x14ac:dyDescent="0.2">
      <c r="B258" s="110"/>
      <c r="C258" s="229" t="s">
        <v>8</v>
      </c>
      <c r="D258" s="229" t="s">
        <v>138</v>
      </c>
      <c r="E258" s="231" t="s">
        <v>551</v>
      </c>
      <c r="F258" s="236" t="s">
        <v>552</v>
      </c>
      <c r="G258" s="237" t="s">
        <v>141</v>
      </c>
      <c r="H258" s="238">
        <v>4.7690000000000001</v>
      </c>
      <c r="I258" s="315"/>
      <c r="J258" s="272">
        <f>ROUND(I258*H258,2)</f>
        <v>0</v>
      </c>
      <c r="K258" s="236" t="s">
        <v>142</v>
      </c>
      <c r="L258" s="28"/>
      <c r="M258" s="111" t="s">
        <v>1</v>
      </c>
      <c r="N258" s="112" t="s">
        <v>42</v>
      </c>
      <c r="O258" s="113">
        <v>1.1200000000000001</v>
      </c>
      <c r="P258" s="113">
        <f>O258*H258</f>
        <v>5.3412800000000002</v>
      </c>
      <c r="Q258" s="113">
        <v>0</v>
      </c>
      <c r="R258" s="113">
        <f>Q258*H258</f>
        <v>0</v>
      </c>
      <c r="S258" s="113">
        <v>0.55000000000000004</v>
      </c>
      <c r="T258" s="114">
        <f>S258*H258</f>
        <v>2.6229500000000003</v>
      </c>
      <c r="AR258" s="115" t="s">
        <v>143</v>
      </c>
      <c r="AT258" s="115" t="s">
        <v>138</v>
      </c>
      <c r="AU258" s="115" t="s">
        <v>87</v>
      </c>
      <c r="AY258" s="17" t="s">
        <v>136</v>
      </c>
      <c r="BE258" s="116">
        <f>IF(N258="základní",J258,0)</f>
        <v>0</v>
      </c>
      <c r="BF258" s="116">
        <f>IF(N258="snížená",J258,0)</f>
        <v>0</v>
      </c>
      <c r="BG258" s="116">
        <f>IF(N258="zákl. přenesená",J258,0)</f>
        <v>0</v>
      </c>
      <c r="BH258" s="116">
        <f>IF(N258="sníž. přenesená",J258,0)</f>
        <v>0</v>
      </c>
      <c r="BI258" s="116">
        <f>IF(N258="nulová",J258,0)</f>
        <v>0</v>
      </c>
      <c r="BJ258" s="17" t="s">
        <v>85</v>
      </c>
      <c r="BK258" s="116">
        <f>ROUND(I258*H258,2)</f>
        <v>0</v>
      </c>
      <c r="BL258" s="17" t="s">
        <v>143</v>
      </c>
      <c r="BM258" s="115" t="s">
        <v>553</v>
      </c>
    </row>
    <row r="259" spans="2:65" s="1" customFormat="1" ht="29.25" x14ac:dyDescent="0.2">
      <c r="B259" s="28"/>
      <c r="C259" s="239"/>
      <c r="D259" s="240" t="s">
        <v>145</v>
      </c>
      <c r="E259" s="239"/>
      <c r="F259" s="241" t="s">
        <v>554</v>
      </c>
      <c r="G259" s="239"/>
      <c r="H259" s="239"/>
      <c r="J259" s="239"/>
      <c r="K259" s="239"/>
      <c r="L259" s="28"/>
      <c r="M259" s="117"/>
      <c r="T259" s="51"/>
      <c r="AT259" s="17" t="s">
        <v>145</v>
      </c>
      <c r="AU259" s="17" t="s">
        <v>87</v>
      </c>
    </row>
    <row r="260" spans="2:65" s="1" customFormat="1" x14ac:dyDescent="0.2">
      <c r="B260" s="28"/>
      <c r="C260" s="239"/>
      <c r="D260" s="242" t="s">
        <v>147</v>
      </c>
      <c r="E260" s="239"/>
      <c r="F260" s="243" t="s">
        <v>555</v>
      </c>
      <c r="G260" s="239"/>
      <c r="H260" s="239"/>
      <c r="J260" s="239"/>
      <c r="K260" s="239"/>
      <c r="L260" s="28"/>
      <c r="M260" s="117"/>
      <c r="T260" s="51"/>
      <c r="AT260" s="17" t="s">
        <v>147</v>
      </c>
      <c r="AU260" s="17" t="s">
        <v>87</v>
      </c>
    </row>
    <row r="261" spans="2:65" s="1" customFormat="1" ht="39" x14ac:dyDescent="0.2">
      <c r="B261" s="28"/>
      <c r="C261" s="239"/>
      <c r="D261" s="240" t="s">
        <v>149</v>
      </c>
      <c r="E261" s="239"/>
      <c r="F261" s="244" t="s">
        <v>352</v>
      </c>
      <c r="G261" s="239"/>
      <c r="H261" s="239"/>
      <c r="J261" s="239"/>
      <c r="K261" s="239"/>
      <c r="L261" s="28"/>
      <c r="M261" s="117"/>
      <c r="T261" s="51"/>
      <c r="AT261" s="17" t="s">
        <v>149</v>
      </c>
      <c r="AU261" s="17" t="s">
        <v>87</v>
      </c>
    </row>
    <row r="262" spans="2:65" s="1" customFormat="1" ht="19.5" x14ac:dyDescent="0.2">
      <c r="B262" s="28"/>
      <c r="C262" s="239"/>
      <c r="D262" s="240" t="s">
        <v>292</v>
      </c>
      <c r="E262" s="239"/>
      <c r="F262" s="244" t="s">
        <v>556</v>
      </c>
      <c r="G262" s="239"/>
      <c r="H262" s="239"/>
      <c r="J262" s="239"/>
      <c r="K262" s="239"/>
      <c r="L262" s="28"/>
      <c r="M262" s="117"/>
      <c r="T262" s="51"/>
      <c r="AT262" s="17" t="s">
        <v>292</v>
      </c>
      <c r="AU262" s="17" t="s">
        <v>87</v>
      </c>
    </row>
    <row r="263" spans="2:65" s="12" customFormat="1" x14ac:dyDescent="0.2">
      <c r="B263" s="118"/>
      <c r="C263" s="245"/>
      <c r="D263" s="240" t="s">
        <v>151</v>
      </c>
      <c r="E263" s="246" t="s">
        <v>1</v>
      </c>
      <c r="F263" s="247" t="s">
        <v>557</v>
      </c>
      <c r="G263" s="245"/>
      <c r="H263" s="246" t="s">
        <v>1</v>
      </c>
      <c r="J263" s="245"/>
      <c r="K263" s="245"/>
      <c r="L263" s="118"/>
      <c r="M263" s="120"/>
      <c r="T263" s="121"/>
      <c r="AT263" s="119" t="s">
        <v>151</v>
      </c>
      <c r="AU263" s="119" t="s">
        <v>87</v>
      </c>
      <c r="AV263" s="12" t="s">
        <v>85</v>
      </c>
      <c r="AW263" s="12" t="s">
        <v>33</v>
      </c>
      <c r="AX263" s="12" t="s">
        <v>77</v>
      </c>
      <c r="AY263" s="119" t="s">
        <v>136</v>
      </c>
    </row>
    <row r="264" spans="2:65" s="13" customFormat="1" x14ac:dyDescent="0.2">
      <c r="B264" s="122"/>
      <c r="C264" s="248"/>
      <c r="D264" s="240" t="s">
        <v>151</v>
      </c>
      <c r="E264" s="249" t="s">
        <v>1</v>
      </c>
      <c r="F264" s="250" t="s">
        <v>558</v>
      </c>
      <c r="G264" s="248"/>
      <c r="H264" s="251">
        <v>4.7690000000000001</v>
      </c>
      <c r="J264" s="248"/>
      <c r="K264" s="248"/>
      <c r="L264" s="122"/>
      <c r="M264" s="124"/>
      <c r="T264" s="125"/>
      <c r="AT264" s="123" t="s">
        <v>151</v>
      </c>
      <c r="AU264" s="123" t="s">
        <v>87</v>
      </c>
      <c r="AV264" s="13" t="s">
        <v>87</v>
      </c>
      <c r="AW264" s="13" t="s">
        <v>33</v>
      </c>
      <c r="AX264" s="13" t="s">
        <v>77</v>
      </c>
      <c r="AY264" s="123" t="s">
        <v>136</v>
      </c>
    </row>
    <row r="265" spans="2:65" s="14" customFormat="1" x14ac:dyDescent="0.2">
      <c r="B265" s="126"/>
      <c r="C265" s="252"/>
      <c r="D265" s="240" t="s">
        <v>151</v>
      </c>
      <c r="E265" s="253" t="s">
        <v>1</v>
      </c>
      <c r="F265" s="254" t="s">
        <v>154</v>
      </c>
      <c r="G265" s="252"/>
      <c r="H265" s="255">
        <v>4.7690000000000001</v>
      </c>
      <c r="J265" s="252"/>
      <c r="K265" s="252"/>
      <c r="L265" s="126"/>
      <c r="M265" s="128"/>
      <c r="T265" s="129"/>
      <c r="AT265" s="127" t="s">
        <v>151</v>
      </c>
      <c r="AU265" s="127" t="s">
        <v>87</v>
      </c>
      <c r="AV265" s="14" t="s">
        <v>143</v>
      </c>
      <c r="AW265" s="14" t="s">
        <v>33</v>
      </c>
      <c r="AX265" s="14" t="s">
        <v>85</v>
      </c>
      <c r="AY265" s="127" t="s">
        <v>136</v>
      </c>
    </row>
    <row r="266" spans="2:65" s="11" customFormat="1" ht="22.9" customHeight="1" x14ac:dyDescent="0.2">
      <c r="B266" s="103"/>
      <c r="C266" s="266"/>
      <c r="D266" s="267" t="s">
        <v>76</v>
      </c>
      <c r="E266" s="268" t="s">
        <v>373</v>
      </c>
      <c r="F266" s="268" t="s">
        <v>374</v>
      </c>
      <c r="G266" s="266"/>
      <c r="H266" s="266"/>
      <c r="J266" s="271">
        <f>BK266</f>
        <v>0</v>
      </c>
      <c r="K266" s="266"/>
      <c r="L266" s="103"/>
      <c r="M266" s="105"/>
      <c r="P266" s="106">
        <f>SUM(P267:P285)</f>
        <v>14.783076000000001</v>
      </c>
      <c r="R266" s="106">
        <f>SUM(R267:R285)</f>
        <v>0</v>
      </c>
      <c r="T266" s="107">
        <f>SUM(T267:T285)</f>
        <v>0</v>
      </c>
      <c r="AR266" s="104" t="s">
        <v>85</v>
      </c>
      <c r="AT266" s="108" t="s">
        <v>76</v>
      </c>
      <c r="AU266" s="108" t="s">
        <v>85</v>
      </c>
      <c r="AY266" s="104" t="s">
        <v>136</v>
      </c>
      <c r="BK266" s="109">
        <f>SUM(BK267:BK285)</f>
        <v>0</v>
      </c>
    </row>
    <row r="267" spans="2:65" s="1" customFormat="1" ht="33" customHeight="1" x14ac:dyDescent="0.2">
      <c r="B267" s="110"/>
      <c r="C267" s="229" t="s">
        <v>295</v>
      </c>
      <c r="D267" s="229" t="s">
        <v>138</v>
      </c>
      <c r="E267" s="231" t="s">
        <v>384</v>
      </c>
      <c r="F267" s="236" t="s">
        <v>385</v>
      </c>
      <c r="G267" s="237" t="s">
        <v>378</v>
      </c>
      <c r="H267" s="238">
        <v>49.825000000000003</v>
      </c>
      <c r="I267" s="315"/>
      <c r="J267" s="272">
        <f>ROUND(I267*H267,2)</f>
        <v>0</v>
      </c>
      <c r="K267" s="236" t="s">
        <v>221</v>
      </c>
      <c r="L267" s="28"/>
      <c r="M267" s="111" t="s">
        <v>1</v>
      </c>
      <c r="N267" s="112" t="s">
        <v>42</v>
      </c>
      <c r="O267" s="113">
        <v>0.252</v>
      </c>
      <c r="P267" s="113">
        <f>O267*H267</f>
        <v>12.555900000000001</v>
      </c>
      <c r="Q267" s="113">
        <v>0</v>
      </c>
      <c r="R267" s="113">
        <f>Q267*H267</f>
        <v>0</v>
      </c>
      <c r="S267" s="113">
        <v>0</v>
      </c>
      <c r="T267" s="114">
        <f>S267*H267</f>
        <v>0</v>
      </c>
      <c r="AR267" s="115" t="s">
        <v>143</v>
      </c>
      <c r="AT267" s="115" t="s">
        <v>138</v>
      </c>
      <c r="AU267" s="115" t="s">
        <v>87</v>
      </c>
      <c r="AY267" s="17" t="s">
        <v>136</v>
      </c>
      <c r="BE267" s="116">
        <f>IF(N267="základní",J267,0)</f>
        <v>0</v>
      </c>
      <c r="BF267" s="116">
        <f>IF(N267="snížená",J267,0)</f>
        <v>0</v>
      </c>
      <c r="BG267" s="116">
        <f>IF(N267="zákl. přenesená",J267,0)</f>
        <v>0</v>
      </c>
      <c r="BH267" s="116">
        <f>IF(N267="sníž. přenesená",J267,0)</f>
        <v>0</v>
      </c>
      <c r="BI267" s="116">
        <f>IF(N267="nulová",J267,0)</f>
        <v>0</v>
      </c>
      <c r="BJ267" s="17" t="s">
        <v>85</v>
      </c>
      <c r="BK267" s="116">
        <f>ROUND(I267*H267,2)</f>
        <v>0</v>
      </c>
      <c r="BL267" s="17" t="s">
        <v>143</v>
      </c>
      <c r="BM267" s="115" t="s">
        <v>559</v>
      </c>
    </row>
    <row r="268" spans="2:65" s="1" customFormat="1" ht="12" customHeight="1" x14ac:dyDescent="0.2">
      <c r="B268" s="110"/>
      <c r="C268" s="261"/>
      <c r="D268" s="261"/>
      <c r="E268" s="262"/>
      <c r="F268" s="256" t="s">
        <v>184</v>
      </c>
      <c r="G268" s="264"/>
      <c r="H268" s="265"/>
      <c r="I268" s="140"/>
      <c r="J268" s="273"/>
      <c r="K268" s="274"/>
      <c r="L268" s="28"/>
      <c r="M268" s="111"/>
      <c r="N268" s="112"/>
      <c r="O268" s="113"/>
      <c r="P268" s="113"/>
      <c r="Q268" s="113"/>
      <c r="R268" s="113"/>
      <c r="S268" s="113"/>
      <c r="T268" s="114"/>
      <c r="AR268" s="115"/>
      <c r="AT268" s="115"/>
      <c r="AU268" s="115"/>
      <c r="AY268" s="17"/>
      <c r="BE268" s="116"/>
      <c r="BF268" s="116"/>
      <c r="BG268" s="116"/>
      <c r="BH268" s="116"/>
      <c r="BI268" s="116"/>
      <c r="BJ268" s="17"/>
      <c r="BK268" s="116"/>
      <c r="BL268" s="17"/>
      <c r="BM268" s="115"/>
    </row>
    <row r="269" spans="2:65" s="1" customFormat="1" ht="12" customHeight="1" x14ac:dyDescent="0.2">
      <c r="B269" s="110"/>
      <c r="C269" s="261"/>
      <c r="D269" s="261"/>
      <c r="E269" s="262"/>
      <c r="F269" s="256" t="s">
        <v>380</v>
      </c>
      <c r="G269" s="264"/>
      <c r="H269" s="265"/>
      <c r="I269" s="140"/>
      <c r="J269" s="273"/>
      <c r="K269" s="274"/>
      <c r="L269" s="28"/>
      <c r="M269" s="111"/>
      <c r="N269" s="112"/>
      <c r="O269" s="113"/>
      <c r="P269" s="113"/>
      <c r="Q269" s="113"/>
      <c r="R269" s="113"/>
      <c r="S269" s="113"/>
      <c r="T269" s="114"/>
      <c r="AR269" s="115"/>
      <c r="AT269" s="115"/>
      <c r="AU269" s="115"/>
      <c r="AY269" s="17"/>
      <c r="BE269" s="116"/>
      <c r="BF269" s="116"/>
      <c r="BG269" s="116"/>
      <c r="BH269" s="116"/>
      <c r="BI269" s="116"/>
      <c r="BJ269" s="17"/>
      <c r="BK269" s="116"/>
      <c r="BL269" s="17"/>
      <c r="BM269" s="115"/>
    </row>
    <row r="270" spans="2:65" s="13" customFormat="1" x14ac:dyDescent="0.2">
      <c r="B270" s="122"/>
      <c r="C270" s="248"/>
      <c r="D270" s="240" t="s">
        <v>151</v>
      </c>
      <c r="E270" s="249" t="s">
        <v>1</v>
      </c>
      <c r="F270" s="250" t="s">
        <v>560</v>
      </c>
      <c r="G270" s="248"/>
      <c r="H270" s="251">
        <v>49.825000000000003</v>
      </c>
      <c r="J270" s="248"/>
      <c r="K270" s="248"/>
      <c r="L270" s="122"/>
      <c r="M270" s="124"/>
      <c r="T270" s="125"/>
      <c r="AT270" s="123" t="s">
        <v>151</v>
      </c>
      <c r="AU270" s="123" t="s">
        <v>87</v>
      </c>
      <c r="AV270" s="13" t="s">
        <v>87</v>
      </c>
      <c r="AW270" s="13" t="s">
        <v>33</v>
      </c>
      <c r="AX270" s="13" t="s">
        <v>77</v>
      </c>
      <c r="AY270" s="123" t="s">
        <v>136</v>
      </c>
    </row>
    <row r="271" spans="2:65" s="14" customFormat="1" x14ac:dyDescent="0.2">
      <c r="B271" s="126"/>
      <c r="C271" s="252"/>
      <c r="D271" s="240" t="s">
        <v>151</v>
      </c>
      <c r="E271" s="253" t="s">
        <v>1</v>
      </c>
      <c r="F271" s="254" t="s">
        <v>154</v>
      </c>
      <c r="G271" s="252"/>
      <c r="H271" s="255">
        <v>49.825000000000003</v>
      </c>
      <c r="J271" s="252"/>
      <c r="K271" s="252"/>
      <c r="L271" s="126"/>
      <c r="M271" s="128"/>
      <c r="T271" s="129"/>
      <c r="AT271" s="127" t="s">
        <v>151</v>
      </c>
      <c r="AU271" s="127" t="s">
        <v>87</v>
      </c>
      <c r="AV271" s="14" t="s">
        <v>143</v>
      </c>
      <c r="AW271" s="14" t="s">
        <v>33</v>
      </c>
      <c r="AX271" s="14" t="s">
        <v>85</v>
      </c>
      <c r="AY271" s="127" t="s">
        <v>136</v>
      </c>
    </row>
    <row r="272" spans="2:65" s="1" customFormat="1" ht="16.5" customHeight="1" x14ac:dyDescent="0.2">
      <c r="B272" s="110"/>
      <c r="C272" s="229" t="s">
        <v>304</v>
      </c>
      <c r="D272" s="229" t="s">
        <v>138</v>
      </c>
      <c r="E272" s="231" t="s">
        <v>561</v>
      </c>
      <c r="F272" s="236" t="s">
        <v>562</v>
      </c>
      <c r="G272" s="237" t="s">
        <v>378</v>
      </c>
      <c r="H272" s="238">
        <v>5.5</v>
      </c>
      <c r="I272" s="315"/>
      <c r="J272" s="272">
        <f>ROUND(I272*H272,2)</f>
        <v>0</v>
      </c>
      <c r="K272" s="236" t="s">
        <v>221</v>
      </c>
      <c r="L272" s="28"/>
      <c r="M272" s="111" t="s">
        <v>1</v>
      </c>
      <c r="N272" s="112" t="s">
        <v>42</v>
      </c>
      <c r="O272" s="113">
        <v>0.252</v>
      </c>
      <c r="P272" s="113">
        <f>O272*H272</f>
        <v>1.3860000000000001</v>
      </c>
      <c r="Q272" s="113">
        <v>0</v>
      </c>
      <c r="R272" s="113">
        <f>Q272*H272</f>
        <v>0</v>
      </c>
      <c r="S272" s="113">
        <v>0</v>
      </c>
      <c r="T272" s="114">
        <f>S272*H272</f>
        <v>0</v>
      </c>
      <c r="AR272" s="115" t="s">
        <v>143</v>
      </c>
      <c r="AT272" s="115" t="s">
        <v>138</v>
      </c>
      <c r="AU272" s="115" t="s">
        <v>87</v>
      </c>
      <c r="AY272" s="17" t="s">
        <v>136</v>
      </c>
      <c r="BE272" s="116">
        <f>IF(N272="základní",J272,0)</f>
        <v>0</v>
      </c>
      <c r="BF272" s="116">
        <f>IF(N272="snížená",J272,0)</f>
        <v>0</v>
      </c>
      <c r="BG272" s="116">
        <f>IF(N272="zákl. přenesená",J272,0)</f>
        <v>0</v>
      </c>
      <c r="BH272" s="116">
        <f>IF(N272="sníž. přenesená",J272,0)</f>
        <v>0</v>
      </c>
      <c r="BI272" s="116">
        <f>IF(N272="nulová",J272,0)</f>
        <v>0</v>
      </c>
      <c r="BJ272" s="17" t="s">
        <v>85</v>
      </c>
      <c r="BK272" s="116">
        <f>ROUND(I272*H272,2)</f>
        <v>0</v>
      </c>
      <c r="BL272" s="17" t="s">
        <v>143</v>
      </c>
      <c r="BM272" s="115" t="s">
        <v>563</v>
      </c>
    </row>
    <row r="273" spans="2:65" s="1" customFormat="1" ht="19.5" x14ac:dyDescent="0.2">
      <c r="B273" s="28"/>
      <c r="C273" s="239"/>
      <c r="D273" s="240" t="s">
        <v>292</v>
      </c>
      <c r="E273" s="239"/>
      <c r="F273" s="244" t="s">
        <v>556</v>
      </c>
      <c r="G273" s="239"/>
      <c r="H273" s="239"/>
      <c r="J273" s="239"/>
      <c r="K273" s="239"/>
      <c r="L273" s="28"/>
      <c r="M273" s="117"/>
      <c r="T273" s="51"/>
      <c r="AT273" s="17" t="s">
        <v>292</v>
      </c>
      <c r="AU273" s="17" t="s">
        <v>87</v>
      </c>
    </row>
    <row r="274" spans="2:65" s="1" customFormat="1" x14ac:dyDescent="0.2">
      <c r="B274" s="28"/>
      <c r="C274" s="239"/>
      <c r="D274" s="240"/>
      <c r="E274" s="239"/>
      <c r="F274" s="244" t="s">
        <v>380</v>
      </c>
      <c r="G274" s="239"/>
      <c r="H274" s="239"/>
      <c r="J274" s="239"/>
      <c r="K274" s="239"/>
      <c r="L274" s="28"/>
      <c r="M274" s="117"/>
      <c r="T274" s="51"/>
      <c r="AT274" s="17"/>
      <c r="AU274" s="17"/>
    </row>
    <row r="275" spans="2:65" s="13" customFormat="1" x14ac:dyDescent="0.2">
      <c r="B275" s="122"/>
      <c r="C275" s="248"/>
      <c r="D275" s="240" t="s">
        <v>151</v>
      </c>
      <c r="E275" s="249" t="s">
        <v>1</v>
      </c>
      <c r="F275" s="250" t="s">
        <v>564</v>
      </c>
      <c r="G275" s="248"/>
      <c r="H275" s="251">
        <v>5.5</v>
      </c>
      <c r="J275" s="248"/>
      <c r="K275" s="248"/>
      <c r="L275" s="122"/>
      <c r="M275" s="124"/>
      <c r="T275" s="125"/>
      <c r="AT275" s="123" t="s">
        <v>151</v>
      </c>
      <c r="AU275" s="123" t="s">
        <v>87</v>
      </c>
      <c r="AV275" s="13" t="s">
        <v>87</v>
      </c>
      <c r="AW275" s="13" t="s">
        <v>33</v>
      </c>
      <c r="AX275" s="13" t="s">
        <v>77</v>
      </c>
      <c r="AY275" s="123" t="s">
        <v>136</v>
      </c>
    </row>
    <row r="276" spans="2:65" s="14" customFormat="1" x14ac:dyDescent="0.2">
      <c r="B276" s="126"/>
      <c r="C276" s="252"/>
      <c r="D276" s="240" t="s">
        <v>151</v>
      </c>
      <c r="E276" s="253" t="s">
        <v>1</v>
      </c>
      <c r="F276" s="254" t="s">
        <v>154</v>
      </c>
      <c r="G276" s="252"/>
      <c r="H276" s="255">
        <v>5.5</v>
      </c>
      <c r="J276" s="252"/>
      <c r="K276" s="252"/>
      <c r="L276" s="126"/>
      <c r="M276" s="128"/>
      <c r="T276" s="129"/>
      <c r="AT276" s="127" t="s">
        <v>151</v>
      </c>
      <c r="AU276" s="127" t="s">
        <v>87</v>
      </c>
      <c r="AV276" s="14" t="s">
        <v>143</v>
      </c>
      <c r="AW276" s="14" t="s">
        <v>33</v>
      </c>
      <c r="AX276" s="14" t="s">
        <v>85</v>
      </c>
      <c r="AY276" s="127" t="s">
        <v>136</v>
      </c>
    </row>
    <row r="277" spans="2:65" s="1" customFormat="1" ht="24.2" customHeight="1" x14ac:dyDescent="0.2">
      <c r="B277" s="110"/>
      <c r="C277" s="229" t="s">
        <v>316</v>
      </c>
      <c r="D277" s="229" t="s">
        <v>138</v>
      </c>
      <c r="E277" s="231" t="s">
        <v>565</v>
      </c>
      <c r="F277" s="236" t="s">
        <v>566</v>
      </c>
      <c r="G277" s="237" t="s">
        <v>378</v>
      </c>
      <c r="H277" s="238">
        <v>3.3380000000000001</v>
      </c>
      <c r="I277" s="315"/>
      <c r="J277" s="272">
        <f>ROUND(I277*H277,2)</f>
        <v>0</v>
      </c>
      <c r="K277" s="236" t="s">
        <v>221</v>
      </c>
      <c r="L277" s="28"/>
      <c r="M277" s="111" t="s">
        <v>1</v>
      </c>
      <c r="N277" s="112" t="s">
        <v>42</v>
      </c>
      <c r="O277" s="113">
        <v>0.252</v>
      </c>
      <c r="P277" s="113">
        <f>O277*H277</f>
        <v>0.84117600000000003</v>
      </c>
      <c r="Q277" s="113">
        <v>0</v>
      </c>
      <c r="R277" s="113">
        <f>Q277*H277</f>
        <v>0</v>
      </c>
      <c r="S277" s="113">
        <v>0</v>
      </c>
      <c r="T277" s="114">
        <f>S277*H277</f>
        <v>0</v>
      </c>
      <c r="AR277" s="115" t="s">
        <v>143</v>
      </c>
      <c r="AT277" s="115" t="s">
        <v>138</v>
      </c>
      <c r="AU277" s="115" t="s">
        <v>87</v>
      </c>
      <c r="AY277" s="17" t="s">
        <v>136</v>
      </c>
      <c r="BE277" s="116">
        <f>IF(N277="základní",J277,0)</f>
        <v>0</v>
      </c>
      <c r="BF277" s="116">
        <f>IF(N277="snížená",J277,0)</f>
        <v>0</v>
      </c>
      <c r="BG277" s="116">
        <f>IF(N277="zákl. přenesená",J277,0)</f>
        <v>0</v>
      </c>
      <c r="BH277" s="116">
        <f>IF(N277="sníž. přenesená",J277,0)</f>
        <v>0</v>
      </c>
      <c r="BI277" s="116">
        <f>IF(N277="nulová",J277,0)</f>
        <v>0</v>
      </c>
      <c r="BJ277" s="17" t="s">
        <v>85</v>
      </c>
      <c r="BK277" s="116">
        <f>ROUND(I277*H277,2)</f>
        <v>0</v>
      </c>
      <c r="BL277" s="17" t="s">
        <v>143</v>
      </c>
      <c r="BM277" s="115" t="s">
        <v>567</v>
      </c>
    </row>
    <row r="278" spans="2:65" s="1" customFormat="1" ht="19.5" x14ac:dyDescent="0.2">
      <c r="B278" s="28"/>
      <c r="C278" s="239"/>
      <c r="D278" s="240" t="s">
        <v>292</v>
      </c>
      <c r="E278" s="239"/>
      <c r="F278" s="244" t="s">
        <v>556</v>
      </c>
      <c r="G278" s="239"/>
      <c r="H278" s="239"/>
      <c r="J278" s="239"/>
      <c r="K278" s="239"/>
      <c r="L278" s="28"/>
      <c r="M278" s="117"/>
      <c r="T278" s="51"/>
      <c r="AT278" s="17" t="s">
        <v>292</v>
      </c>
      <c r="AU278" s="17" t="s">
        <v>87</v>
      </c>
    </row>
    <row r="279" spans="2:65" s="1" customFormat="1" x14ac:dyDescent="0.2">
      <c r="B279" s="28"/>
      <c r="C279" s="239"/>
      <c r="D279" s="240"/>
      <c r="E279" s="239"/>
      <c r="F279" s="244" t="s">
        <v>380</v>
      </c>
      <c r="G279" s="239"/>
      <c r="H279" s="239"/>
      <c r="J279" s="239"/>
      <c r="K279" s="239"/>
      <c r="L279" s="28"/>
      <c r="M279" s="117"/>
      <c r="T279" s="51"/>
      <c r="AT279" s="17"/>
      <c r="AU279" s="17"/>
    </row>
    <row r="280" spans="2:65" s="12" customFormat="1" x14ac:dyDescent="0.2">
      <c r="B280" s="118"/>
      <c r="C280" s="245"/>
      <c r="D280" s="240" t="s">
        <v>151</v>
      </c>
      <c r="E280" s="246" t="s">
        <v>1</v>
      </c>
      <c r="F280" s="247" t="s">
        <v>557</v>
      </c>
      <c r="G280" s="245"/>
      <c r="H280" s="246" t="s">
        <v>1</v>
      </c>
      <c r="J280" s="245"/>
      <c r="K280" s="245"/>
      <c r="L280" s="118"/>
      <c r="M280" s="120"/>
      <c r="T280" s="121"/>
      <c r="AT280" s="119" t="s">
        <v>151</v>
      </c>
      <c r="AU280" s="119" t="s">
        <v>87</v>
      </c>
      <c r="AV280" s="12" t="s">
        <v>85</v>
      </c>
      <c r="AW280" s="12" t="s">
        <v>33</v>
      </c>
      <c r="AX280" s="12" t="s">
        <v>77</v>
      </c>
      <c r="AY280" s="119" t="s">
        <v>136</v>
      </c>
    </row>
    <row r="281" spans="2:65" s="13" customFormat="1" x14ac:dyDescent="0.2">
      <c r="B281" s="122"/>
      <c r="C281" s="248"/>
      <c r="D281" s="240" t="s">
        <v>151</v>
      </c>
      <c r="E281" s="249" t="s">
        <v>1</v>
      </c>
      <c r="F281" s="250" t="s">
        <v>568</v>
      </c>
      <c r="G281" s="248"/>
      <c r="H281" s="251">
        <v>3.3380000000000001</v>
      </c>
      <c r="J281" s="248"/>
      <c r="K281" s="248"/>
      <c r="L281" s="122"/>
      <c r="M281" s="124"/>
      <c r="T281" s="125"/>
      <c r="AT281" s="123" t="s">
        <v>151</v>
      </c>
      <c r="AU281" s="123" t="s">
        <v>87</v>
      </c>
      <c r="AV281" s="13" t="s">
        <v>87</v>
      </c>
      <c r="AW281" s="13" t="s">
        <v>33</v>
      </c>
      <c r="AX281" s="13" t="s">
        <v>77</v>
      </c>
      <c r="AY281" s="123" t="s">
        <v>136</v>
      </c>
    </row>
    <row r="282" spans="2:65" s="14" customFormat="1" x14ac:dyDescent="0.2">
      <c r="B282" s="126"/>
      <c r="C282" s="252"/>
      <c r="D282" s="240" t="s">
        <v>151</v>
      </c>
      <c r="E282" s="253" t="s">
        <v>1</v>
      </c>
      <c r="F282" s="254" t="s">
        <v>154</v>
      </c>
      <c r="G282" s="252"/>
      <c r="H282" s="255">
        <v>3.3380000000000001</v>
      </c>
      <c r="J282" s="252"/>
      <c r="K282" s="252"/>
      <c r="L282" s="126"/>
      <c r="M282" s="128"/>
      <c r="T282" s="129"/>
      <c r="AT282" s="127" t="s">
        <v>151</v>
      </c>
      <c r="AU282" s="127" t="s">
        <v>87</v>
      </c>
      <c r="AV282" s="14" t="s">
        <v>143</v>
      </c>
      <c r="AW282" s="14" t="s">
        <v>33</v>
      </c>
      <c r="AX282" s="14" t="s">
        <v>85</v>
      </c>
      <c r="AY282" s="127" t="s">
        <v>136</v>
      </c>
    </row>
    <row r="283" spans="2:65" s="1" customFormat="1" ht="16.5" customHeight="1" x14ac:dyDescent="0.2">
      <c r="B283" s="110"/>
      <c r="C283" s="229" t="s">
        <v>324</v>
      </c>
      <c r="D283" s="229" t="s">
        <v>138</v>
      </c>
      <c r="E283" s="231" t="s">
        <v>569</v>
      </c>
      <c r="F283" s="236" t="s">
        <v>570</v>
      </c>
      <c r="G283" s="237" t="s">
        <v>571</v>
      </c>
      <c r="H283" s="238">
        <v>-5500</v>
      </c>
      <c r="I283" s="315"/>
      <c r="J283" s="272">
        <f>ROUND(I283*H283,2)</f>
        <v>0</v>
      </c>
      <c r="K283" s="236" t="s">
        <v>221</v>
      </c>
      <c r="L283" s="28"/>
      <c r="M283" s="111" t="s">
        <v>1</v>
      </c>
      <c r="N283" s="112" t="s">
        <v>42</v>
      </c>
      <c r="O283" s="113">
        <v>0</v>
      </c>
      <c r="P283" s="113">
        <f>O283*H283</f>
        <v>0</v>
      </c>
      <c r="Q283" s="113">
        <v>0</v>
      </c>
      <c r="R283" s="113">
        <f>Q283*H283</f>
        <v>0</v>
      </c>
      <c r="S283" s="113">
        <v>0</v>
      </c>
      <c r="T283" s="114">
        <f>S283*H283</f>
        <v>0</v>
      </c>
      <c r="AR283" s="115" t="s">
        <v>143</v>
      </c>
      <c r="AT283" s="115" t="s">
        <v>138</v>
      </c>
      <c r="AU283" s="115" t="s">
        <v>87</v>
      </c>
      <c r="AY283" s="17" t="s">
        <v>136</v>
      </c>
      <c r="BE283" s="116">
        <f>IF(N283="základní",J283,0)</f>
        <v>0</v>
      </c>
      <c r="BF283" s="116">
        <f>IF(N283="snížená",J283,0)</f>
        <v>0</v>
      </c>
      <c r="BG283" s="116">
        <f>IF(N283="zákl. přenesená",J283,0)</f>
        <v>0</v>
      </c>
      <c r="BH283" s="116">
        <f>IF(N283="sníž. přenesená",J283,0)</f>
        <v>0</v>
      </c>
      <c r="BI283" s="116">
        <f>IF(N283="nulová",J283,0)</f>
        <v>0</v>
      </c>
      <c r="BJ283" s="17" t="s">
        <v>85</v>
      </c>
      <c r="BK283" s="116">
        <f>ROUND(I283*H283,2)</f>
        <v>0</v>
      </c>
      <c r="BL283" s="17" t="s">
        <v>143</v>
      </c>
      <c r="BM283" s="115" t="s">
        <v>572</v>
      </c>
    </row>
    <row r="284" spans="2:65" s="12" customFormat="1" x14ac:dyDescent="0.2">
      <c r="B284" s="118"/>
      <c r="C284" s="245"/>
      <c r="D284" s="240" t="s">
        <v>151</v>
      </c>
      <c r="E284" s="246" t="s">
        <v>1</v>
      </c>
      <c r="F284" s="247" t="s">
        <v>573</v>
      </c>
      <c r="G284" s="245"/>
      <c r="H284" s="246" t="s">
        <v>1</v>
      </c>
      <c r="J284" s="245"/>
      <c r="K284" s="245"/>
      <c r="L284" s="118"/>
      <c r="M284" s="120"/>
      <c r="T284" s="121"/>
      <c r="AT284" s="119" t="s">
        <v>151</v>
      </c>
      <c r="AU284" s="119" t="s">
        <v>87</v>
      </c>
      <c r="AV284" s="12" t="s">
        <v>85</v>
      </c>
      <c r="AW284" s="12" t="s">
        <v>33</v>
      </c>
      <c r="AX284" s="12" t="s">
        <v>77</v>
      </c>
      <c r="AY284" s="119" t="s">
        <v>136</v>
      </c>
    </row>
    <row r="285" spans="2:65" s="13" customFormat="1" x14ac:dyDescent="0.2">
      <c r="B285" s="122"/>
      <c r="C285" s="248"/>
      <c r="D285" s="240" t="s">
        <v>151</v>
      </c>
      <c r="E285" s="249" t="s">
        <v>1</v>
      </c>
      <c r="F285" s="250" t="s">
        <v>574</v>
      </c>
      <c r="G285" s="248"/>
      <c r="H285" s="251">
        <v>-5500</v>
      </c>
      <c r="J285" s="248"/>
      <c r="K285" s="248"/>
      <c r="L285" s="122"/>
      <c r="M285" s="124"/>
      <c r="T285" s="125"/>
      <c r="AT285" s="123" t="s">
        <v>151</v>
      </c>
      <c r="AU285" s="123" t="s">
        <v>87</v>
      </c>
      <c r="AV285" s="13" t="s">
        <v>87</v>
      </c>
      <c r="AW285" s="13" t="s">
        <v>33</v>
      </c>
      <c r="AX285" s="13" t="s">
        <v>85</v>
      </c>
      <c r="AY285" s="123" t="s">
        <v>136</v>
      </c>
    </row>
    <row r="286" spans="2:65" s="11" customFormat="1" ht="22.9" customHeight="1" x14ac:dyDescent="0.2">
      <c r="B286" s="103"/>
      <c r="C286" s="266"/>
      <c r="D286" s="267" t="s">
        <v>76</v>
      </c>
      <c r="E286" s="268" t="s">
        <v>389</v>
      </c>
      <c r="F286" s="268" t="s">
        <v>390</v>
      </c>
      <c r="G286" s="266"/>
      <c r="H286" s="266"/>
      <c r="J286" s="271">
        <f>BK286</f>
        <v>0</v>
      </c>
      <c r="K286" s="266"/>
      <c r="L286" s="103"/>
      <c r="M286" s="105"/>
      <c r="P286" s="106">
        <f>SUM(P287:P291)</f>
        <v>328.19631000000004</v>
      </c>
      <c r="R286" s="106">
        <f>SUM(R287:R291)</f>
        <v>0</v>
      </c>
      <c r="T286" s="107">
        <f>SUM(T287:T291)</f>
        <v>0</v>
      </c>
      <c r="AR286" s="104" t="s">
        <v>85</v>
      </c>
      <c r="AT286" s="108" t="s">
        <v>76</v>
      </c>
      <c r="AU286" s="108" t="s">
        <v>85</v>
      </c>
      <c r="AY286" s="104" t="s">
        <v>136</v>
      </c>
      <c r="BK286" s="109">
        <f>SUM(BK287:BK291)</f>
        <v>0</v>
      </c>
    </row>
    <row r="287" spans="2:65" s="1" customFormat="1" ht="16.5" customHeight="1" x14ac:dyDescent="0.2">
      <c r="B287" s="110"/>
      <c r="C287" s="229" t="s">
        <v>339</v>
      </c>
      <c r="D287" s="229" t="s">
        <v>138</v>
      </c>
      <c r="E287" s="231" t="s">
        <v>392</v>
      </c>
      <c r="F287" s="236" t="s">
        <v>393</v>
      </c>
      <c r="G287" s="237" t="s">
        <v>378</v>
      </c>
      <c r="H287" s="238">
        <v>970.995</v>
      </c>
      <c r="I287" s="315"/>
      <c r="J287" s="272">
        <f>ROUND(I287*H287,2)</f>
        <v>0</v>
      </c>
      <c r="K287" s="236" t="s">
        <v>142</v>
      </c>
      <c r="L287" s="28"/>
      <c r="M287" s="111" t="s">
        <v>1</v>
      </c>
      <c r="N287" s="112" t="s">
        <v>42</v>
      </c>
      <c r="O287" s="113">
        <v>0.33800000000000002</v>
      </c>
      <c r="P287" s="113">
        <f>O287*H287</f>
        <v>328.19631000000004</v>
      </c>
      <c r="Q287" s="113">
        <v>0</v>
      </c>
      <c r="R287" s="113">
        <f>Q287*H287</f>
        <v>0</v>
      </c>
      <c r="S287" s="113">
        <v>0</v>
      </c>
      <c r="T287" s="114">
        <f>S287*H287</f>
        <v>0</v>
      </c>
      <c r="AR287" s="115" t="s">
        <v>143</v>
      </c>
      <c r="AT287" s="115" t="s">
        <v>138</v>
      </c>
      <c r="AU287" s="115" t="s">
        <v>87</v>
      </c>
      <c r="AY287" s="17" t="s">
        <v>136</v>
      </c>
      <c r="BE287" s="116">
        <f>IF(N287="základní",J287,0)</f>
        <v>0</v>
      </c>
      <c r="BF287" s="116">
        <f>IF(N287="snížená",J287,0)</f>
        <v>0</v>
      </c>
      <c r="BG287" s="116">
        <f>IF(N287="zákl. přenesená",J287,0)</f>
        <v>0</v>
      </c>
      <c r="BH287" s="116">
        <f>IF(N287="sníž. přenesená",J287,0)</f>
        <v>0</v>
      </c>
      <c r="BI287" s="116">
        <f>IF(N287="nulová",J287,0)</f>
        <v>0</v>
      </c>
      <c r="BJ287" s="17" t="s">
        <v>85</v>
      </c>
      <c r="BK287" s="116">
        <f>ROUND(I287*H287,2)</f>
        <v>0</v>
      </c>
      <c r="BL287" s="17" t="s">
        <v>143</v>
      </c>
      <c r="BM287" s="115" t="s">
        <v>575</v>
      </c>
    </row>
    <row r="288" spans="2:65" s="1" customFormat="1" ht="19.5" x14ac:dyDescent="0.2">
      <c r="B288" s="28"/>
      <c r="C288" s="239"/>
      <c r="D288" s="240" t="s">
        <v>145</v>
      </c>
      <c r="E288" s="239"/>
      <c r="F288" s="241" t="s">
        <v>395</v>
      </c>
      <c r="G288" s="239"/>
      <c r="H288" s="239"/>
      <c r="J288" s="239"/>
      <c r="K288" s="239"/>
      <c r="L288" s="28"/>
      <c r="M288" s="117"/>
      <c r="T288" s="51"/>
      <c r="AT288" s="17" t="s">
        <v>145</v>
      </c>
      <c r="AU288" s="17" t="s">
        <v>87</v>
      </c>
    </row>
    <row r="289" spans="2:65" s="1" customFormat="1" x14ac:dyDescent="0.2">
      <c r="B289" s="28"/>
      <c r="C289" s="239"/>
      <c r="D289" s="240"/>
      <c r="E289" s="239"/>
      <c r="F289" s="256" t="s">
        <v>184</v>
      </c>
      <c r="G289" s="239"/>
      <c r="H289" s="239"/>
      <c r="J289" s="239"/>
      <c r="K289" s="239"/>
      <c r="L289" s="28"/>
      <c r="M289" s="117"/>
      <c r="T289" s="51"/>
      <c r="AT289" s="17"/>
      <c r="AU289" s="17"/>
    </row>
    <row r="290" spans="2:65" s="1" customFormat="1" x14ac:dyDescent="0.2">
      <c r="B290" s="28"/>
      <c r="C290" s="239"/>
      <c r="D290" s="242" t="s">
        <v>147</v>
      </c>
      <c r="E290" s="239"/>
      <c r="F290" s="243" t="s">
        <v>396</v>
      </c>
      <c r="G290" s="239"/>
      <c r="H290" s="239"/>
      <c r="J290" s="239"/>
      <c r="K290" s="239"/>
      <c r="L290" s="28"/>
      <c r="M290" s="117"/>
      <c r="T290" s="51"/>
      <c r="AT290" s="17" t="s">
        <v>147</v>
      </c>
      <c r="AU290" s="17" t="s">
        <v>87</v>
      </c>
    </row>
    <row r="291" spans="2:65" s="1" customFormat="1" ht="29.25" x14ac:dyDescent="0.2">
      <c r="B291" s="28"/>
      <c r="C291" s="239"/>
      <c r="D291" s="240" t="s">
        <v>149</v>
      </c>
      <c r="E291" s="239"/>
      <c r="F291" s="244" t="s">
        <v>397</v>
      </c>
      <c r="G291" s="239"/>
      <c r="H291" s="239"/>
      <c r="J291" s="239"/>
      <c r="K291" s="239"/>
      <c r="L291" s="28"/>
      <c r="M291" s="117"/>
      <c r="T291" s="51"/>
      <c r="AT291" s="17" t="s">
        <v>149</v>
      </c>
      <c r="AU291" s="17" t="s">
        <v>87</v>
      </c>
    </row>
    <row r="292" spans="2:65" s="11" customFormat="1" ht="25.9" customHeight="1" x14ac:dyDescent="0.2">
      <c r="B292" s="103"/>
      <c r="C292" s="266"/>
      <c r="D292" s="267" t="s">
        <v>76</v>
      </c>
      <c r="E292" s="269" t="s">
        <v>398</v>
      </c>
      <c r="F292" s="269" t="s">
        <v>399</v>
      </c>
      <c r="G292" s="266"/>
      <c r="H292" s="266"/>
      <c r="J292" s="270">
        <f>BK292</f>
        <v>0</v>
      </c>
      <c r="K292" s="266"/>
      <c r="L292" s="103"/>
      <c r="M292" s="105"/>
      <c r="P292" s="106">
        <f>SUM(P293:P295)</f>
        <v>23.72</v>
      </c>
      <c r="R292" s="106">
        <f>SUM(R293:R295)</f>
        <v>0</v>
      </c>
      <c r="T292" s="107">
        <f>SUM(T293:T295)</f>
        <v>0</v>
      </c>
      <c r="AR292" s="104" t="s">
        <v>143</v>
      </c>
      <c r="AT292" s="108" t="s">
        <v>76</v>
      </c>
      <c r="AU292" s="108" t="s">
        <v>77</v>
      </c>
      <c r="AY292" s="104" t="s">
        <v>136</v>
      </c>
      <c r="BK292" s="109">
        <f>SUM(BK293:BK295)</f>
        <v>0</v>
      </c>
    </row>
    <row r="293" spans="2:65" s="1" customFormat="1" ht="24.2" customHeight="1" x14ac:dyDescent="0.2">
      <c r="B293" s="110"/>
      <c r="C293" s="229" t="s">
        <v>7</v>
      </c>
      <c r="D293" s="229" t="s">
        <v>138</v>
      </c>
      <c r="E293" s="231" t="s">
        <v>576</v>
      </c>
      <c r="F293" s="236" t="s">
        <v>402</v>
      </c>
      <c r="G293" s="237" t="s">
        <v>403</v>
      </c>
      <c r="H293" s="238">
        <v>1</v>
      </c>
      <c r="I293" s="315"/>
      <c r="J293" s="272">
        <f>ROUND(I293*H293,2)</f>
        <v>0</v>
      </c>
      <c r="K293" s="236" t="s">
        <v>221</v>
      </c>
      <c r="L293" s="28"/>
      <c r="M293" s="111" t="s">
        <v>1</v>
      </c>
      <c r="N293" s="112" t="s">
        <v>42</v>
      </c>
      <c r="O293" s="113">
        <v>23.72</v>
      </c>
      <c r="P293" s="113">
        <f>O293*H293</f>
        <v>23.72</v>
      </c>
      <c r="Q293" s="113">
        <v>0</v>
      </c>
      <c r="R293" s="113">
        <f>Q293*H293</f>
        <v>0</v>
      </c>
      <c r="S293" s="113">
        <v>0</v>
      </c>
      <c r="T293" s="114">
        <f>S293*H293</f>
        <v>0</v>
      </c>
      <c r="AR293" s="115" t="s">
        <v>143</v>
      </c>
      <c r="AT293" s="115" t="s">
        <v>138</v>
      </c>
      <c r="AU293" s="115" t="s">
        <v>85</v>
      </c>
      <c r="AY293" s="17" t="s">
        <v>136</v>
      </c>
      <c r="BE293" s="116">
        <f>IF(N293="základní",J293,0)</f>
        <v>0</v>
      </c>
      <c r="BF293" s="116">
        <f>IF(N293="snížená",J293,0)</f>
        <v>0</v>
      </c>
      <c r="BG293" s="116">
        <f>IF(N293="zákl. přenesená",J293,0)</f>
        <v>0</v>
      </c>
      <c r="BH293" s="116">
        <f>IF(N293="sníž. přenesená",J293,0)</f>
        <v>0</v>
      </c>
      <c r="BI293" s="116">
        <f>IF(N293="nulová",J293,0)</f>
        <v>0</v>
      </c>
      <c r="BJ293" s="17" t="s">
        <v>85</v>
      </c>
      <c r="BK293" s="116">
        <f>ROUND(I293*H293,2)</f>
        <v>0</v>
      </c>
      <c r="BL293" s="17" t="s">
        <v>143</v>
      </c>
      <c r="BM293" s="115" t="s">
        <v>577</v>
      </c>
    </row>
    <row r="294" spans="2:65" s="1" customFormat="1" ht="68.25" x14ac:dyDescent="0.2">
      <c r="B294" s="28"/>
      <c r="C294" s="239"/>
      <c r="D294" s="240" t="s">
        <v>292</v>
      </c>
      <c r="E294" s="239"/>
      <c r="F294" s="244" t="s">
        <v>578</v>
      </c>
      <c r="G294" s="239"/>
      <c r="H294" s="239"/>
      <c r="J294" s="239"/>
      <c r="K294" s="239"/>
      <c r="L294" s="28"/>
      <c r="M294" s="117"/>
      <c r="T294" s="51"/>
      <c r="AT294" s="17" t="s">
        <v>292</v>
      </c>
      <c r="AU294" s="17" t="s">
        <v>85</v>
      </c>
    </row>
    <row r="295" spans="2:65" s="13" customFormat="1" x14ac:dyDescent="0.2">
      <c r="B295" s="122"/>
      <c r="C295" s="248"/>
      <c r="D295" s="240" t="s">
        <v>151</v>
      </c>
      <c r="E295" s="249" t="s">
        <v>1</v>
      </c>
      <c r="F295" s="250" t="s">
        <v>406</v>
      </c>
      <c r="G295" s="248"/>
      <c r="H295" s="251">
        <v>1</v>
      </c>
      <c r="J295" s="248"/>
      <c r="K295" s="248"/>
      <c r="L295" s="122"/>
      <c r="M295" s="134"/>
      <c r="N295" s="135"/>
      <c r="O295" s="135"/>
      <c r="P295" s="135"/>
      <c r="Q295" s="135"/>
      <c r="R295" s="135"/>
      <c r="S295" s="135"/>
      <c r="T295" s="136"/>
      <c r="AT295" s="123" t="s">
        <v>151</v>
      </c>
      <c r="AU295" s="123" t="s">
        <v>85</v>
      </c>
      <c r="AV295" s="13" t="s">
        <v>87</v>
      </c>
      <c r="AW295" s="13" t="s">
        <v>33</v>
      </c>
      <c r="AX295" s="13" t="s">
        <v>85</v>
      </c>
      <c r="AY295" s="123" t="s">
        <v>136</v>
      </c>
    </row>
    <row r="296" spans="2:65" s="1" customFormat="1" ht="6.95" customHeight="1" x14ac:dyDescent="0.2">
      <c r="B296" s="40"/>
      <c r="C296" s="41"/>
      <c r="D296" s="41"/>
      <c r="E296" s="41"/>
      <c r="F296" s="41"/>
      <c r="G296" s="41"/>
      <c r="H296" s="41"/>
      <c r="I296" s="41"/>
      <c r="J296" s="41"/>
      <c r="K296" s="41"/>
      <c r="L296" s="28"/>
    </row>
  </sheetData>
  <sheetProtection sheet="1" objects="1" scenarios="1"/>
  <autoFilter ref="C122:K295"/>
  <mergeCells count="9">
    <mergeCell ref="E87:H87"/>
    <mergeCell ref="E113:H113"/>
    <mergeCell ref="E115:H115"/>
    <mergeCell ref="L2:V2"/>
    <mergeCell ref="E7:H7"/>
    <mergeCell ref="E9:H9"/>
    <mergeCell ref="E27:H27"/>
    <mergeCell ref="E85:H85"/>
    <mergeCell ref="E18:H18"/>
  </mergeCells>
  <hyperlinks>
    <hyperlink ref="F128" r:id="rId1"/>
    <hyperlink ref="F135" r:id="rId2"/>
    <hyperlink ref="F143" r:id="rId3"/>
    <hyperlink ref="F160" r:id="rId4"/>
    <hyperlink ref="F165" r:id="rId5"/>
    <hyperlink ref="F188" r:id="rId6"/>
    <hyperlink ref="F197" r:id="rId7"/>
    <hyperlink ref="F204" r:id="rId8"/>
    <hyperlink ref="F211" r:id="rId9"/>
    <hyperlink ref="F221" r:id="rId10"/>
    <hyperlink ref="F236" r:id="rId11"/>
    <hyperlink ref="F249" r:id="rId12"/>
    <hyperlink ref="F260" r:id="rId13"/>
    <hyperlink ref="F290" r:id="rId1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16"/>
  <sheetViews>
    <sheetView showGridLines="0" topLeftCell="A106" zoomScale="115" zoomScaleNormal="115" workbookViewId="0">
      <selection activeCell="L131" sqref="L131"/>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96</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579</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78" t="s">
        <v>957</v>
      </c>
      <c r="L17" s="28"/>
    </row>
    <row r="18" spans="2:12" s="1" customFormat="1" ht="18" customHeight="1" x14ac:dyDescent="0.2">
      <c r="B18" s="28"/>
      <c r="E18" s="228" t="s">
        <v>957</v>
      </c>
      <c r="F18" s="162"/>
      <c r="G18" s="162"/>
      <c r="H18" s="162"/>
      <c r="I18" s="25" t="s">
        <v>25</v>
      </c>
      <c r="J18" s="278"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ROUND(J125,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ROUND((SUM(BE125:BE315)),  2)</f>
        <v>0</v>
      </c>
      <c r="I33" s="75">
        <v>0.21</v>
      </c>
      <c r="J33" s="74">
        <f>ROUND(((SUM(BE125:BE315))*I33),  2)</f>
        <v>0</v>
      </c>
      <c r="L33" s="28"/>
    </row>
    <row r="34" spans="2:12" s="1" customFormat="1" ht="14.45" customHeight="1" x14ac:dyDescent="0.2">
      <c r="B34" s="28"/>
      <c r="E34" s="25" t="s">
        <v>43</v>
      </c>
      <c r="F34" s="74">
        <f>ROUND((SUM(BF125:BF315)),  2)</f>
        <v>0</v>
      </c>
      <c r="I34" s="75">
        <v>0.15</v>
      </c>
      <c r="J34" s="74">
        <f>ROUND(((SUM(BF125:BF315))*I34),  2)</f>
        <v>0</v>
      </c>
      <c r="L34" s="28"/>
    </row>
    <row r="35" spans="2:12" s="1" customFormat="1" ht="14.45" hidden="1" customHeight="1" x14ac:dyDescent="0.2">
      <c r="B35" s="28"/>
      <c r="E35" s="25" t="s">
        <v>44</v>
      </c>
      <c r="F35" s="74">
        <f>ROUND((SUM(BG125:BG315)),  2)</f>
        <v>0</v>
      </c>
      <c r="I35" s="75">
        <v>0.21</v>
      </c>
      <c r="J35" s="74">
        <f>0</f>
        <v>0</v>
      </c>
      <c r="L35" s="28"/>
    </row>
    <row r="36" spans="2:12" s="1" customFormat="1" ht="14.45" hidden="1" customHeight="1" x14ac:dyDescent="0.2">
      <c r="B36" s="28"/>
      <c r="E36" s="25" t="s">
        <v>45</v>
      </c>
      <c r="F36" s="74">
        <f>ROUND((SUM(BH125:BH315)),  2)</f>
        <v>0</v>
      </c>
      <c r="I36" s="75">
        <v>0.15</v>
      </c>
      <c r="J36" s="74">
        <f>0</f>
        <v>0</v>
      </c>
      <c r="L36" s="28"/>
    </row>
    <row r="37" spans="2:12" s="1" customFormat="1" ht="14.45" hidden="1" customHeight="1" x14ac:dyDescent="0.2">
      <c r="B37" s="28"/>
      <c r="E37" s="25" t="s">
        <v>46</v>
      </c>
      <c r="F37" s="74">
        <f>ROUND((SUM(BI125:BI315)),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SO 04 - Limnigraf</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J125</f>
        <v>0</v>
      </c>
      <c r="L96" s="28"/>
      <c r="AU96" s="17" t="s">
        <v>113</v>
      </c>
    </row>
    <row r="97" spans="2:12" s="8" customFormat="1" ht="24.95" customHeight="1" x14ac:dyDescent="0.2">
      <c r="B97" s="87"/>
      <c r="D97" s="88" t="s">
        <v>114</v>
      </c>
      <c r="E97" s="89"/>
      <c r="F97" s="89"/>
      <c r="G97" s="89"/>
      <c r="H97" s="89"/>
      <c r="I97" s="89"/>
      <c r="J97" s="90">
        <f>J126</f>
        <v>0</v>
      </c>
      <c r="L97" s="87"/>
    </row>
    <row r="98" spans="2:12" s="9" customFormat="1" ht="19.899999999999999" customHeight="1" x14ac:dyDescent="0.2">
      <c r="B98" s="91"/>
      <c r="D98" s="92" t="s">
        <v>580</v>
      </c>
      <c r="E98" s="93"/>
      <c r="F98" s="93"/>
      <c r="G98" s="93"/>
      <c r="H98" s="93"/>
      <c r="I98" s="93"/>
      <c r="J98" s="94">
        <f>J127</f>
        <v>0</v>
      </c>
      <c r="L98" s="91"/>
    </row>
    <row r="99" spans="2:12" s="9" customFormat="1" ht="19.899999999999999" customHeight="1" x14ac:dyDescent="0.2">
      <c r="B99" s="91"/>
      <c r="D99" s="92" t="s">
        <v>581</v>
      </c>
      <c r="E99" s="93"/>
      <c r="F99" s="93"/>
      <c r="G99" s="93"/>
      <c r="H99" s="93"/>
      <c r="I99" s="93"/>
      <c r="J99" s="94">
        <f>J153</f>
        <v>0</v>
      </c>
      <c r="L99" s="91"/>
    </row>
    <row r="100" spans="2:12" s="9" customFormat="1" ht="19.899999999999999" customHeight="1" x14ac:dyDescent="0.2">
      <c r="B100" s="91"/>
      <c r="D100" s="92" t="s">
        <v>116</v>
      </c>
      <c r="E100" s="93"/>
      <c r="F100" s="93"/>
      <c r="G100" s="93"/>
      <c r="H100" s="93"/>
      <c r="I100" s="93"/>
      <c r="J100" s="94">
        <f>J218</f>
        <v>0</v>
      </c>
      <c r="L100" s="91"/>
    </row>
    <row r="101" spans="2:12" s="9" customFormat="1" ht="19.899999999999999" customHeight="1" x14ac:dyDescent="0.2">
      <c r="B101" s="91"/>
      <c r="D101" s="92" t="s">
        <v>483</v>
      </c>
      <c r="E101" s="93"/>
      <c r="F101" s="93"/>
      <c r="G101" s="93"/>
      <c r="H101" s="93"/>
      <c r="I101" s="93"/>
      <c r="J101" s="94">
        <f>J286</f>
        <v>0</v>
      </c>
      <c r="L101" s="91"/>
    </row>
    <row r="102" spans="2:12" s="9" customFormat="1" ht="19.899999999999999" customHeight="1" x14ac:dyDescent="0.2">
      <c r="B102" s="91"/>
      <c r="D102" s="92" t="s">
        <v>119</v>
      </c>
      <c r="E102" s="93"/>
      <c r="F102" s="93"/>
      <c r="G102" s="93"/>
      <c r="H102" s="93"/>
      <c r="I102" s="93"/>
      <c r="J102" s="94">
        <f>J297</f>
        <v>0</v>
      </c>
      <c r="L102" s="91"/>
    </row>
    <row r="103" spans="2:12" s="8" customFormat="1" ht="24.95" customHeight="1" x14ac:dyDescent="0.2">
      <c r="B103" s="87"/>
      <c r="D103" s="88" t="s">
        <v>582</v>
      </c>
      <c r="E103" s="89"/>
      <c r="F103" s="89"/>
      <c r="G103" s="89"/>
      <c r="H103" s="89"/>
      <c r="I103" s="89"/>
      <c r="J103" s="90">
        <f>J303</f>
        <v>0</v>
      </c>
      <c r="L103" s="87"/>
    </row>
    <row r="104" spans="2:12" s="9" customFormat="1" ht="19.899999999999999" customHeight="1" x14ac:dyDescent="0.2">
      <c r="B104" s="91"/>
      <c r="D104" s="92" t="s">
        <v>583</v>
      </c>
      <c r="E104" s="93"/>
      <c r="F104" s="93"/>
      <c r="G104" s="93"/>
      <c r="H104" s="93"/>
      <c r="I104" s="93"/>
      <c r="J104" s="94">
        <f>J304</f>
        <v>0</v>
      </c>
      <c r="L104" s="91"/>
    </row>
    <row r="105" spans="2:12" s="8" customFormat="1" ht="24.95" customHeight="1" x14ac:dyDescent="0.2">
      <c r="B105" s="87"/>
      <c r="D105" s="88" t="s">
        <v>120</v>
      </c>
      <c r="E105" s="89"/>
      <c r="F105" s="89"/>
      <c r="G105" s="89"/>
      <c r="H105" s="89"/>
      <c r="I105" s="89"/>
      <c r="J105" s="90">
        <f>J312</f>
        <v>0</v>
      </c>
      <c r="L105" s="87"/>
    </row>
    <row r="106" spans="2:12" s="1" customFormat="1" ht="21.75" customHeight="1" x14ac:dyDescent="0.2">
      <c r="B106" s="28"/>
      <c r="L106" s="28"/>
    </row>
    <row r="107" spans="2:12" s="1" customFormat="1" ht="6.95" customHeight="1" x14ac:dyDescent="0.2">
      <c r="B107" s="40"/>
      <c r="C107" s="41"/>
      <c r="D107" s="41"/>
      <c r="E107" s="41"/>
      <c r="F107" s="41"/>
      <c r="G107" s="41"/>
      <c r="H107" s="41"/>
      <c r="I107" s="41"/>
      <c r="J107" s="41"/>
      <c r="K107" s="41"/>
      <c r="L107" s="28"/>
    </row>
    <row r="111" spans="2:12" s="1" customFormat="1" ht="6.95" customHeight="1" x14ac:dyDescent="0.2">
      <c r="B111" s="42"/>
      <c r="C111" s="43"/>
      <c r="D111" s="43"/>
      <c r="E111" s="43"/>
      <c r="F111" s="43"/>
      <c r="G111" s="43"/>
      <c r="H111" s="43"/>
      <c r="I111" s="43"/>
      <c r="J111" s="43"/>
      <c r="K111" s="43"/>
      <c r="L111" s="28"/>
    </row>
    <row r="112" spans="2:12" s="1" customFormat="1" ht="24.95" customHeight="1" x14ac:dyDescent="0.2">
      <c r="B112" s="28"/>
      <c r="C112" s="21" t="s">
        <v>121</v>
      </c>
      <c r="L112" s="28"/>
    </row>
    <row r="113" spans="2:65" s="1" customFormat="1" ht="6.95" customHeight="1" x14ac:dyDescent="0.2">
      <c r="B113" s="28"/>
      <c r="L113" s="28"/>
    </row>
    <row r="114" spans="2:65" s="1" customFormat="1" ht="12" customHeight="1" x14ac:dyDescent="0.2">
      <c r="B114" s="28"/>
      <c r="C114" s="25" t="s">
        <v>14</v>
      </c>
      <c r="L114" s="28"/>
    </row>
    <row r="115" spans="2:65" s="1" customFormat="1" ht="16.5" customHeight="1" x14ac:dyDescent="0.2">
      <c r="B115" s="28"/>
      <c r="E115" s="175" t="str">
        <f>E7</f>
        <v>Litavka, ř.km 2,5 – 3,0, revitalizace koryta toku</v>
      </c>
      <c r="F115" s="176"/>
      <c r="G115" s="176"/>
      <c r="H115" s="176"/>
      <c r="L115" s="28"/>
    </row>
    <row r="116" spans="2:65" s="1" customFormat="1" ht="12" customHeight="1" x14ac:dyDescent="0.2">
      <c r="B116" s="28"/>
      <c r="C116" s="25" t="s">
        <v>107</v>
      </c>
      <c r="L116" s="28"/>
    </row>
    <row r="117" spans="2:65" s="1" customFormat="1" ht="16.5" customHeight="1" x14ac:dyDescent="0.2">
      <c r="B117" s="28"/>
      <c r="E117" s="141" t="str">
        <f>E9</f>
        <v>SO 04 - Limnigraf</v>
      </c>
      <c r="F117" s="174"/>
      <c r="G117" s="174"/>
      <c r="H117" s="174"/>
      <c r="L117" s="28"/>
    </row>
    <row r="118" spans="2:65" s="1" customFormat="1" ht="6.95" customHeight="1" x14ac:dyDescent="0.2">
      <c r="B118" s="28"/>
      <c r="L118" s="28"/>
    </row>
    <row r="119" spans="2:65" s="1" customFormat="1" ht="12" customHeight="1" x14ac:dyDescent="0.2">
      <c r="B119" s="28"/>
      <c r="C119" s="25" t="s">
        <v>18</v>
      </c>
      <c r="F119" s="23" t="str">
        <f>F12</f>
        <v>kraj Středočeský</v>
      </c>
      <c r="I119" s="25" t="s">
        <v>20</v>
      </c>
      <c r="J119" s="48">
        <f>IF(J12="","",J12)</f>
        <v>45349</v>
      </c>
      <c r="L119" s="28"/>
    </row>
    <row r="120" spans="2:65" s="1" customFormat="1" ht="6.95" customHeight="1" x14ac:dyDescent="0.2">
      <c r="B120" s="28"/>
      <c r="L120" s="28"/>
    </row>
    <row r="121" spans="2:65" s="1" customFormat="1" ht="40.15" customHeight="1" x14ac:dyDescent="0.2">
      <c r="B121" s="28"/>
      <c r="C121" s="25" t="s">
        <v>21</v>
      </c>
      <c r="F121" s="23" t="str">
        <f>E15</f>
        <v>Povodí Vltavy, státní podnik</v>
      </c>
      <c r="I121" s="25" t="s">
        <v>29</v>
      </c>
      <c r="J121" s="26" t="str">
        <f>E21</f>
        <v>ENVISYSTEM, s.r.o., U Nikolajky 15, 15000  Praha 5</v>
      </c>
      <c r="L121" s="28"/>
    </row>
    <row r="122" spans="2:65" s="1" customFormat="1" ht="15.2" customHeight="1" x14ac:dyDescent="0.2">
      <c r="B122" s="28"/>
      <c r="C122" s="25" t="s">
        <v>27</v>
      </c>
      <c r="F122" s="23" t="str">
        <f>IF(E18="","",E18)</f>
        <v>Vyplň údaj</v>
      </c>
      <c r="I122" s="25" t="s">
        <v>34</v>
      </c>
      <c r="J122" s="26" t="str">
        <f>E24</f>
        <v xml:space="preserve"> </v>
      </c>
      <c r="L122" s="28"/>
    </row>
    <row r="123" spans="2:65" s="1" customFormat="1" ht="10.35" customHeight="1" x14ac:dyDescent="0.2">
      <c r="B123" s="28"/>
      <c r="L123" s="28"/>
    </row>
    <row r="124" spans="2:65" s="10" customFormat="1" ht="29.25" customHeight="1" x14ac:dyDescent="0.2">
      <c r="B124" s="95"/>
      <c r="C124" s="96" t="s">
        <v>122</v>
      </c>
      <c r="D124" s="97" t="s">
        <v>62</v>
      </c>
      <c r="E124" s="97" t="s">
        <v>58</v>
      </c>
      <c r="F124" s="97" t="s">
        <v>59</v>
      </c>
      <c r="G124" s="97" t="s">
        <v>123</v>
      </c>
      <c r="H124" s="97" t="s">
        <v>124</v>
      </c>
      <c r="I124" s="97" t="s">
        <v>125</v>
      </c>
      <c r="J124" s="97" t="s">
        <v>111</v>
      </c>
      <c r="K124" s="98" t="s">
        <v>126</v>
      </c>
      <c r="L124" s="95"/>
      <c r="M124" s="54" t="s">
        <v>1</v>
      </c>
      <c r="N124" s="55" t="s">
        <v>41</v>
      </c>
      <c r="O124" s="55" t="s">
        <v>127</v>
      </c>
      <c r="P124" s="55" t="s">
        <v>128</v>
      </c>
      <c r="Q124" s="55" t="s">
        <v>129</v>
      </c>
      <c r="R124" s="55" t="s">
        <v>130</v>
      </c>
      <c r="S124" s="55" t="s">
        <v>131</v>
      </c>
      <c r="T124" s="56" t="s">
        <v>132</v>
      </c>
    </row>
    <row r="125" spans="2:65" s="1" customFormat="1" ht="22.9" customHeight="1" x14ac:dyDescent="0.25">
      <c r="B125" s="28"/>
      <c r="C125" s="59" t="s">
        <v>133</v>
      </c>
      <c r="J125" s="99">
        <f>BK125</f>
        <v>0</v>
      </c>
      <c r="L125" s="28"/>
      <c r="M125" s="57"/>
      <c r="N125" s="49"/>
      <c r="O125" s="49"/>
      <c r="P125" s="100">
        <f>P126+P303+P312</f>
        <v>509.27851299999998</v>
      </c>
      <c r="Q125" s="49"/>
      <c r="R125" s="100">
        <f>R126+R303+R312</f>
        <v>61.272785949999999</v>
      </c>
      <c r="S125" s="49"/>
      <c r="T125" s="101">
        <f>T126+T303+T312</f>
        <v>0</v>
      </c>
      <c r="AT125" s="17" t="s">
        <v>76</v>
      </c>
      <c r="AU125" s="17" t="s">
        <v>113</v>
      </c>
      <c r="BK125" s="102">
        <f>BK126+BK303+BK312</f>
        <v>0</v>
      </c>
    </row>
    <row r="126" spans="2:65" s="11" customFormat="1" ht="25.9" customHeight="1" x14ac:dyDescent="0.2">
      <c r="B126" s="103"/>
      <c r="C126" s="266"/>
      <c r="D126" s="267" t="s">
        <v>76</v>
      </c>
      <c r="E126" s="269" t="s">
        <v>134</v>
      </c>
      <c r="F126" s="269" t="s">
        <v>135</v>
      </c>
      <c r="G126" s="266"/>
      <c r="H126" s="266"/>
      <c r="J126" s="270">
        <f>BK126</f>
        <v>0</v>
      </c>
      <c r="K126" s="266"/>
      <c r="L126" s="103"/>
      <c r="M126" s="105"/>
      <c r="P126" s="106">
        <f>P127+P153+P218+P286+P297</f>
        <v>483.34697299999993</v>
      </c>
      <c r="R126" s="106">
        <f>R127+R153+R218+R286+R297</f>
        <v>61.252785949999996</v>
      </c>
      <c r="T126" s="107">
        <f>T127+T153+T218+T286+T297</f>
        <v>0</v>
      </c>
      <c r="AR126" s="104" t="s">
        <v>85</v>
      </c>
      <c r="AT126" s="108" t="s">
        <v>76</v>
      </c>
      <c r="AU126" s="108" t="s">
        <v>77</v>
      </c>
      <c r="AY126" s="104" t="s">
        <v>136</v>
      </c>
      <c r="BK126" s="109">
        <f>BK127+BK153+BK218+BK286+BK297</f>
        <v>0</v>
      </c>
    </row>
    <row r="127" spans="2:65" s="11" customFormat="1" ht="22.9" customHeight="1" x14ac:dyDescent="0.2">
      <c r="B127" s="103"/>
      <c r="C127" s="266"/>
      <c r="D127" s="267" t="s">
        <v>76</v>
      </c>
      <c r="E127" s="268" t="s">
        <v>87</v>
      </c>
      <c r="F127" s="268" t="s">
        <v>584</v>
      </c>
      <c r="G127" s="266"/>
      <c r="H127" s="266"/>
      <c r="J127" s="271">
        <f>BK127</f>
        <v>0</v>
      </c>
      <c r="K127" s="266"/>
      <c r="L127" s="103"/>
      <c r="M127" s="105"/>
      <c r="P127" s="106">
        <f>SUM(P128:P152)</f>
        <v>7.5116540000000009</v>
      </c>
      <c r="R127" s="106">
        <f>SUM(R128:R152)</f>
        <v>9.7063258099999992</v>
      </c>
      <c r="T127" s="107">
        <f>SUM(T128:T152)</f>
        <v>0</v>
      </c>
      <c r="AR127" s="104" t="s">
        <v>85</v>
      </c>
      <c r="AT127" s="108" t="s">
        <v>76</v>
      </c>
      <c r="AU127" s="108" t="s">
        <v>85</v>
      </c>
      <c r="AY127" s="104" t="s">
        <v>136</v>
      </c>
      <c r="BK127" s="109">
        <f>SUM(BK128:BK152)</f>
        <v>0</v>
      </c>
    </row>
    <row r="128" spans="2:65" s="1" customFormat="1" ht="24.2" customHeight="1" x14ac:dyDescent="0.2">
      <c r="B128" s="110"/>
      <c r="C128" s="229" t="s">
        <v>85</v>
      </c>
      <c r="D128" s="229" t="s">
        <v>138</v>
      </c>
      <c r="E128" s="231" t="s">
        <v>585</v>
      </c>
      <c r="F128" s="236" t="s">
        <v>586</v>
      </c>
      <c r="G128" s="237" t="s">
        <v>141</v>
      </c>
      <c r="H128" s="238">
        <v>3.8159999999999998</v>
      </c>
      <c r="I128" s="316"/>
      <c r="J128" s="272">
        <f>ROUND(I128*H128,2)</f>
        <v>0</v>
      </c>
      <c r="K128" s="236" t="s">
        <v>142</v>
      </c>
      <c r="L128" s="28"/>
      <c r="M128" s="111" t="s">
        <v>1</v>
      </c>
      <c r="N128" s="112" t="s">
        <v>42</v>
      </c>
      <c r="O128" s="113">
        <v>0.629</v>
      </c>
      <c r="P128" s="113">
        <f>O128*H128</f>
        <v>2.400264</v>
      </c>
      <c r="Q128" s="113">
        <v>2.5018699999999998</v>
      </c>
      <c r="R128" s="113">
        <f>Q128*H128</f>
        <v>9.5471359199999988</v>
      </c>
      <c r="S128" s="113">
        <v>0</v>
      </c>
      <c r="T128" s="114">
        <f>S128*H128</f>
        <v>0</v>
      </c>
      <c r="AR128" s="115" t="s">
        <v>143</v>
      </c>
      <c r="AT128" s="115" t="s">
        <v>138</v>
      </c>
      <c r="AU128" s="115" t="s">
        <v>87</v>
      </c>
      <c r="AY128" s="17" t="s">
        <v>136</v>
      </c>
      <c r="BE128" s="116">
        <f>IF(N128="základní",J128,0)</f>
        <v>0</v>
      </c>
      <c r="BF128" s="116">
        <f>IF(N128="snížená",J128,0)</f>
        <v>0</v>
      </c>
      <c r="BG128" s="116">
        <f>IF(N128="zákl. přenesená",J128,0)</f>
        <v>0</v>
      </c>
      <c r="BH128" s="116">
        <f>IF(N128="sníž. přenesená",J128,0)</f>
        <v>0</v>
      </c>
      <c r="BI128" s="116">
        <f>IF(N128="nulová",J128,0)</f>
        <v>0</v>
      </c>
      <c r="BJ128" s="17" t="s">
        <v>85</v>
      </c>
      <c r="BK128" s="116">
        <f>ROUND(I128*H128,2)</f>
        <v>0</v>
      </c>
      <c r="BL128" s="17" t="s">
        <v>143</v>
      </c>
      <c r="BM128" s="115" t="s">
        <v>587</v>
      </c>
    </row>
    <row r="129" spans="2:65" s="1" customFormat="1" ht="19.5" x14ac:dyDescent="0.2">
      <c r="B129" s="28"/>
      <c r="C129" s="239"/>
      <c r="D129" s="240" t="s">
        <v>145</v>
      </c>
      <c r="E129" s="239"/>
      <c r="F129" s="241" t="s">
        <v>588</v>
      </c>
      <c r="G129" s="239"/>
      <c r="H129" s="239"/>
      <c r="J129" s="239"/>
      <c r="K129" s="239"/>
      <c r="L129" s="28"/>
      <c r="M129" s="117"/>
      <c r="T129" s="51"/>
      <c r="AT129" s="17" t="s">
        <v>145</v>
      </c>
      <c r="AU129" s="17" t="s">
        <v>87</v>
      </c>
    </row>
    <row r="130" spans="2:65" s="1" customFormat="1" x14ac:dyDescent="0.2">
      <c r="B130" s="28"/>
      <c r="C130" s="239"/>
      <c r="D130" s="242" t="s">
        <v>147</v>
      </c>
      <c r="E130" s="239"/>
      <c r="F130" s="243" t="s">
        <v>589</v>
      </c>
      <c r="G130" s="239"/>
      <c r="H130" s="239"/>
      <c r="J130" s="239"/>
      <c r="K130" s="239"/>
      <c r="L130" s="28"/>
      <c r="M130" s="117"/>
      <c r="T130" s="51"/>
      <c r="AT130" s="17" t="s">
        <v>147</v>
      </c>
      <c r="AU130" s="17" t="s">
        <v>87</v>
      </c>
    </row>
    <row r="131" spans="2:65" s="1" customFormat="1" ht="126.75" x14ac:dyDescent="0.2">
      <c r="B131" s="28"/>
      <c r="C131" s="239"/>
      <c r="D131" s="240" t="s">
        <v>149</v>
      </c>
      <c r="E131" s="239"/>
      <c r="F131" s="244" t="s">
        <v>590</v>
      </c>
      <c r="G131" s="239"/>
      <c r="H131" s="239"/>
      <c r="J131" s="239"/>
      <c r="K131" s="239"/>
      <c r="L131" s="28"/>
      <c r="M131" s="117"/>
      <c r="T131" s="51"/>
      <c r="AT131" s="17" t="s">
        <v>149</v>
      </c>
      <c r="AU131" s="17" t="s">
        <v>87</v>
      </c>
    </row>
    <row r="132" spans="2:65" s="12" customFormat="1" x14ac:dyDescent="0.2">
      <c r="B132" s="118"/>
      <c r="C132" s="245"/>
      <c r="D132" s="240" t="s">
        <v>151</v>
      </c>
      <c r="E132" s="246" t="s">
        <v>1</v>
      </c>
      <c r="F132" s="247" t="s">
        <v>591</v>
      </c>
      <c r="G132" s="245"/>
      <c r="H132" s="246" t="s">
        <v>1</v>
      </c>
      <c r="J132" s="245"/>
      <c r="K132" s="245"/>
      <c r="L132" s="118"/>
      <c r="M132" s="120"/>
      <c r="T132" s="121"/>
      <c r="AT132" s="119" t="s">
        <v>151</v>
      </c>
      <c r="AU132" s="119" t="s">
        <v>87</v>
      </c>
      <c r="AV132" s="12" t="s">
        <v>85</v>
      </c>
      <c r="AW132" s="12" t="s">
        <v>33</v>
      </c>
      <c r="AX132" s="12" t="s">
        <v>77</v>
      </c>
      <c r="AY132" s="119" t="s">
        <v>136</v>
      </c>
    </row>
    <row r="133" spans="2:65" s="13" customFormat="1" x14ac:dyDescent="0.2">
      <c r="B133" s="122"/>
      <c r="C133" s="248"/>
      <c r="D133" s="240" t="s">
        <v>151</v>
      </c>
      <c r="E133" s="249" t="s">
        <v>1</v>
      </c>
      <c r="F133" s="250" t="s">
        <v>592</v>
      </c>
      <c r="G133" s="248"/>
      <c r="H133" s="251">
        <v>3.8159999999999998</v>
      </c>
      <c r="J133" s="248"/>
      <c r="K133" s="248"/>
      <c r="L133" s="122"/>
      <c r="M133" s="124"/>
      <c r="T133" s="125"/>
      <c r="AT133" s="123" t="s">
        <v>151</v>
      </c>
      <c r="AU133" s="123" t="s">
        <v>87</v>
      </c>
      <c r="AV133" s="13" t="s">
        <v>87</v>
      </c>
      <c r="AW133" s="13" t="s">
        <v>33</v>
      </c>
      <c r="AX133" s="13" t="s">
        <v>77</v>
      </c>
      <c r="AY133" s="123" t="s">
        <v>136</v>
      </c>
    </row>
    <row r="134" spans="2:65" s="14" customFormat="1" x14ac:dyDescent="0.2">
      <c r="B134" s="126"/>
      <c r="C134" s="252"/>
      <c r="D134" s="240" t="s">
        <v>151</v>
      </c>
      <c r="E134" s="253" t="s">
        <v>1</v>
      </c>
      <c r="F134" s="254" t="s">
        <v>154</v>
      </c>
      <c r="G134" s="252"/>
      <c r="H134" s="255">
        <v>3.8159999999999998</v>
      </c>
      <c r="J134" s="252"/>
      <c r="K134" s="252"/>
      <c r="L134" s="126"/>
      <c r="M134" s="128"/>
      <c r="T134" s="129"/>
      <c r="AT134" s="127" t="s">
        <v>151</v>
      </c>
      <c r="AU134" s="127" t="s">
        <v>87</v>
      </c>
      <c r="AV134" s="14" t="s">
        <v>143</v>
      </c>
      <c r="AW134" s="14" t="s">
        <v>33</v>
      </c>
      <c r="AX134" s="14" t="s">
        <v>85</v>
      </c>
      <c r="AY134" s="127" t="s">
        <v>136</v>
      </c>
    </row>
    <row r="135" spans="2:65" s="1" customFormat="1" ht="16.5" customHeight="1" x14ac:dyDescent="0.2">
      <c r="B135" s="110"/>
      <c r="C135" s="229" t="s">
        <v>87</v>
      </c>
      <c r="D135" s="229" t="s">
        <v>138</v>
      </c>
      <c r="E135" s="231" t="s">
        <v>593</v>
      </c>
      <c r="F135" s="236" t="s">
        <v>594</v>
      </c>
      <c r="G135" s="237" t="s">
        <v>251</v>
      </c>
      <c r="H135" s="238">
        <v>6.7930000000000001</v>
      </c>
      <c r="I135" s="317"/>
      <c r="J135" s="272">
        <f>ROUND(I135*H135,2)</f>
        <v>0</v>
      </c>
      <c r="K135" s="236" t="s">
        <v>142</v>
      </c>
      <c r="L135" s="28"/>
      <c r="M135" s="111" t="s">
        <v>1</v>
      </c>
      <c r="N135" s="112" t="s">
        <v>42</v>
      </c>
      <c r="O135" s="113">
        <v>0.3</v>
      </c>
      <c r="P135" s="113">
        <f>O135*H135</f>
        <v>2.0379</v>
      </c>
      <c r="Q135" s="113">
        <v>2.47E-3</v>
      </c>
      <c r="R135" s="113">
        <f>Q135*H135</f>
        <v>1.6778709999999999E-2</v>
      </c>
      <c r="S135" s="113">
        <v>0</v>
      </c>
      <c r="T135" s="114">
        <f>S135*H135</f>
        <v>0</v>
      </c>
      <c r="AR135" s="115" t="s">
        <v>143</v>
      </c>
      <c r="AT135" s="115" t="s">
        <v>138</v>
      </c>
      <c r="AU135" s="115" t="s">
        <v>87</v>
      </c>
      <c r="AY135" s="17" t="s">
        <v>136</v>
      </c>
      <c r="BE135" s="116">
        <f>IF(N135="základní",J135,0)</f>
        <v>0</v>
      </c>
      <c r="BF135" s="116">
        <f>IF(N135="snížená",J135,0)</f>
        <v>0</v>
      </c>
      <c r="BG135" s="116">
        <f>IF(N135="zákl. přenesená",J135,0)</f>
        <v>0</v>
      </c>
      <c r="BH135" s="116">
        <f>IF(N135="sníž. přenesená",J135,0)</f>
        <v>0</v>
      </c>
      <c r="BI135" s="116">
        <f>IF(N135="nulová",J135,0)</f>
        <v>0</v>
      </c>
      <c r="BJ135" s="17" t="s">
        <v>85</v>
      </c>
      <c r="BK135" s="116">
        <f>ROUND(I135*H135,2)</f>
        <v>0</v>
      </c>
      <c r="BL135" s="17" t="s">
        <v>143</v>
      </c>
      <c r="BM135" s="115" t="s">
        <v>595</v>
      </c>
    </row>
    <row r="136" spans="2:65" s="1" customFormat="1" x14ac:dyDescent="0.2">
      <c r="B136" s="28"/>
      <c r="C136" s="239"/>
      <c r="D136" s="240" t="s">
        <v>145</v>
      </c>
      <c r="E136" s="239"/>
      <c r="F136" s="241" t="s">
        <v>596</v>
      </c>
      <c r="G136" s="239"/>
      <c r="H136" s="239"/>
      <c r="J136" s="239"/>
      <c r="K136" s="239"/>
      <c r="L136" s="28"/>
      <c r="M136" s="117"/>
      <c r="T136" s="51"/>
      <c r="AT136" s="17" t="s">
        <v>145</v>
      </c>
      <c r="AU136" s="17" t="s">
        <v>87</v>
      </c>
    </row>
    <row r="137" spans="2:65" s="1" customFormat="1" x14ac:dyDescent="0.2">
      <c r="B137" s="28"/>
      <c r="C137" s="239"/>
      <c r="D137" s="242" t="s">
        <v>147</v>
      </c>
      <c r="E137" s="239"/>
      <c r="F137" s="243" t="s">
        <v>597</v>
      </c>
      <c r="G137" s="239"/>
      <c r="H137" s="239"/>
      <c r="J137" s="239"/>
      <c r="K137" s="239"/>
      <c r="L137" s="28"/>
      <c r="M137" s="117"/>
      <c r="T137" s="51"/>
      <c r="AT137" s="17" t="s">
        <v>147</v>
      </c>
      <c r="AU137" s="17" t="s">
        <v>87</v>
      </c>
    </row>
    <row r="138" spans="2:65" s="1" customFormat="1" ht="39" x14ac:dyDescent="0.2">
      <c r="B138" s="28"/>
      <c r="C138" s="239"/>
      <c r="D138" s="240" t="s">
        <v>149</v>
      </c>
      <c r="E138" s="239"/>
      <c r="F138" s="244" t="s">
        <v>598</v>
      </c>
      <c r="G138" s="239"/>
      <c r="H138" s="239"/>
      <c r="J138" s="239"/>
      <c r="K138" s="239"/>
      <c r="L138" s="28"/>
      <c r="M138" s="117"/>
      <c r="T138" s="51"/>
      <c r="AT138" s="17" t="s">
        <v>149</v>
      </c>
      <c r="AU138" s="17" t="s">
        <v>87</v>
      </c>
    </row>
    <row r="139" spans="2:65" s="12" customFormat="1" x14ac:dyDescent="0.2">
      <c r="B139" s="118"/>
      <c r="C139" s="245"/>
      <c r="D139" s="240" t="s">
        <v>151</v>
      </c>
      <c r="E139" s="246" t="s">
        <v>1</v>
      </c>
      <c r="F139" s="247" t="s">
        <v>599</v>
      </c>
      <c r="G139" s="245"/>
      <c r="H139" s="246" t="s">
        <v>1</v>
      </c>
      <c r="J139" s="245"/>
      <c r="K139" s="245"/>
      <c r="L139" s="118"/>
      <c r="M139" s="120"/>
      <c r="T139" s="121"/>
      <c r="AT139" s="119" t="s">
        <v>151</v>
      </c>
      <c r="AU139" s="119" t="s">
        <v>87</v>
      </c>
      <c r="AV139" s="12" t="s">
        <v>85</v>
      </c>
      <c r="AW139" s="12" t="s">
        <v>33</v>
      </c>
      <c r="AX139" s="12" t="s">
        <v>77</v>
      </c>
      <c r="AY139" s="119" t="s">
        <v>136</v>
      </c>
    </row>
    <row r="140" spans="2:65" s="13" customFormat="1" x14ac:dyDescent="0.2">
      <c r="B140" s="122"/>
      <c r="C140" s="248"/>
      <c r="D140" s="240" t="s">
        <v>151</v>
      </c>
      <c r="E140" s="249" t="s">
        <v>1</v>
      </c>
      <c r="F140" s="250" t="s">
        <v>600</v>
      </c>
      <c r="G140" s="248"/>
      <c r="H140" s="251">
        <v>6.7930000000000001</v>
      </c>
      <c r="J140" s="248"/>
      <c r="K140" s="248"/>
      <c r="L140" s="122"/>
      <c r="M140" s="124"/>
      <c r="T140" s="125"/>
      <c r="AT140" s="123" t="s">
        <v>151</v>
      </c>
      <c r="AU140" s="123" t="s">
        <v>87</v>
      </c>
      <c r="AV140" s="13" t="s">
        <v>87</v>
      </c>
      <c r="AW140" s="13" t="s">
        <v>33</v>
      </c>
      <c r="AX140" s="13" t="s">
        <v>77</v>
      </c>
      <c r="AY140" s="123" t="s">
        <v>136</v>
      </c>
    </row>
    <row r="141" spans="2:65" s="14" customFormat="1" x14ac:dyDescent="0.2">
      <c r="B141" s="126"/>
      <c r="C141" s="252"/>
      <c r="D141" s="240" t="s">
        <v>151</v>
      </c>
      <c r="E141" s="253" t="s">
        <v>1</v>
      </c>
      <c r="F141" s="254" t="s">
        <v>154</v>
      </c>
      <c r="G141" s="252"/>
      <c r="H141" s="255">
        <v>6.7930000000000001</v>
      </c>
      <c r="J141" s="252"/>
      <c r="K141" s="252"/>
      <c r="L141" s="126"/>
      <c r="M141" s="128"/>
      <c r="T141" s="129"/>
      <c r="AT141" s="127" t="s">
        <v>151</v>
      </c>
      <c r="AU141" s="127" t="s">
        <v>87</v>
      </c>
      <c r="AV141" s="14" t="s">
        <v>143</v>
      </c>
      <c r="AW141" s="14" t="s">
        <v>33</v>
      </c>
      <c r="AX141" s="14" t="s">
        <v>85</v>
      </c>
      <c r="AY141" s="127" t="s">
        <v>136</v>
      </c>
    </row>
    <row r="142" spans="2:65" s="1" customFormat="1" ht="16.5" customHeight="1" x14ac:dyDescent="0.2">
      <c r="B142" s="110"/>
      <c r="C142" s="229" t="s">
        <v>163</v>
      </c>
      <c r="D142" s="229" t="s">
        <v>138</v>
      </c>
      <c r="E142" s="231" t="s">
        <v>601</v>
      </c>
      <c r="F142" s="236" t="s">
        <v>602</v>
      </c>
      <c r="G142" s="237" t="s">
        <v>251</v>
      </c>
      <c r="H142" s="238">
        <v>6.7930000000000001</v>
      </c>
      <c r="I142" s="318"/>
      <c r="J142" s="272">
        <f>ROUND(I142*H142,2)</f>
        <v>0</v>
      </c>
      <c r="K142" s="236" t="s">
        <v>142</v>
      </c>
      <c r="L142" s="28"/>
      <c r="M142" s="111" t="s">
        <v>1</v>
      </c>
      <c r="N142" s="112" t="s">
        <v>42</v>
      </c>
      <c r="O142" s="113">
        <v>0.152</v>
      </c>
      <c r="P142" s="113">
        <f>O142*H142</f>
        <v>1.0325359999999999</v>
      </c>
      <c r="Q142" s="113">
        <v>0</v>
      </c>
      <c r="R142" s="113">
        <f>Q142*H142</f>
        <v>0</v>
      </c>
      <c r="S142" s="113">
        <v>0</v>
      </c>
      <c r="T142" s="114">
        <f>S142*H142</f>
        <v>0</v>
      </c>
      <c r="AR142" s="115" t="s">
        <v>143</v>
      </c>
      <c r="AT142" s="115" t="s">
        <v>138</v>
      </c>
      <c r="AU142" s="115" t="s">
        <v>87</v>
      </c>
      <c r="AY142" s="17" t="s">
        <v>136</v>
      </c>
      <c r="BE142" s="116">
        <f>IF(N142="základní",J142,0)</f>
        <v>0</v>
      </c>
      <c r="BF142" s="116">
        <f>IF(N142="snížená",J142,0)</f>
        <v>0</v>
      </c>
      <c r="BG142" s="116">
        <f>IF(N142="zákl. přenesená",J142,0)</f>
        <v>0</v>
      </c>
      <c r="BH142" s="116">
        <f>IF(N142="sníž. přenesená",J142,0)</f>
        <v>0</v>
      </c>
      <c r="BI142" s="116">
        <f>IF(N142="nulová",J142,0)</f>
        <v>0</v>
      </c>
      <c r="BJ142" s="17" t="s">
        <v>85</v>
      </c>
      <c r="BK142" s="116">
        <f>ROUND(I142*H142,2)</f>
        <v>0</v>
      </c>
      <c r="BL142" s="17" t="s">
        <v>143</v>
      </c>
      <c r="BM142" s="115" t="s">
        <v>603</v>
      </c>
    </row>
    <row r="143" spans="2:65" s="1" customFormat="1" x14ac:dyDescent="0.2">
      <c r="B143" s="28"/>
      <c r="C143" s="239"/>
      <c r="D143" s="240" t="s">
        <v>145</v>
      </c>
      <c r="E143" s="239"/>
      <c r="F143" s="241" t="s">
        <v>604</v>
      </c>
      <c r="G143" s="239"/>
      <c r="H143" s="239"/>
      <c r="J143" s="239"/>
      <c r="K143" s="239"/>
      <c r="L143" s="28"/>
      <c r="M143" s="117"/>
      <c r="T143" s="51"/>
      <c r="AT143" s="17" t="s">
        <v>145</v>
      </c>
      <c r="AU143" s="17" t="s">
        <v>87</v>
      </c>
    </row>
    <row r="144" spans="2:65" s="1" customFormat="1" x14ac:dyDescent="0.2">
      <c r="B144" s="28"/>
      <c r="C144" s="239"/>
      <c r="D144" s="242" t="s">
        <v>147</v>
      </c>
      <c r="E144" s="239"/>
      <c r="F144" s="243" t="s">
        <v>605</v>
      </c>
      <c r="G144" s="239"/>
      <c r="H144" s="239"/>
      <c r="J144" s="239"/>
      <c r="K144" s="239"/>
      <c r="L144" s="28"/>
      <c r="M144" s="117"/>
      <c r="T144" s="51"/>
      <c r="AT144" s="17" t="s">
        <v>147</v>
      </c>
      <c r="AU144" s="17" t="s">
        <v>87</v>
      </c>
    </row>
    <row r="145" spans="2:65" s="1" customFormat="1" ht="39" x14ac:dyDescent="0.2">
      <c r="B145" s="28"/>
      <c r="C145" s="239"/>
      <c r="D145" s="240" t="s">
        <v>149</v>
      </c>
      <c r="E145" s="239"/>
      <c r="F145" s="244" t="s">
        <v>598</v>
      </c>
      <c r="G145" s="239"/>
      <c r="H145" s="239"/>
      <c r="J145" s="239"/>
      <c r="K145" s="239"/>
      <c r="L145" s="28"/>
      <c r="M145" s="117"/>
      <c r="T145" s="51"/>
      <c r="AT145" s="17" t="s">
        <v>149</v>
      </c>
      <c r="AU145" s="17" t="s">
        <v>87</v>
      </c>
    </row>
    <row r="146" spans="2:65" s="1" customFormat="1" ht="16.5" customHeight="1" x14ac:dyDescent="0.2">
      <c r="B146" s="110"/>
      <c r="C146" s="229" t="s">
        <v>143</v>
      </c>
      <c r="D146" s="229" t="s">
        <v>138</v>
      </c>
      <c r="E146" s="231" t="s">
        <v>606</v>
      </c>
      <c r="F146" s="236" t="s">
        <v>607</v>
      </c>
      <c r="G146" s="237" t="s">
        <v>378</v>
      </c>
      <c r="H146" s="238">
        <v>0.13400000000000001</v>
      </c>
      <c r="I146" s="319"/>
      <c r="J146" s="272">
        <f>ROUND(I146*H146,2)</f>
        <v>0</v>
      </c>
      <c r="K146" s="236" t="s">
        <v>142</v>
      </c>
      <c r="L146" s="28"/>
      <c r="M146" s="111" t="s">
        <v>1</v>
      </c>
      <c r="N146" s="112" t="s">
        <v>42</v>
      </c>
      <c r="O146" s="113">
        <v>15.231</v>
      </c>
      <c r="P146" s="113">
        <f>O146*H146</f>
        <v>2.0409540000000002</v>
      </c>
      <c r="Q146" s="113">
        <v>1.06277</v>
      </c>
      <c r="R146" s="113">
        <f>Q146*H146</f>
        <v>0.14241118</v>
      </c>
      <c r="S146" s="113">
        <v>0</v>
      </c>
      <c r="T146" s="114">
        <f>S146*H146</f>
        <v>0</v>
      </c>
      <c r="AR146" s="115" t="s">
        <v>143</v>
      </c>
      <c r="AT146" s="115" t="s">
        <v>138</v>
      </c>
      <c r="AU146" s="115" t="s">
        <v>87</v>
      </c>
      <c r="AY146" s="17" t="s">
        <v>136</v>
      </c>
      <c r="BE146" s="116">
        <f>IF(N146="základní",J146,0)</f>
        <v>0</v>
      </c>
      <c r="BF146" s="116">
        <f>IF(N146="snížená",J146,0)</f>
        <v>0</v>
      </c>
      <c r="BG146" s="116">
        <f>IF(N146="zákl. přenesená",J146,0)</f>
        <v>0</v>
      </c>
      <c r="BH146" s="116">
        <f>IF(N146="sníž. přenesená",J146,0)</f>
        <v>0</v>
      </c>
      <c r="BI146" s="116">
        <f>IF(N146="nulová",J146,0)</f>
        <v>0</v>
      </c>
      <c r="BJ146" s="17" t="s">
        <v>85</v>
      </c>
      <c r="BK146" s="116">
        <f>ROUND(I146*H146,2)</f>
        <v>0</v>
      </c>
      <c r="BL146" s="17" t="s">
        <v>143</v>
      </c>
      <c r="BM146" s="115" t="s">
        <v>608</v>
      </c>
    </row>
    <row r="147" spans="2:65" s="1" customFormat="1" x14ac:dyDescent="0.2">
      <c r="B147" s="28"/>
      <c r="C147" s="239"/>
      <c r="D147" s="240" t="s">
        <v>145</v>
      </c>
      <c r="E147" s="239"/>
      <c r="F147" s="241" t="s">
        <v>609</v>
      </c>
      <c r="G147" s="239"/>
      <c r="H147" s="239"/>
      <c r="J147" s="239"/>
      <c r="K147" s="239"/>
      <c r="L147" s="28"/>
      <c r="M147" s="117"/>
      <c r="T147" s="51"/>
      <c r="AT147" s="17" t="s">
        <v>145</v>
      </c>
      <c r="AU147" s="17" t="s">
        <v>87</v>
      </c>
    </row>
    <row r="148" spans="2:65" s="1" customFormat="1" x14ac:dyDescent="0.2">
      <c r="B148" s="28"/>
      <c r="C148" s="239"/>
      <c r="D148" s="242" t="s">
        <v>147</v>
      </c>
      <c r="E148" s="239"/>
      <c r="F148" s="243" t="s">
        <v>610</v>
      </c>
      <c r="G148" s="239"/>
      <c r="H148" s="239"/>
      <c r="J148" s="239"/>
      <c r="K148" s="239"/>
      <c r="L148" s="28"/>
      <c r="M148" s="117"/>
      <c r="T148" s="51"/>
      <c r="AT148" s="17" t="s">
        <v>147</v>
      </c>
      <c r="AU148" s="17" t="s">
        <v>87</v>
      </c>
    </row>
    <row r="149" spans="2:65" s="12" customFormat="1" x14ac:dyDescent="0.2">
      <c r="B149" s="118"/>
      <c r="C149" s="245"/>
      <c r="D149" s="240" t="s">
        <v>151</v>
      </c>
      <c r="E149" s="246" t="s">
        <v>1</v>
      </c>
      <c r="F149" s="247" t="s">
        <v>611</v>
      </c>
      <c r="G149" s="245"/>
      <c r="H149" s="246" t="s">
        <v>1</v>
      </c>
      <c r="J149" s="245"/>
      <c r="K149" s="245"/>
      <c r="L149" s="118"/>
      <c r="M149" s="120"/>
      <c r="T149" s="121"/>
      <c r="AT149" s="119" t="s">
        <v>151</v>
      </c>
      <c r="AU149" s="119" t="s">
        <v>87</v>
      </c>
      <c r="AV149" s="12" t="s">
        <v>85</v>
      </c>
      <c r="AW149" s="12" t="s">
        <v>33</v>
      </c>
      <c r="AX149" s="12" t="s">
        <v>77</v>
      </c>
      <c r="AY149" s="119" t="s">
        <v>136</v>
      </c>
    </row>
    <row r="150" spans="2:65" s="12" customFormat="1" x14ac:dyDescent="0.2">
      <c r="B150" s="118"/>
      <c r="C150" s="245"/>
      <c r="D150" s="240" t="s">
        <v>151</v>
      </c>
      <c r="E150" s="246" t="s">
        <v>1</v>
      </c>
      <c r="F150" s="247" t="s">
        <v>612</v>
      </c>
      <c r="G150" s="245"/>
      <c r="H150" s="246" t="s">
        <v>1</v>
      </c>
      <c r="J150" s="245"/>
      <c r="K150" s="245"/>
      <c r="L150" s="118"/>
      <c r="M150" s="120"/>
      <c r="T150" s="121"/>
      <c r="AT150" s="119" t="s">
        <v>151</v>
      </c>
      <c r="AU150" s="119" t="s">
        <v>87</v>
      </c>
      <c r="AV150" s="12" t="s">
        <v>85</v>
      </c>
      <c r="AW150" s="12" t="s">
        <v>33</v>
      </c>
      <c r="AX150" s="12" t="s">
        <v>77</v>
      </c>
      <c r="AY150" s="119" t="s">
        <v>136</v>
      </c>
    </row>
    <row r="151" spans="2:65" s="13" customFormat="1" x14ac:dyDescent="0.2">
      <c r="B151" s="122"/>
      <c r="C151" s="248"/>
      <c r="D151" s="240" t="s">
        <v>151</v>
      </c>
      <c r="E151" s="249" t="s">
        <v>1</v>
      </c>
      <c r="F151" s="250" t="s">
        <v>613</v>
      </c>
      <c r="G151" s="248"/>
      <c r="H151" s="251">
        <v>0.13400000000000001</v>
      </c>
      <c r="J151" s="248"/>
      <c r="K151" s="248"/>
      <c r="L151" s="122"/>
      <c r="M151" s="124"/>
      <c r="T151" s="125"/>
      <c r="AT151" s="123" t="s">
        <v>151</v>
      </c>
      <c r="AU151" s="123" t="s">
        <v>87</v>
      </c>
      <c r="AV151" s="13" t="s">
        <v>87</v>
      </c>
      <c r="AW151" s="13" t="s">
        <v>33</v>
      </c>
      <c r="AX151" s="13" t="s">
        <v>77</v>
      </c>
      <c r="AY151" s="123" t="s">
        <v>136</v>
      </c>
    </row>
    <row r="152" spans="2:65" s="14" customFormat="1" x14ac:dyDescent="0.2">
      <c r="B152" s="126"/>
      <c r="C152" s="252"/>
      <c r="D152" s="240" t="s">
        <v>151</v>
      </c>
      <c r="E152" s="253" t="s">
        <v>1</v>
      </c>
      <c r="F152" s="254" t="s">
        <v>154</v>
      </c>
      <c r="G152" s="252"/>
      <c r="H152" s="255">
        <v>0.13400000000000001</v>
      </c>
      <c r="J152" s="252"/>
      <c r="K152" s="252"/>
      <c r="L152" s="126"/>
      <c r="M152" s="128"/>
      <c r="T152" s="129"/>
      <c r="AT152" s="127" t="s">
        <v>151</v>
      </c>
      <c r="AU152" s="127" t="s">
        <v>87</v>
      </c>
      <c r="AV152" s="14" t="s">
        <v>143</v>
      </c>
      <c r="AW152" s="14" t="s">
        <v>33</v>
      </c>
      <c r="AX152" s="14" t="s">
        <v>85</v>
      </c>
      <c r="AY152" s="127" t="s">
        <v>136</v>
      </c>
    </row>
    <row r="153" spans="2:65" s="11" customFormat="1" ht="22.9" customHeight="1" x14ac:dyDescent="0.2">
      <c r="B153" s="103"/>
      <c r="C153" s="266"/>
      <c r="D153" s="267" t="s">
        <v>76</v>
      </c>
      <c r="E153" s="268" t="s">
        <v>163</v>
      </c>
      <c r="F153" s="268" t="s">
        <v>614</v>
      </c>
      <c r="G153" s="266"/>
      <c r="H153" s="266"/>
      <c r="J153" s="271">
        <f>BK153</f>
        <v>0</v>
      </c>
      <c r="K153" s="266"/>
      <c r="L153" s="103"/>
      <c r="M153" s="105"/>
      <c r="P153" s="106">
        <f>SUM(P154:P217)</f>
        <v>377.37603399999995</v>
      </c>
      <c r="R153" s="106">
        <f>SUM(R154:R217)</f>
        <v>15.86384367</v>
      </c>
      <c r="T153" s="107">
        <f>SUM(T154:T217)</f>
        <v>0</v>
      </c>
      <c r="AR153" s="104" t="s">
        <v>85</v>
      </c>
      <c r="AT153" s="108" t="s">
        <v>76</v>
      </c>
      <c r="AU153" s="108" t="s">
        <v>85</v>
      </c>
      <c r="AY153" s="104" t="s">
        <v>136</v>
      </c>
      <c r="BK153" s="109">
        <f>SUM(BK154:BK217)</f>
        <v>0</v>
      </c>
    </row>
    <row r="154" spans="2:65" s="1" customFormat="1" ht="37.9" customHeight="1" x14ac:dyDescent="0.2">
      <c r="B154" s="110"/>
      <c r="C154" s="229" t="s">
        <v>179</v>
      </c>
      <c r="D154" s="229" t="s">
        <v>138</v>
      </c>
      <c r="E154" s="231" t="s">
        <v>615</v>
      </c>
      <c r="F154" s="236" t="s">
        <v>616</v>
      </c>
      <c r="G154" s="237" t="s">
        <v>141</v>
      </c>
      <c r="H154" s="238">
        <v>3.6749999999999998</v>
      </c>
      <c r="I154" s="320"/>
      <c r="J154" s="272">
        <f>ROUND(I154*H154,2)</f>
        <v>0</v>
      </c>
      <c r="K154" s="236" t="s">
        <v>142</v>
      </c>
      <c r="L154" s="28"/>
      <c r="M154" s="111" t="s">
        <v>1</v>
      </c>
      <c r="N154" s="112" t="s">
        <v>42</v>
      </c>
      <c r="O154" s="113">
        <v>12.675000000000001</v>
      </c>
      <c r="P154" s="113">
        <f>O154*H154</f>
        <v>46.580624999999998</v>
      </c>
      <c r="Q154" s="113">
        <v>2.6814</v>
      </c>
      <c r="R154" s="113">
        <f>Q154*H154</f>
        <v>9.854144999999999</v>
      </c>
      <c r="S154" s="113">
        <v>0</v>
      </c>
      <c r="T154" s="114">
        <f>S154*H154</f>
        <v>0</v>
      </c>
      <c r="AR154" s="115" t="s">
        <v>143</v>
      </c>
      <c r="AT154" s="115" t="s">
        <v>138</v>
      </c>
      <c r="AU154" s="115" t="s">
        <v>87</v>
      </c>
      <c r="AY154" s="17" t="s">
        <v>136</v>
      </c>
      <c r="BE154" s="116">
        <f>IF(N154="základní",J154,0)</f>
        <v>0</v>
      </c>
      <c r="BF154" s="116">
        <f>IF(N154="snížená",J154,0)</f>
        <v>0</v>
      </c>
      <c r="BG154" s="116">
        <f>IF(N154="zákl. přenesená",J154,0)</f>
        <v>0</v>
      </c>
      <c r="BH154" s="116">
        <f>IF(N154="sníž. přenesená",J154,0)</f>
        <v>0</v>
      </c>
      <c r="BI154" s="116">
        <f>IF(N154="nulová",J154,0)</f>
        <v>0</v>
      </c>
      <c r="BJ154" s="17" t="s">
        <v>85</v>
      </c>
      <c r="BK154" s="116">
        <f>ROUND(I154*H154,2)</f>
        <v>0</v>
      </c>
      <c r="BL154" s="17" t="s">
        <v>143</v>
      </c>
      <c r="BM154" s="115" t="s">
        <v>617</v>
      </c>
    </row>
    <row r="155" spans="2:65" s="1" customFormat="1" ht="29.25" x14ac:dyDescent="0.2">
      <c r="B155" s="28"/>
      <c r="C155" s="239"/>
      <c r="D155" s="240" t="s">
        <v>145</v>
      </c>
      <c r="E155" s="239"/>
      <c r="F155" s="241" t="s">
        <v>618</v>
      </c>
      <c r="G155" s="239"/>
      <c r="H155" s="239"/>
      <c r="J155" s="239"/>
      <c r="K155" s="239"/>
      <c r="L155" s="28"/>
      <c r="M155" s="117"/>
      <c r="T155" s="51"/>
      <c r="AT155" s="17" t="s">
        <v>145</v>
      </c>
      <c r="AU155" s="17" t="s">
        <v>87</v>
      </c>
    </row>
    <row r="156" spans="2:65" s="1" customFormat="1" x14ac:dyDescent="0.2">
      <c r="B156" s="28"/>
      <c r="C156" s="239"/>
      <c r="D156" s="242" t="s">
        <v>147</v>
      </c>
      <c r="E156" s="239"/>
      <c r="F156" s="243" t="s">
        <v>619</v>
      </c>
      <c r="G156" s="239"/>
      <c r="H156" s="239"/>
      <c r="J156" s="239"/>
      <c r="K156" s="239"/>
      <c r="L156" s="28"/>
      <c r="M156" s="117"/>
      <c r="T156" s="51"/>
      <c r="AT156" s="17" t="s">
        <v>147</v>
      </c>
      <c r="AU156" s="17" t="s">
        <v>87</v>
      </c>
    </row>
    <row r="157" spans="2:65" s="1" customFormat="1" ht="68.25" x14ac:dyDescent="0.2">
      <c r="B157" s="28"/>
      <c r="C157" s="239"/>
      <c r="D157" s="240" t="s">
        <v>149</v>
      </c>
      <c r="E157" s="239"/>
      <c r="F157" s="244" t="s">
        <v>620</v>
      </c>
      <c r="G157" s="239"/>
      <c r="H157" s="239"/>
      <c r="J157" s="239"/>
      <c r="K157" s="239"/>
      <c r="L157" s="28"/>
      <c r="M157" s="117"/>
      <c r="T157" s="51"/>
      <c r="AT157" s="17" t="s">
        <v>149</v>
      </c>
      <c r="AU157" s="17" t="s">
        <v>87</v>
      </c>
    </row>
    <row r="158" spans="2:65" s="12" customFormat="1" x14ac:dyDescent="0.2">
      <c r="B158" s="118"/>
      <c r="C158" s="245"/>
      <c r="D158" s="240" t="s">
        <v>151</v>
      </c>
      <c r="E158" s="246" t="s">
        <v>1</v>
      </c>
      <c r="F158" s="247" t="s">
        <v>621</v>
      </c>
      <c r="G158" s="245"/>
      <c r="H158" s="246" t="s">
        <v>1</v>
      </c>
      <c r="J158" s="245"/>
      <c r="K158" s="245"/>
      <c r="L158" s="118"/>
      <c r="M158" s="120"/>
      <c r="T158" s="121"/>
      <c r="AT158" s="119" t="s">
        <v>151</v>
      </c>
      <c r="AU158" s="119" t="s">
        <v>87</v>
      </c>
      <c r="AV158" s="12" t="s">
        <v>85</v>
      </c>
      <c r="AW158" s="12" t="s">
        <v>33</v>
      </c>
      <c r="AX158" s="12" t="s">
        <v>77</v>
      </c>
      <c r="AY158" s="119" t="s">
        <v>136</v>
      </c>
    </row>
    <row r="159" spans="2:65" s="13" customFormat="1" x14ac:dyDescent="0.2">
      <c r="B159" s="122"/>
      <c r="C159" s="248"/>
      <c r="D159" s="240" t="s">
        <v>151</v>
      </c>
      <c r="E159" s="249" t="s">
        <v>1</v>
      </c>
      <c r="F159" s="250" t="s">
        <v>622</v>
      </c>
      <c r="G159" s="248"/>
      <c r="H159" s="251">
        <v>3.6749999999999998</v>
      </c>
      <c r="J159" s="248"/>
      <c r="K159" s="248"/>
      <c r="L159" s="122"/>
      <c r="M159" s="124"/>
      <c r="T159" s="125"/>
      <c r="AT159" s="123" t="s">
        <v>151</v>
      </c>
      <c r="AU159" s="123" t="s">
        <v>87</v>
      </c>
      <c r="AV159" s="13" t="s">
        <v>87</v>
      </c>
      <c r="AW159" s="13" t="s">
        <v>33</v>
      </c>
      <c r="AX159" s="13" t="s">
        <v>77</v>
      </c>
      <c r="AY159" s="123" t="s">
        <v>136</v>
      </c>
    </row>
    <row r="160" spans="2:65" s="14" customFormat="1" x14ac:dyDescent="0.2">
      <c r="B160" s="126"/>
      <c r="C160" s="252"/>
      <c r="D160" s="240" t="s">
        <v>151</v>
      </c>
      <c r="E160" s="253" t="s">
        <v>1</v>
      </c>
      <c r="F160" s="254" t="s">
        <v>154</v>
      </c>
      <c r="G160" s="252"/>
      <c r="H160" s="255">
        <v>3.6749999999999998</v>
      </c>
      <c r="J160" s="252"/>
      <c r="K160" s="252"/>
      <c r="L160" s="126"/>
      <c r="M160" s="128"/>
      <c r="T160" s="129"/>
      <c r="AT160" s="127" t="s">
        <v>151</v>
      </c>
      <c r="AU160" s="127" t="s">
        <v>87</v>
      </c>
      <c r="AV160" s="14" t="s">
        <v>143</v>
      </c>
      <c r="AW160" s="14" t="s">
        <v>33</v>
      </c>
      <c r="AX160" s="14" t="s">
        <v>85</v>
      </c>
      <c r="AY160" s="127" t="s">
        <v>136</v>
      </c>
    </row>
    <row r="161" spans="2:65" s="1" customFormat="1" ht="24.2" customHeight="1" x14ac:dyDescent="0.2">
      <c r="B161" s="110"/>
      <c r="C161" s="229" t="s">
        <v>189</v>
      </c>
      <c r="D161" s="229" t="s">
        <v>138</v>
      </c>
      <c r="E161" s="231" t="s">
        <v>623</v>
      </c>
      <c r="F161" s="236" t="s">
        <v>624</v>
      </c>
      <c r="G161" s="237" t="s">
        <v>141</v>
      </c>
      <c r="H161" s="238">
        <v>3.6749999999999998</v>
      </c>
      <c r="I161" s="321"/>
      <c r="J161" s="272">
        <f>ROUND(I161*H161,2)</f>
        <v>0</v>
      </c>
      <c r="K161" s="236" t="s">
        <v>142</v>
      </c>
      <c r="L161" s="28"/>
      <c r="M161" s="111" t="s">
        <v>1</v>
      </c>
      <c r="N161" s="112" t="s">
        <v>42</v>
      </c>
      <c r="O161" s="113">
        <v>2.4</v>
      </c>
      <c r="P161" s="113">
        <f>O161*H161</f>
        <v>8.8199999999999985</v>
      </c>
      <c r="Q161" s="113">
        <v>0</v>
      </c>
      <c r="R161" s="113">
        <f>Q161*H161</f>
        <v>0</v>
      </c>
      <c r="S161" s="113">
        <v>0</v>
      </c>
      <c r="T161" s="114">
        <f>S161*H161</f>
        <v>0</v>
      </c>
      <c r="AR161" s="115" t="s">
        <v>143</v>
      </c>
      <c r="AT161" s="115" t="s">
        <v>138</v>
      </c>
      <c r="AU161" s="115" t="s">
        <v>87</v>
      </c>
      <c r="AY161" s="17" t="s">
        <v>136</v>
      </c>
      <c r="BE161" s="116">
        <f>IF(N161="základní",J161,0)</f>
        <v>0</v>
      </c>
      <c r="BF161" s="116">
        <f>IF(N161="snížená",J161,0)</f>
        <v>0</v>
      </c>
      <c r="BG161" s="116">
        <f>IF(N161="zákl. přenesená",J161,0)</f>
        <v>0</v>
      </c>
      <c r="BH161" s="116">
        <f>IF(N161="sníž. přenesená",J161,0)</f>
        <v>0</v>
      </c>
      <c r="BI161" s="116">
        <f>IF(N161="nulová",J161,0)</f>
        <v>0</v>
      </c>
      <c r="BJ161" s="17" t="s">
        <v>85</v>
      </c>
      <c r="BK161" s="116">
        <f>ROUND(I161*H161,2)</f>
        <v>0</v>
      </c>
      <c r="BL161" s="17" t="s">
        <v>143</v>
      </c>
      <c r="BM161" s="115" t="s">
        <v>625</v>
      </c>
    </row>
    <row r="162" spans="2:65" s="1" customFormat="1" ht="29.25" x14ac:dyDescent="0.2">
      <c r="B162" s="28"/>
      <c r="C162" s="239"/>
      <c r="D162" s="240" t="s">
        <v>145</v>
      </c>
      <c r="E162" s="239"/>
      <c r="F162" s="241" t="s">
        <v>626</v>
      </c>
      <c r="G162" s="239"/>
      <c r="H162" s="239"/>
      <c r="J162" s="239"/>
      <c r="K162" s="239"/>
      <c r="L162" s="28"/>
      <c r="M162" s="117"/>
      <c r="T162" s="51"/>
      <c r="AT162" s="17" t="s">
        <v>145</v>
      </c>
      <c r="AU162" s="17" t="s">
        <v>87</v>
      </c>
    </row>
    <row r="163" spans="2:65" s="1" customFormat="1" x14ac:dyDescent="0.2">
      <c r="B163" s="28"/>
      <c r="C163" s="239"/>
      <c r="D163" s="242" t="s">
        <v>147</v>
      </c>
      <c r="E163" s="239"/>
      <c r="F163" s="243" t="s">
        <v>627</v>
      </c>
      <c r="G163" s="239"/>
      <c r="H163" s="239"/>
      <c r="J163" s="239"/>
      <c r="K163" s="239"/>
      <c r="L163" s="28"/>
      <c r="M163" s="117"/>
      <c r="T163" s="51"/>
      <c r="AT163" s="17" t="s">
        <v>147</v>
      </c>
      <c r="AU163" s="17" t="s">
        <v>87</v>
      </c>
    </row>
    <row r="164" spans="2:65" s="1" customFormat="1" ht="68.25" x14ac:dyDescent="0.2">
      <c r="B164" s="28"/>
      <c r="C164" s="239"/>
      <c r="D164" s="240" t="s">
        <v>149</v>
      </c>
      <c r="E164" s="239"/>
      <c r="F164" s="244" t="s">
        <v>620</v>
      </c>
      <c r="G164" s="239"/>
      <c r="H164" s="239"/>
      <c r="J164" s="239"/>
      <c r="K164" s="239"/>
      <c r="L164" s="28"/>
      <c r="M164" s="117"/>
      <c r="T164" s="51"/>
      <c r="AT164" s="17" t="s">
        <v>149</v>
      </c>
      <c r="AU164" s="17" t="s">
        <v>87</v>
      </c>
    </row>
    <row r="165" spans="2:65" s="1" customFormat="1" ht="16.5" customHeight="1" x14ac:dyDescent="0.2">
      <c r="B165" s="110"/>
      <c r="C165" s="229" t="s">
        <v>199</v>
      </c>
      <c r="D165" s="229" t="s">
        <v>138</v>
      </c>
      <c r="E165" s="231" t="s">
        <v>628</v>
      </c>
      <c r="F165" s="236" t="s">
        <v>629</v>
      </c>
      <c r="G165" s="237" t="s">
        <v>141</v>
      </c>
      <c r="H165" s="238">
        <v>1.8759999999999999</v>
      </c>
      <c r="I165" s="322"/>
      <c r="J165" s="272">
        <f>ROUND(I165*H165,2)</f>
        <v>0</v>
      </c>
      <c r="K165" s="236" t="s">
        <v>142</v>
      </c>
      <c r="L165" s="28"/>
      <c r="M165" s="111" t="s">
        <v>1</v>
      </c>
      <c r="N165" s="112" t="s">
        <v>42</v>
      </c>
      <c r="O165" s="113">
        <v>1.2</v>
      </c>
      <c r="P165" s="113">
        <f>O165*H165</f>
        <v>2.2511999999999999</v>
      </c>
      <c r="Q165" s="113">
        <v>2.5018699999999998</v>
      </c>
      <c r="R165" s="113">
        <f>Q165*H165</f>
        <v>4.6935081199999997</v>
      </c>
      <c r="S165" s="113">
        <v>0</v>
      </c>
      <c r="T165" s="114">
        <f>S165*H165</f>
        <v>0</v>
      </c>
      <c r="AR165" s="115" t="s">
        <v>143</v>
      </c>
      <c r="AT165" s="115" t="s">
        <v>138</v>
      </c>
      <c r="AU165" s="115" t="s">
        <v>87</v>
      </c>
      <c r="AY165" s="17" t="s">
        <v>136</v>
      </c>
      <c r="BE165" s="116">
        <f>IF(N165="základní",J165,0)</f>
        <v>0</v>
      </c>
      <c r="BF165" s="116">
        <f>IF(N165="snížená",J165,0)</f>
        <v>0</v>
      </c>
      <c r="BG165" s="116">
        <f>IF(N165="zákl. přenesená",J165,0)</f>
        <v>0</v>
      </c>
      <c r="BH165" s="116">
        <f>IF(N165="sníž. přenesená",J165,0)</f>
        <v>0</v>
      </c>
      <c r="BI165" s="116">
        <f>IF(N165="nulová",J165,0)</f>
        <v>0</v>
      </c>
      <c r="BJ165" s="17" t="s">
        <v>85</v>
      </c>
      <c r="BK165" s="116">
        <f>ROUND(I165*H165,2)</f>
        <v>0</v>
      </c>
      <c r="BL165" s="17" t="s">
        <v>143</v>
      </c>
      <c r="BM165" s="115" t="s">
        <v>630</v>
      </c>
    </row>
    <row r="166" spans="2:65" s="1" customFormat="1" ht="19.5" x14ac:dyDescent="0.2">
      <c r="B166" s="28"/>
      <c r="C166" s="239"/>
      <c r="D166" s="240" t="s">
        <v>145</v>
      </c>
      <c r="E166" s="239"/>
      <c r="F166" s="241" t="s">
        <v>631</v>
      </c>
      <c r="G166" s="239"/>
      <c r="H166" s="239"/>
      <c r="J166" s="239"/>
      <c r="K166" s="239"/>
      <c r="L166" s="28"/>
      <c r="M166" s="117"/>
      <c r="T166" s="51"/>
      <c r="AT166" s="17" t="s">
        <v>145</v>
      </c>
      <c r="AU166" s="17" t="s">
        <v>87</v>
      </c>
    </row>
    <row r="167" spans="2:65" s="1" customFormat="1" x14ac:dyDescent="0.2">
      <c r="B167" s="28"/>
      <c r="C167" s="239"/>
      <c r="D167" s="242" t="s">
        <v>147</v>
      </c>
      <c r="E167" s="239"/>
      <c r="F167" s="243" t="s">
        <v>632</v>
      </c>
      <c r="G167" s="239"/>
      <c r="H167" s="239"/>
      <c r="J167" s="239"/>
      <c r="K167" s="239"/>
      <c r="L167" s="28"/>
      <c r="M167" s="117"/>
      <c r="T167" s="51"/>
      <c r="AT167" s="17" t="s">
        <v>147</v>
      </c>
      <c r="AU167" s="17" t="s">
        <v>87</v>
      </c>
    </row>
    <row r="168" spans="2:65" s="1" customFormat="1" ht="126.75" x14ac:dyDescent="0.2">
      <c r="B168" s="28"/>
      <c r="C168" s="239"/>
      <c r="D168" s="240" t="s">
        <v>149</v>
      </c>
      <c r="E168" s="239"/>
      <c r="F168" s="244" t="s">
        <v>633</v>
      </c>
      <c r="G168" s="239"/>
      <c r="H168" s="239"/>
      <c r="J168" s="239"/>
      <c r="K168" s="239"/>
      <c r="L168" s="28"/>
      <c r="M168" s="117"/>
      <c r="T168" s="51"/>
      <c r="AT168" s="17" t="s">
        <v>149</v>
      </c>
      <c r="AU168" s="17" t="s">
        <v>87</v>
      </c>
    </row>
    <row r="169" spans="2:65" s="12" customFormat="1" x14ac:dyDescent="0.2">
      <c r="B169" s="118"/>
      <c r="C169" s="245"/>
      <c r="D169" s="240" t="s">
        <v>151</v>
      </c>
      <c r="E169" s="246" t="s">
        <v>1</v>
      </c>
      <c r="F169" s="247" t="s">
        <v>621</v>
      </c>
      <c r="G169" s="245"/>
      <c r="H169" s="246" t="s">
        <v>1</v>
      </c>
      <c r="J169" s="245"/>
      <c r="K169" s="245"/>
      <c r="L169" s="118"/>
      <c r="M169" s="120"/>
      <c r="T169" s="121"/>
      <c r="AT169" s="119" t="s">
        <v>151</v>
      </c>
      <c r="AU169" s="119" t="s">
        <v>87</v>
      </c>
      <c r="AV169" s="12" t="s">
        <v>85</v>
      </c>
      <c r="AW169" s="12" t="s">
        <v>33</v>
      </c>
      <c r="AX169" s="12" t="s">
        <v>77</v>
      </c>
      <c r="AY169" s="119" t="s">
        <v>136</v>
      </c>
    </row>
    <row r="170" spans="2:65" s="13" customFormat="1" x14ac:dyDescent="0.2">
      <c r="B170" s="122"/>
      <c r="C170" s="248"/>
      <c r="D170" s="240" t="s">
        <v>151</v>
      </c>
      <c r="E170" s="249" t="s">
        <v>1</v>
      </c>
      <c r="F170" s="250" t="s">
        <v>634</v>
      </c>
      <c r="G170" s="248"/>
      <c r="H170" s="251">
        <v>1.8759999999999999</v>
      </c>
      <c r="J170" s="248"/>
      <c r="K170" s="248"/>
      <c r="L170" s="122"/>
      <c r="M170" s="124"/>
      <c r="T170" s="125"/>
      <c r="AT170" s="123" t="s">
        <v>151</v>
      </c>
      <c r="AU170" s="123" t="s">
        <v>87</v>
      </c>
      <c r="AV170" s="13" t="s">
        <v>87</v>
      </c>
      <c r="AW170" s="13" t="s">
        <v>33</v>
      </c>
      <c r="AX170" s="13" t="s">
        <v>77</v>
      </c>
      <c r="AY170" s="123" t="s">
        <v>136</v>
      </c>
    </row>
    <row r="171" spans="2:65" s="14" customFormat="1" x14ac:dyDescent="0.2">
      <c r="B171" s="126"/>
      <c r="C171" s="252"/>
      <c r="D171" s="240" t="s">
        <v>151</v>
      </c>
      <c r="E171" s="253" t="s">
        <v>1</v>
      </c>
      <c r="F171" s="254" t="s">
        <v>154</v>
      </c>
      <c r="G171" s="252"/>
      <c r="H171" s="255">
        <v>1.8759999999999999</v>
      </c>
      <c r="J171" s="252"/>
      <c r="K171" s="252"/>
      <c r="L171" s="126"/>
      <c r="M171" s="128"/>
      <c r="T171" s="129"/>
      <c r="AT171" s="127" t="s">
        <v>151</v>
      </c>
      <c r="AU171" s="127" t="s">
        <v>87</v>
      </c>
      <c r="AV171" s="14" t="s">
        <v>143</v>
      </c>
      <c r="AW171" s="14" t="s">
        <v>33</v>
      </c>
      <c r="AX171" s="14" t="s">
        <v>85</v>
      </c>
      <c r="AY171" s="127" t="s">
        <v>136</v>
      </c>
    </row>
    <row r="172" spans="2:65" s="1" customFormat="1" ht="24.2" customHeight="1" x14ac:dyDescent="0.2">
      <c r="B172" s="110"/>
      <c r="C172" s="229" t="s">
        <v>218</v>
      </c>
      <c r="D172" s="229" t="s">
        <v>138</v>
      </c>
      <c r="E172" s="231" t="s">
        <v>635</v>
      </c>
      <c r="F172" s="236" t="s">
        <v>636</v>
      </c>
      <c r="G172" s="237" t="s">
        <v>251</v>
      </c>
      <c r="H172" s="238">
        <v>31.009</v>
      </c>
      <c r="I172" s="323"/>
      <c r="J172" s="272">
        <f>ROUND(I172*H172,2)</f>
        <v>0</v>
      </c>
      <c r="K172" s="236" t="s">
        <v>142</v>
      </c>
      <c r="L172" s="28"/>
      <c r="M172" s="111" t="s">
        <v>1</v>
      </c>
      <c r="N172" s="112" t="s">
        <v>42</v>
      </c>
      <c r="O172" s="113">
        <v>0.499</v>
      </c>
      <c r="P172" s="113">
        <f>O172*H172</f>
        <v>15.473491000000001</v>
      </c>
      <c r="Q172" s="113">
        <v>2.7499999999999998E-3</v>
      </c>
      <c r="R172" s="113">
        <f>Q172*H172</f>
        <v>8.5274749999999996E-2</v>
      </c>
      <c r="S172" s="113">
        <v>0</v>
      </c>
      <c r="T172" s="114">
        <f>S172*H172</f>
        <v>0</v>
      </c>
      <c r="AR172" s="115" t="s">
        <v>143</v>
      </c>
      <c r="AT172" s="115" t="s">
        <v>138</v>
      </c>
      <c r="AU172" s="115" t="s">
        <v>87</v>
      </c>
      <c r="AY172" s="17" t="s">
        <v>136</v>
      </c>
      <c r="BE172" s="116">
        <f>IF(N172="základní",J172,0)</f>
        <v>0</v>
      </c>
      <c r="BF172" s="116">
        <f>IF(N172="snížená",J172,0)</f>
        <v>0</v>
      </c>
      <c r="BG172" s="116">
        <f>IF(N172="zákl. přenesená",J172,0)</f>
        <v>0</v>
      </c>
      <c r="BH172" s="116">
        <f>IF(N172="sníž. přenesená",J172,0)</f>
        <v>0</v>
      </c>
      <c r="BI172" s="116">
        <f>IF(N172="nulová",J172,0)</f>
        <v>0</v>
      </c>
      <c r="BJ172" s="17" t="s">
        <v>85</v>
      </c>
      <c r="BK172" s="116">
        <f>ROUND(I172*H172,2)</f>
        <v>0</v>
      </c>
      <c r="BL172" s="17" t="s">
        <v>143</v>
      </c>
      <c r="BM172" s="115" t="s">
        <v>637</v>
      </c>
    </row>
    <row r="173" spans="2:65" s="1" customFormat="1" ht="19.5" x14ac:dyDescent="0.2">
      <c r="B173" s="28"/>
      <c r="C173" s="239"/>
      <c r="D173" s="240" t="s">
        <v>145</v>
      </c>
      <c r="E173" s="239"/>
      <c r="F173" s="241" t="s">
        <v>638</v>
      </c>
      <c r="G173" s="239"/>
      <c r="H173" s="239"/>
      <c r="J173" s="239"/>
      <c r="K173" s="239"/>
      <c r="L173" s="28"/>
      <c r="M173" s="117"/>
      <c r="T173" s="51"/>
      <c r="AT173" s="17" t="s">
        <v>145</v>
      </c>
      <c r="AU173" s="17" t="s">
        <v>87</v>
      </c>
    </row>
    <row r="174" spans="2:65" s="1" customFormat="1" x14ac:dyDescent="0.2">
      <c r="B174" s="28"/>
      <c r="C174" s="239"/>
      <c r="D174" s="242" t="s">
        <v>147</v>
      </c>
      <c r="E174" s="239"/>
      <c r="F174" s="243" t="s">
        <v>639</v>
      </c>
      <c r="G174" s="239"/>
      <c r="H174" s="239"/>
      <c r="J174" s="239"/>
      <c r="K174" s="239"/>
      <c r="L174" s="28"/>
      <c r="M174" s="117"/>
      <c r="T174" s="51"/>
      <c r="AT174" s="17" t="s">
        <v>147</v>
      </c>
      <c r="AU174" s="17" t="s">
        <v>87</v>
      </c>
    </row>
    <row r="175" spans="2:65" s="1" customFormat="1" ht="107.25" x14ac:dyDescent="0.2">
      <c r="B175" s="28"/>
      <c r="C175" s="239"/>
      <c r="D175" s="240" t="s">
        <v>149</v>
      </c>
      <c r="E175" s="239"/>
      <c r="F175" s="244" t="s">
        <v>640</v>
      </c>
      <c r="G175" s="239"/>
      <c r="H175" s="239"/>
      <c r="J175" s="239"/>
      <c r="K175" s="239"/>
      <c r="L175" s="28"/>
      <c r="M175" s="117"/>
      <c r="T175" s="51"/>
      <c r="AT175" s="17" t="s">
        <v>149</v>
      </c>
      <c r="AU175" s="17" t="s">
        <v>87</v>
      </c>
    </row>
    <row r="176" spans="2:65" s="12" customFormat="1" x14ac:dyDescent="0.2">
      <c r="B176" s="118"/>
      <c r="C176" s="245"/>
      <c r="D176" s="240" t="s">
        <v>151</v>
      </c>
      <c r="E176" s="246" t="s">
        <v>1</v>
      </c>
      <c r="F176" s="247" t="s">
        <v>621</v>
      </c>
      <c r="G176" s="245"/>
      <c r="H176" s="246" t="s">
        <v>1</v>
      </c>
      <c r="J176" s="245"/>
      <c r="K176" s="245"/>
      <c r="L176" s="118"/>
      <c r="M176" s="120"/>
      <c r="T176" s="121"/>
      <c r="AT176" s="119" t="s">
        <v>151</v>
      </c>
      <c r="AU176" s="119" t="s">
        <v>87</v>
      </c>
      <c r="AV176" s="12" t="s">
        <v>85</v>
      </c>
      <c r="AW176" s="12" t="s">
        <v>33</v>
      </c>
      <c r="AX176" s="12" t="s">
        <v>77</v>
      </c>
      <c r="AY176" s="119" t="s">
        <v>136</v>
      </c>
    </row>
    <row r="177" spans="2:65" s="13" customFormat="1" x14ac:dyDescent="0.2">
      <c r="B177" s="122"/>
      <c r="C177" s="248"/>
      <c r="D177" s="240" t="s">
        <v>151</v>
      </c>
      <c r="E177" s="249" t="s">
        <v>1</v>
      </c>
      <c r="F177" s="250" t="s">
        <v>641</v>
      </c>
      <c r="G177" s="248"/>
      <c r="H177" s="251">
        <v>18.759</v>
      </c>
      <c r="J177" s="248"/>
      <c r="K177" s="248"/>
      <c r="L177" s="122"/>
      <c r="M177" s="124"/>
      <c r="T177" s="125"/>
      <c r="AT177" s="123" t="s">
        <v>151</v>
      </c>
      <c r="AU177" s="123" t="s">
        <v>87</v>
      </c>
      <c r="AV177" s="13" t="s">
        <v>87</v>
      </c>
      <c r="AW177" s="13" t="s">
        <v>33</v>
      </c>
      <c r="AX177" s="13" t="s">
        <v>77</v>
      </c>
      <c r="AY177" s="123" t="s">
        <v>136</v>
      </c>
    </row>
    <row r="178" spans="2:65" s="12" customFormat="1" x14ac:dyDescent="0.2">
      <c r="B178" s="118"/>
      <c r="C178" s="245"/>
      <c r="D178" s="240" t="s">
        <v>151</v>
      </c>
      <c r="E178" s="246" t="s">
        <v>1</v>
      </c>
      <c r="F178" s="247" t="s">
        <v>642</v>
      </c>
      <c r="G178" s="245"/>
      <c r="H178" s="246" t="s">
        <v>1</v>
      </c>
      <c r="J178" s="245"/>
      <c r="K178" s="245"/>
      <c r="L178" s="118"/>
      <c r="M178" s="120"/>
      <c r="T178" s="121"/>
      <c r="AT178" s="119" t="s">
        <v>151</v>
      </c>
      <c r="AU178" s="119" t="s">
        <v>87</v>
      </c>
      <c r="AV178" s="12" t="s">
        <v>85</v>
      </c>
      <c r="AW178" s="12" t="s">
        <v>33</v>
      </c>
      <c r="AX178" s="12" t="s">
        <v>77</v>
      </c>
      <c r="AY178" s="119" t="s">
        <v>136</v>
      </c>
    </row>
    <row r="179" spans="2:65" s="13" customFormat="1" x14ac:dyDescent="0.2">
      <c r="B179" s="122"/>
      <c r="C179" s="248"/>
      <c r="D179" s="240" t="s">
        <v>151</v>
      </c>
      <c r="E179" s="249" t="s">
        <v>1</v>
      </c>
      <c r="F179" s="250" t="s">
        <v>643</v>
      </c>
      <c r="G179" s="248"/>
      <c r="H179" s="251">
        <v>12.25</v>
      </c>
      <c r="J179" s="248"/>
      <c r="K179" s="248"/>
      <c r="L179" s="122"/>
      <c r="M179" s="124"/>
      <c r="T179" s="125"/>
      <c r="AT179" s="123" t="s">
        <v>151</v>
      </c>
      <c r="AU179" s="123" t="s">
        <v>87</v>
      </c>
      <c r="AV179" s="13" t="s">
        <v>87</v>
      </c>
      <c r="AW179" s="13" t="s">
        <v>33</v>
      </c>
      <c r="AX179" s="13" t="s">
        <v>77</v>
      </c>
      <c r="AY179" s="123" t="s">
        <v>136</v>
      </c>
    </row>
    <row r="180" spans="2:65" s="14" customFormat="1" x14ac:dyDescent="0.2">
      <c r="B180" s="126"/>
      <c r="C180" s="252"/>
      <c r="D180" s="240" t="s">
        <v>151</v>
      </c>
      <c r="E180" s="253" t="s">
        <v>1</v>
      </c>
      <c r="F180" s="254" t="s">
        <v>154</v>
      </c>
      <c r="G180" s="252"/>
      <c r="H180" s="255">
        <v>31.009</v>
      </c>
      <c r="J180" s="252"/>
      <c r="K180" s="252"/>
      <c r="L180" s="126"/>
      <c r="M180" s="128"/>
      <c r="T180" s="129"/>
      <c r="AT180" s="127" t="s">
        <v>151</v>
      </c>
      <c r="AU180" s="127" t="s">
        <v>87</v>
      </c>
      <c r="AV180" s="14" t="s">
        <v>143</v>
      </c>
      <c r="AW180" s="14" t="s">
        <v>33</v>
      </c>
      <c r="AX180" s="14" t="s">
        <v>85</v>
      </c>
      <c r="AY180" s="127" t="s">
        <v>136</v>
      </c>
    </row>
    <row r="181" spans="2:65" s="1" customFormat="1" ht="24.2" customHeight="1" x14ac:dyDescent="0.2">
      <c r="B181" s="110"/>
      <c r="C181" s="229" t="s">
        <v>229</v>
      </c>
      <c r="D181" s="229" t="s">
        <v>138</v>
      </c>
      <c r="E181" s="231" t="s">
        <v>644</v>
      </c>
      <c r="F181" s="236" t="s">
        <v>645</v>
      </c>
      <c r="G181" s="237" t="s">
        <v>251</v>
      </c>
      <c r="H181" s="238">
        <v>31.009</v>
      </c>
      <c r="I181" s="324"/>
      <c r="J181" s="272">
        <f>ROUND(I181*H181,2)</f>
        <v>0</v>
      </c>
      <c r="K181" s="236" t="s">
        <v>142</v>
      </c>
      <c r="L181" s="28"/>
      <c r="M181" s="111" t="s">
        <v>1</v>
      </c>
      <c r="N181" s="112" t="s">
        <v>42</v>
      </c>
      <c r="O181" s="113">
        <v>0.17</v>
      </c>
      <c r="P181" s="113">
        <f>O181*H181</f>
        <v>5.2715300000000003</v>
      </c>
      <c r="Q181" s="113">
        <v>0</v>
      </c>
      <c r="R181" s="113">
        <f>Q181*H181</f>
        <v>0</v>
      </c>
      <c r="S181" s="113">
        <v>0</v>
      </c>
      <c r="T181" s="114">
        <f>S181*H181</f>
        <v>0</v>
      </c>
      <c r="AR181" s="115" t="s">
        <v>143</v>
      </c>
      <c r="AT181" s="115" t="s">
        <v>138</v>
      </c>
      <c r="AU181" s="115" t="s">
        <v>87</v>
      </c>
      <c r="AY181" s="17" t="s">
        <v>136</v>
      </c>
      <c r="BE181" s="116">
        <f>IF(N181="základní",J181,0)</f>
        <v>0</v>
      </c>
      <c r="BF181" s="116">
        <f>IF(N181="snížená",J181,0)</f>
        <v>0</v>
      </c>
      <c r="BG181" s="116">
        <f>IF(N181="zákl. přenesená",J181,0)</f>
        <v>0</v>
      </c>
      <c r="BH181" s="116">
        <f>IF(N181="sníž. přenesená",J181,0)</f>
        <v>0</v>
      </c>
      <c r="BI181" s="116">
        <f>IF(N181="nulová",J181,0)</f>
        <v>0</v>
      </c>
      <c r="BJ181" s="17" t="s">
        <v>85</v>
      </c>
      <c r="BK181" s="116">
        <f>ROUND(I181*H181,2)</f>
        <v>0</v>
      </c>
      <c r="BL181" s="17" t="s">
        <v>143</v>
      </c>
      <c r="BM181" s="115" t="s">
        <v>646</v>
      </c>
    </row>
    <row r="182" spans="2:65" s="1" customFormat="1" ht="19.5" x14ac:dyDescent="0.2">
      <c r="B182" s="28"/>
      <c r="C182" s="239"/>
      <c r="D182" s="240" t="s">
        <v>145</v>
      </c>
      <c r="E182" s="239"/>
      <c r="F182" s="241" t="s">
        <v>647</v>
      </c>
      <c r="G182" s="239"/>
      <c r="H182" s="239"/>
      <c r="J182" s="239"/>
      <c r="K182" s="239"/>
      <c r="L182" s="28"/>
      <c r="M182" s="117"/>
      <c r="T182" s="51"/>
      <c r="AT182" s="17" t="s">
        <v>145</v>
      </c>
      <c r="AU182" s="17" t="s">
        <v>87</v>
      </c>
    </row>
    <row r="183" spans="2:65" s="1" customFormat="1" x14ac:dyDescent="0.2">
      <c r="B183" s="28"/>
      <c r="C183" s="239"/>
      <c r="D183" s="242" t="s">
        <v>147</v>
      </c>
      <c r="E183" s="239"/>
      <c r="F183" s="243" t="s">
        <v>648</v>
      </c>
      <c r="G183" s="239"/>
      <c r="H183" s="239"/>
      <c r="J183" s="239"/>
      <c r="K183" s="239"/>
      <c r="L183" s="28"/>
      <c r="M183" s="117"/>
      <c r="T183" s="51"/>
      <c r="AT183" s="17" t="s">
        <v>147</v>
      </c>
      <c r="AU183" s="17" t="s">
        <v>87</v>
      </c>
    </row>
    <row r="184" spans="2:65" s="1" customFormat="1" ht="107.25" x14ac:dyDescent="0.2">
      <c r="B184" s="28"/>
      <c r="C184" s="239"/>
      <c r="D184" s="240" t="s">
        <v>149</v>
      </c>
      <c r="E184" s="239"/>
      <c r="F184" s="244" t="s">
        <v>640</v>
      </c>
      <c r="G184" s="239"/>
      <c r="H184" s="239"/>
      <c r="J184" s="239"/>
      <c r="K184" s="239"/>
      <c r="L184" s="28"/>
      <c r="M184" s="117"/>
      <c r="T184" s="51"/>
      <c r="AT184" s="17" t="s">
        <v>149</v>
      </c>
      <c r="AU184" s="17" t="s">
        <v>87</v>
      </c>
    </row>
    <row r="185" spans="2:65" s="1" customFormat="1" ht="16.5" customHeight="1" x14ac:dyDescent="0.2">
      <c r="B185" s="110"/>
      <c r="C185" s="229" t="s">
        <v>240</v>
      </c>
      <c r="D185" s="229" t="s">
        <v>138</v>
      </c>
      <c r="E185" s="231" t="s">
        <v>649</v>
      </c>
      <c r="F185" s="236" t="s">
        <v>650</v>
      </c>
      <c r="G185" s="237" t="s">
        <v>378</v>
      </c>
      <c r="H185" s="238">
        <v>0.1</v>
      </c>
      <c r="I185" s="325"/>
      <c r="J185" s="272">
        <f>ROUND(I185*H185,2)</f>
        <v>0</v>
      </c>
      <c r="K185" s="236" t="s">
        <v>142</v>
      </c>
      <c r="L185" s="28"/>
      <c r="M185" s="111" t="s">
        <v>1</v>
      </c>
      <c r="N185" s="112" t="s">
        <v>42</v>
      </c>
      <c r="O185" s="113">
        <v>15.231</v>
      </c>
      <c r="P185" s="113">
        <f>O185*H185</f>
        <v>1.5231000000000001</v>
      </c>
      <c r="Q185" s="113">
        <v>1.06277</v>
      </c>
      <c r="R185" s="113">
        <f>Q185*H185</f>
        <v>0.10627700000000001</v>
      </c>
      <c r="S185" s="113">
        <v>0</v>
      </c>
      <c r="T185" s="114">
        <f>S185*H185</f>
        <v>0</v>
      </c>
      <c r="AR185" s="115" t="s">
        <v>143</v>
      </c>
      <c r="AT185" s="115" t="s">
        <v>138</v>
      </c>
      <c r="AU185" s="115" t="s">
        <v>87</v>
      </c>
      <c r="AY185" s="17" t="s">
        <v>136</v>
      </c>
      <c r="BE185" s="116">
        <f>IF(N185="základní",J185,0)</f>
        <v>0</v>
      </c>
      <c r="BF185" s="116">
        <f>IF(N185="snížená",J185,0)</f>
        <v>0</v>
      </c>
      <c r="BG185" s="116">
        <f>IF(N185="zákl. přenesená",J185,0)</f>
        <v>0</v>
      </c>
      <c r="BH185" s="116">
        <f>IF(N185="sníž. přenesená",J185,0)</f>
        <v>0</v>
      </c>
      <c r="BI185" s="116">
        <f>IF(N185="nulová",J185,0)</f>
        <v>0</v>
      </c>
      <c r="BJ185" s="17" t="s">
        <v>85</v>
      </c>
      <c r="BK185" s="116">
        <f>ROUND(I185*H185,2)</f>
        <v>0</v>
      </c>
      <c r="BL185" s="17" t="s">
        <v>143</v>
      </c>
      <c r="BM185" s="115" t="s">
        <v>651</v>
      </c>
    </row>
    <row r="186" spans="2:65" s="1" customFormat="1" ht="19.5" x14ac:dyDescent="0.2">
      <c r="B186" s="28"/>
      <c r="C186" s="239"/>
      <c r="D186" s="240" t="s">
        <v>145</v>
      </c>
      <c r="E186" s="239"/>
      <c r="F186" s="241" t="s">
        <v>652</v>
      </c>
      <c r="G186" s="239"/>
      <c r="H186" s="239"/>
      <c r="J186" s="239"/>
      <c r="K186" s="239"/>
      <c r="L186" s="28"/>
      <c r="M186" s="117"/>
      <c r="T186" s="51"/>
      <c r="AT186" s="17" t="s">
        <v>145</v>
      </c>
      <c r="AU186" s="17" t="s">
        <v>87</v>
      </c>
    </row>
    <row r="187" spans="2:65" s="1" customFormat="1" x14ac:dyDescent="0.2">
      <c r="B187" s="28"/>
      <c r="C187" s="239"/>
      <c r="D187" s="242" t="s">
        <v>147</v>
      </c>
      <c r="E187" s="239"/>
      <c r="F187" s="243" t="s">
        <v>653</v>
      </c>
      <c r="G187" s="239"/>
      <c r="H187" s="239"/>
      <c r="J187" s="239"/>
      <c r="K187" s="239"/>
      <c r="L187" s="28"/>
      <c r="M187" s="117"/>
      <c r="T187" s="51"/>
      <c r="AT187" s="17" t="s">
        <v>147</v>
      </c>
      <c r="AU187" s="17" t="s">
        <v>87</v>
      </c>
    </row>
    <row r="188" spans="2:65" s="12" customFormat="1" x14ac:dyDescent="0.2">
      <c r="B188" s="118"/>
      <c r="C188" s="245"/>
      <c r="D188" s="240" t="s">
        <v>151</v>
      </c>
      <c r="E188" s="246" t="s">
        <v>1</v>
      </c>
      <c r="F188" s="247" t="s">
        <v>621</v>
      </c>
      <c r="G188" s="245"/>
      <c r="H188" s="246" t="s">
        <v>1</v>
      </c>
      <c r="J188" s="245"/>
      <c r="K188" s="245"/>
      <c r="L188" s="118"/>
      <c r="M188" s="120"/>
      <c r="T188" s="121"/>
      <c r="AT188" s="119" t="s">
        <v>151</v>
      </c>
      <c r="AU188" s="119" t="s">
        <v>87</v>
      </c>
      <c r="AV188" s="12" t="s">
        <v>85</v>
      </c>
      <c r="AW188" s="12" t="s">
        <v>33</v>
      </c>
      <c r="AX188" s="12" t="s">
        <v>77</v>
      </c>
      <c r="AY188" s="119" t="s">
        <v>136</v>
      </c>
    </row>
    <row r="189" spans="2:65" s="12" customFormat="1" x14ac:dyDescent="0.2">
      <c r="B189" s="118"/>
      <c r="C189" s="245"/>
      <c r="D189" s="240" t="s">
        <v>151</v>
      </c>
      <c r="E189" s="246" t="s">
        <v>1</v>
      </c>
      <c r="F189" s="247" t="s">
        <v>612</v>
      </c>
      <c r="G189" s="245"/>
      <c r="H189" s="246" t="s">
        <v>1</v>
      </c>
      <c r="J189" s="245"/>
      <c r="K189" s="245"/>
      <c r="L189" s="118"/>
      <c r="M189" s="120"/>
      <c r="T189" s="121"/>
      <c r="AT189" s="119" t="s">
        <v>151</v>
      </c>
      <c r="AU189" s="119" t="s">
        <v>87</v>
      </c>
      <c r="AV189" s="12" t="s">
        <v>85</v>
      </c>
      <c r="AW189" s="12" t="s">
        <v>33</v>
      </c>
      <c r="AX189" s="12" t="s">
        <v>77</v>
      </c>
      <c r="AY189" s="119" t="s">
        <v>136</v>
      </c>
    </row>
    <row r="190" spans="2:65" s="13" customFormat="1" x14ac:dyDescent="0.2">
      <c r="B190" s="122"/>
      <c r="C190" s="248"/>
      <c r="D190" s="240" t="s">
        <v>151</v>
      </c>
      <c r="E190" s="249" t="s">
        <v>1</v>
      </c>
      <c r="F190" s="250" t="s">
        <v>654</v>
      </c>
      <c r="G190" s="248"/>
      <c r="H190" s="251">
        <v>0.1</v>
      </c>
      <c r="J190" s="248"/>
      <c r="K190" s="248"/>
      <c r="L190" s="122"/>
      <c r="M190" s="124"/>
      <c r="T190" s="125"/>
      <c r="AT190" s="123" t="s">
        <v>151</v>
      </c>
      <c r="AU190" s="123" t="s">
        <v>87</v>
      </c>
      <c r="AV190" s="13" t="s">
        <v>87</v>
      </c>
      <c r="AW190" s="13" t="s">
        <v>33</v>
      </c>
      <c r="AX190" s="13" t="s">
        <v>77</v>
      </c>
      <c r="AY190" s="123" t="s">
        <v>136</v>
      </c>
    </row>
    <row r="191" spans="2:65" s="14" customFormat="1" x14ac:dyDescent="0.2">
      <c r="B191" s="126"/>
      <c r="C191" s="252"/>
      <c r="D191" s="240" t="s">
        <v>151</v>
      </c>
      <c r="E191" s="253" t="s">
        <v>1</v>
      </c>
      <c r="F191" s="254" t="s">
        <v>154</v>
      </c>
      <c r="G191" s="252"/>
      <c r="H191" s="255">
        <v>0.1</v>
      </c>
      <c r="J191" s="252"/>
      <c r="K191" s="252"/>
      <c r="L191" s="126"/>
      <c r="M191" s="128"/>
      <c r="T191" s="129"/>
      <c r="AT191" s="127" t="s">
        <v>151</v>
      </c>
      <c r="AU191" s="127" t="s">
        <v>87</v>
      </c>
      <c r="AV191" s="14" t="s">
        <v>143</v>
      </c>
      <c r="AW191" s="14" t="s">
        <v>33</v>
      </c>
      <c r="AX191" s="14" t="s">
        <v>85</v>
      </c>
      <c r="AY191" s="127" t="s">
        <v>136</v>
      </c>
    </row>
    <row r="192" spans="2:65" s="1" customFormat="1" ht="24.2" customHeight="1" x14ac:dyDescent="0.2">
      <c r="B192" s="110"/>
      <c r="C192" s="229" t="s">
        <v>248</v>
      </c>
      <c r="D192" s="229" t="s">
        <v>138</v>
      </c>
      <c r="E192" s="231" t="s">
        <v>655</v>
      </c>
      <c r="F192" s="236" t="s">
        <v>656</v>
      </c>
      <c r="G192" s="237" t="s">
        <v>141</v>
      </c>
      <c r="H192" s="238">
        <v>23.2</v>
      </c>
      <c r="I192" s="326"/>
      <c r="J192" s="272">
        <f>ROUND(I192*H192,2)</f>
        <v>0</v>
      </c>
      <c r="K192" s="236" t="s">
        <v>142</v>
      </c>
      <c r="L192" s="28"/>
      <c r="M192" s="111" t="s">
        <v>1</v>
      </c>
      <c r="N192" s="112" t="s">
        <v>42</v>
      </c>
      <c r="O192" s="113">
        <v>4.5910000000000002</v>
      </c>
      <c r="P192" s="113">
        <f>O192*H192</f>
        <v>106.5112</v>
      </c>
      <c r="Q192" s="113">
        <v>0</v>
      </c>
      <c r="R192" s="113">
        <f>Q192*H192</f>
        <v>0</v>
      </c>
      <c r="S192" s="113">
        <v>0</v>
      </c>
      <c r="T192" s="114">
        <f>S192*H192</f>
        <v>0</v>
      </c>
      <c r="AR192" s="115" t="s">
        <v>143</v>
      </c>
      <c r="AT192" s="115" t="s">
        <v>138</v>
      </c>
      <c r="AU192" s="115" t="s">
        <v>87</v>
      </c>
      <c r="AY192" s="17" t="s">
        <v>136</v>
      </c>
      <c r="BE192" s="116">
        <f>IF(N192="základní",J192,0)</f>
        <v>0</v>
      </c>
      <c r="BF192" s="116">
        <f>IF(N192="snížená",J192,0)</f>
        <v>0</v>
      </c>
      <c r="BG192" s="116">
        <f>IF(N192="zákl. přenesená",J192,0)</f>
        <v>0</v>
      </c>
      <c r="BH192" s="116">
        <f>IF(N192="sníž. přenesená",J192,0)</f>
        <v>0</v>
      </c>
      <c r="BI192" s="116">
        <f>IF(N192="nulová",J192,0)</f>
        <v>0</v>
      </c>
      <c r="BJ192" s="17" t="s">
        <v>85</v>
      </c>
      <c r="BK192" s="116">
        <f>ROUND(I192*H192,2)</f>
        <v>0</v>
      </c>
      <c r="BL192" s="17" t="s">
        <v>143</v>
      </c>
      <c r="BM192" s="115" t="s">
        <v>657</v>
      </c>
    </row>
    <row r="193" spans="2:65" s="1" customFormat="1" ht="12.75" customHeight="1" x14ac:dyDescent="0.2">
      <c r="B193" s="110"/>
      <c r="C193" s="261"/>
      <c r="D193" s="261"/>
      <c r="E193" s="262"/>
      <c r="F193" s="256" t="s">
        <v>184</v>
      </c>
      <c r="G193" s="264"/>
      <c r="H193" s="265"/>
      <c r="I193" s="140"/>
      <c r="J193" s="273"/>
      <c r="K193" s="274"/>
      <c r="L193" s="28"/>
      <c r="M193" s="111"/>
      <c r="N193" s="112"/>
      <c r="O193" s="113"/>
      <c r="P193" s="113"/>
      <c r="Q193" s="113"/>
      <c r="R193" s="113"/>
      <c r="S193" s="113"/>
      <c r="T193" s="114"/>
      <c r="AR193" s="115"/>
      <c r="AT193" s="115"/>
      <c r="AU193" s="115"/>
      <c r="AY193" s="17"/>
      <c r="BE193" s="116"/>
      <c r="BF193" s="116"/>
      <c r="BG193" s="116"/>
      <c r="BH193" s="116"/>
      <c r="BI193" s="116"/>
      <c r="BJ193" s="17"/>
      <c r="BK193" s="116"/>
      <c r="BL193" s="17"/>
      <c r="BM193" s="115"/>
    </row>
    <row r="194" spans="2:65" s="1" customFormat="1" ht="39" x14ac:dyDescent="0.2">
      <c r="B194" s="28"/>
      <c r="C194" s="239"/>
      <c r="D194" s="240" t="s">
        <v>145</v>
      </c>
      <c r="E194" s="239"/>
      <c r="F194" s="241" t="s">
        <v>658</v>
      </c>
      <c r="G194" s="239"/>
      <c r="H194" s="239"/>
      <c r="J194" s="239"/>
      <c r="K194" s="239"/>
      <c r="L194" s="28"/>
      <c r="M194" s="117"/>
      <c r="T194" s="51"/>
      <c r="AT194" s="17" t="s">
        <v>145</v>
      </c>
      <c r="AU194" s="17" t="s">
        <v>87</v>
      </c>
    </row>
    <row r="195" spans="2:65" s="1" customFormat="1" x14ac:dyDescent="0.2">
      <c r="B195" s="28"/>
      <c r="C195" s="239"/>
      <c r="D195" s="242" t="s">
        <v>147</v>
      </c>
      <c r="E195" s="239"/>
      <c r="F195" s="243" t="s">
        <v>659</v>
      </c>
      <c r="G195" s="239"/>
      <c r="H195" s="239"/>
      <c r="J195" s="239"/>
      <c r="K195" s="239"/>
      <c r="L195" s="28"/>
      <c r="M195" s="117"/>
      <c r="T195" s="51"/>
      <c r="AT195" s="17" t="s">
        <v>147</v>
      </c>
      <c r="AU195" s="17" t="s">
        <v>87</v>
      </c>
    </row>
    <row r="196" spans="2:65" s="1" customFormat="1" ht="282.75" x14ac:dyDescent="0.2">
      <c r="B196" s="28"/>
      <c r="C196" s="239"/>
      <c r="D196" s="240" t="s">
        <v>149</v>
      </c>
      <c r="E196" s="239"/>
      <c r="F196" s="244" t="s">
        <v>660</v>
      </c>
      <c r="G196" s="239"/>
      <c r="H196" s="239"/>
      <c r="J196" s="239"/>
      <c r="K196" s="239"/>
      <c r="L196" s="28"/>
      <c r="M196" s="117"/>
      <c r="T196" s="51"/>
      <c r="AT196" s="17" t="s">
        <v>149</v>
      </c>
      <c r="AU196" s="17" t="s">
        <v>87</v>
      </c>
    </row>
    <row r="197" spans="2:65" s="12" customFormat="1" x14ac:dyDescent="0.2">
      <c r="B197" s="118"/>
      <c r="C197" s="245"/>
      <c r="D197" s="240" t="s">
        <v>151</v>
      </c>
      <c r="E197" s="246" t="s">
        <v>1</v>
      </c>
      <c r="F197" s="247" t="s">
        <v>661</v>
      </c>
      <c r="G197" s="245"/>
      <c r="H197" s="246" t="s">
        <v>1</v>
      </c>
      <c r="J197" s="245"/>
      <c r="K197" s="245"/>
      <c r="L197" s="118"/>
      <c r="M197" s="120"/>
      <c r="T197" s="121"/>
      <c r="AT197" s="119" t="s">
        <v>151</v>
      </c>
      <c r="AU197" s="119" t="s">
        <v>87</v>
      </c>
      <c r="AV197" s="12" t="s">
        <v>85</v>
      </c>
      <c r="AW197" s="12" t="s">
        <v>33</v>
      </c>
      <c r="AX197" s="12" t="s">
        <v>77</v>
      </c>
      <c r="AY197" s="119" t="s">
        <v>136</v>
      </c>
    </row>
    <row r="198" spans="2:65" s="13" customFormat="1" x14ac:dyDescent="0.2">
      <c r="B198" s="122"/>
      <c r="C198" s="248"/>
      <c r="D198" s="240" t="s">
        <v>151</v>
      </c>
      <c r="E198" s="249" t="s">
        <v>1</v>
      </c>
      <c r="F198" s="250" t="s">
        <v>662</v>
      </c>
      <c r="G198" s="248"/>
      <c r="H198" s="251">
        <v>23.2</v>
      </c>
      <c r="J198" s="248"/>
      <c r="K198" s="248"/>
      <c r="L198" s="122"/>
      <c r="M198" s="124"/>
      <c r="T198" s="125"/>
      <c r="AT198" s="123" t="s">
        <v>151</v>
      </c>
      <c r="AU198" s="123" t="s">
        <v>87</v>
      </c>
      <c r="AV198" s="13" t="s">
        <v>87</v>
      </c>
      <c r="AW198" s="13" t="s">
        <v>33</v>
      </c>
      <c r="AX198" s="13" t="s">
        <v>77</v>
      </c>
      <c r="AY198" s="123" t="s">
        <v>136</v>
      </c>
    </row>
    <row r="199" spans="2:65" s="14" customFormat="1" x14ac:dyDescent="0.2">
      <c r="B199" s="126"/>
      <c r="C199" s="252"/>
      <c r="D199" s="240" t="s">
        <v>151</v>
      </c>
      <c r="E199" s="253" t="s">
        <v>1</v>
      </c>
      <c r="F199" s="254" t="s">
        <v>154</v>
      </c>
      <c r="G199" s="252"/>
      <c r="H199" s="255">
        <v>23.2</v>
      </c>
      <c r="J199" s="252"/>
      <c r="K199" s="252"/>
      <c r="L199" s="126"/>
      <c r="M199" s="128"/>
      <c r="T199" s="129"/>
      <c r="AT199" s="127" t="s">
        <v>151</v>
      </c>
      <c r="AU199" s="127" t="s">
        <v>87</v>
      </c>
      <c r="AV199" s="14" t="s">
        <v>143</v>
      </c>
      <c r="AW199" s="14" t="s">
        <v>33</v>
      </c>
      <c r="AX199" s="14" t="s">
        <v>85</v>
      </c>
      <c r="AY199" s="127" t="s">
        <v>136</v>
      </c>
    </row>
    <row r="200" spans="2:65" s="1" customFormat="1" ht="21.75" customHeight="1" x14ac:dyDescent="0.2">
      <c r="B200" s="110"/>
      <c r="C200" s="229" t="s">
        <v>257</v>
      </c>
      <c r="D200" s="229" t="s">
        <v>138</v>
      </c>
      <c r="E200" s="231" t="s">
        <v>663</v>
      </c>
      <c r="F200" s="236" t="s">
        <v>664</v>
      </c>
      <c r="G200" s="237" t="s">
        <v>251</v>
      </c>
      <c r="H200" s="238">
        <v>65.599999999999994</v>
      </c>
      <c r="I200" s="327"/>
      <c r="J200" s="272">
        <f>ROUND(I200*H200,2)</f>
        <v>0</v>
      </c>
      <c r="K200" s="236" t="s">
        <v>142</v>
      </c>
      <c r="L200" s="28"/>
      <c r="M200" s="111" t="s">
        <v>1</v>
      </c>
      <c r="N200" s="112" t="s">
        <v>42</v>
      </c>
      <c r="O200" s="113">
        <v>1.9630000000000001</v>
      </c>
      <c r="P200" s="113">
        <f>O200*H200</f>
        <v>128.77279999999999</v>
      </c>
      <c r="Q200" s="113">
        <v>8.6499999999999997E-3</v>
      </c>
      <c r="R200" s="113">
        <f>Q200*H200</f>
        <v>0.56743999999999994</v>
      </c>
      <c r="S200" s="113">
        <v>0</v>
      </c>
      <c r="T200" s="114">
        <f>S200*H200</f>
        <v>0</v>
      </c>
      <c r="AR200" s="115" t="s">
        <v>143</v>
      </c>
      <c r="AT200" s="115" t="s">
        <v>138</v>
      </c>
      <c r="AU200" s="115" t="s">
        <v>87</v>
      </c>
      <c r="AY200" s="17" t="s">
        <v>136</v>
      </c>
      <c r="BE200" s="116">
        <f>IF(N200="základní",J200,0)</f>
        <v>0</v>
      </c>
      <c r="BF200" s="116">
        <f>IF(N200="snížená",J200,0)</f>
        <v>0</v>
      </c>
      <c r="BG200" s="116">
        <f>IF(N200="zákl. přenesená",J200,0)</f>
        <v>0</v>
      </c>
      <c r="BH200" s="116">
        <f>IF(N200="sníž. přenesená",J200,0)</f>
        <v>0</v>
      </c>
      <c r="BI200" s="116">
        <f>IF(N200="nulová",J200,0)</f>
        <v>0</v>
      </c>
      <c r="BJ200" s="17" t="s">
        <v>85</v>
      </c>
      <c r="BK200" s="116">
        <f>ROUND(I200*H200,2)</f>
        <v>0</v>
      </c>
      <c r="BL200" s="17" t="s">
        <v>143</v>
      </c>
      <c r="BM200" s="115" t="s">
        <v>665</v>
      </c>
    </row>
    <row r="201" spans="2:65" s="1" customFormat="1" ht="39" x14ac:dyDescent="0.2">
      <c r="B201" s="28"/>
      <c r="C201" s="239"/>
      <c r="D201" s="240" t="s">
        <v>145</v>
      </c>
      <c r="E201" s="239"/>
      <c r="F201" s="241" t="s">
        <v>666</v>
      </c>
      <c r="G201" s="239"/>
      <c r="H201" s="239"/>
      <c r="J201" s="239"/>
      <c r="K201" s="239"/>
      <c r="L201" s="28"/>
      <c r="M201" s="117"/>
      <c r="T201" s="51"/>
      <c r="AT201" s="17" t="s">
        <v>145</v>
      </c>
      <c r="AU201" s="17" t="s">
        <v>87</v>
      </c>
    </row>
    <row r="202" spans="2:65" s="1" customFormat="1" x14ac:dyDescent="0.2">
      <c r="B202" s="28"/>
      <c r="C202" s="239"/>
      <c r="D202" s="242" t="s">
        <v>147</v>
      </c>
      <c r="E202" s="239"/>
      <c r="F202" s="243" t="s">
        <v>667</v>
      </c>
      <c r="G202" s="239"/>
      <c r="H202" s="239"/>
      <c r="J202" s="239"/>
      <c r="K202" s="239"/>
      <c r="L202" s="28"/>
      <c r="M202" s="117"/>
      <c r="T202" s="51"/>
      <c r="AT202" s="17" t="s">
        <v>147</v>
      </c>
      <c r="AU202" s="17" t="s">
        <v>87</v>
      </c>
    </row>
    <row r="203" spans="2:65" s="1" customFormat="1" ht="195" x14ac:dyDescent="0.2">
      <c r="B203" s="28"/>
      <c r="C203" s="239"/>
      <c r="D203" s="240" t="s">
        <v>149</v>
      </c>
      <c r="E203" s="239"/>
      <c r="F203" s="244" t="s">
        <v>668</v>
      </c>
      <c r="G203" s="239"/>
      <c r="H203" s="239"/>
      <c r="J203" s="239"/>
      <c r="K203" s="239"/>
      <c r="L203" s="28"/>
      <c r="M203" s="117"/>
      <c r="T203" s="51"/>
      <c r="AT203" s="17" t="s">
        <v>149</v>
      </c>
      <c r="AU203" s="17" t="s">
        <v>87</v>
      </c>
    </row>
    <row r="204" spans="2:65" s="12" customFormat="1" x14ac:dyDescent="0.2">
      <c r="B204" s="118"/>
      <c r="C204" s="245"/>
      <c r="D204" s="240" t="s">
        <v>151</v>
      </c>
      <c r="E204" s="246" t="s">
        <v>1</v>
      </c>
      <c r="F204" s="247" t="s">
        <v>661</v>
      </c>
      <c r="G204" s="245"/>
      <c r="H204" s="246" t="s">
        <v>1</v>
      </c>
      <c r="J204" s="245"/>
      <c r="K204" s="245"/>
      <c r="L204" s="118"/>
      <c r="M204" s="120"/>
      <c r="T204" s="121"/>
      <c r="AT204" s="119" t="s">
        <v>151</v>
      </c>
      <c r="AU204" s="119" t="s">
        <v>87</v>
      </c>
      <c r="AV204" s="12" t="s">
        <v>85</v>
      </c>
      <c r="AW204" s="12" t="s">
        <v>33</v>
      </c>
      <c r="AX204" s="12" t="s">
        <v>77</v>
      </c>
      <c r="AY204" s="119" t="s">
        <v>136</v>
      </c>
    </row>
    <row r="205" spans="2:65" s="13" customFormat="1" x14ac:dyDescent="0.2">
      <c r="B205" s="122"/>
      <c r="C205" s="248"/>
      <c r="D205" s="240" t="s">
        <v>151</v>
      </c>
      <c r="E205" s="249" t="s">
        <v>1</v>
      </c>
      <c r="F205" s="250" t="s">
        <v>669</v>
      </c>
      <c r="G205" s="248"/>
      <c r="H205" s="251">
        <v>65.599999999999994</v>
      </c>
      <c r="J205" s="248"/>
      <c r="K205" s="248"/>
      <c r="L205" s="122"/>
      <c r="M205" s="124"/>
      <c r="T205" s="125"/>
      <c r="AT205" s="123" t="s">
        <v>151</v>
      </c>
      <c r="AU205" s="123" t="s">
        <v>87</v>
      </c>
      <c r="AV205" s="13" t="s">
        <v>87</v>
      </c>
      <c r="AW205" s="13" t="s">
        <v>33</v>
      </c>
      <c r="AX205" s="13" t="s">
        <v>77</v>
      </c>
      <c r="AY205" s="123" t="s">
        <v>136</v>
      </c>
    </row>
    <row r="206" spans="2:65" s="14" customFormat="1" x14ac:dyDescent="0.2">
      <c r="B206" s="126"/>
      <c r="C206" s="252"/>
      <c r="D206" s="240" t="s">
        <v>151</v>
      </c>
      <c r="E206" s="253" t="s">
        <v>1</v>
      </c>
      <c r="F206" s="254" t="s">
        <v>154</v>
      </c>
      <c r="G206" s="252"/>
      <c r="H206" s="255">
        <v>65.599999999999994</v>
      </c>
      <c r="J206" s="252"/>
      <c r="K206" s="252"/>
      <c r="L206" s="126"/>
      <c r="M206" s="128"/>
      <c r="T206" s="129"/>
      <c r="AT206" s="127" t="s">
        <v>151</v>
      </c>
      <c r="AU206" s="127" t="s">
        <v>87</v>
      </c>
      <c r="AV206" s="14" t="s">
        <v>143</v>
      </c>
      <c r="AW206" s="14" t="s">
        <v>33</v>
      </c>
      <c r="AX206" s="14" t="s">
        <v>85</v>
      </c>
      <c r="AY206" s="127" t="s">
        <v>136</v>
      </c>
    </row>
    <row r="207" spans="2:65" s="1" customFormat="1" ht="21.75" customHeight="1" x14ac:dyDescent="0.2">
      <c r="B207" s="110"/>
      <c r="C207" s="229" t="s">
        <v>266</v>
      </c>
      <c r="D207" s="229" t="s">
        <v>138</v>
      </c>
      <c r="E207" s="231" t="s">
        <v>670</v>
      </c>
      <c r="F207" s="236" t="s">
        <v>671</v>
      </c>
      <c r="G207" s="237" t="s">
        <v>251</v>
      </c>
      <c r="H207" s="238">
        <v>65.599999999999994</v>
      </c>
      <c r="I207" s="328"/>
      <c r="J207" s="272">
        <f>ROUND(I207*H207,2)</f>
        <v>0</v>
      </c>
      <c r="K207" s="236" t="s">
        <v>142</v>
      </c>
      <c r="L207" s="28"/>
      <c r="M207" s="111" t="s">
        <v>1</v>
      </c>
      <c r="N207" s="112" t="s">
        <v>42</v>
      </c>
      <c r="O207" s="113">
        <v>0.628</v>
      </c>
      <c r="P207" s="113">
        <f>O207*H207</f>
        <v>41.196799999999996</v>
      </c>
      <c r="Q207" s="113">
        <v>0</v>
      </c>
      <c r="R207" s="113">
        <f>Q207*H207</f>
        <v>0</v>
      </c>
      <c r="S207" s="113">
        <v>0</v>
      </c>
      <c r="T207" s="114">
        <f>S207*H207</f>
        <v>0</v>
      </c>
      <c r="AR207" s="115" t="s">
        <v>143</v>
      </c>
      <c r="AT207" s="115" t="s">
        <v>138</v>
      </c>
      <c r="AU207" s="115" t="s">
        <v>87</v>
      </c>
      <c r="AY207" s="17" t="s">
        <v>136</v>
      </c>
      <c r="BE207" s="116">
        <f>IF(N207="základní",J207,0)</f>
        <v>0</v>
      </c>
      <c r="BF207" s="116">
        <f>IF(N207="snížená",J207,0)</f>
        <v>0</v>
      </c>
      <c r="BG207" s="116">
        <f>IF(N207="zákl. přenesená",J207,0)</f>
        <v>0</v>
      </c>
      <c r="BH207" s="116">
        <f>IF(N207="sníž. přenesená",J207,0)</f>
        <v>0</v>
      </c>
      <c r="BI207" s="116">
        <f>IF(N207="nulová",J207,0)</f>
        <v>0</v>
      </c>
      <c r="BJ207" s="17" t="s">
        <v>85</v>
      </c>
      <c r="BK207" s="116">
        <f>ROUND(I207*H207,2)</f>
        <v>0</v>
      </c>
      <c r="BL207" s="17" t="s">
        <v>143</v>
      </c>
      <c r="BM207" s="115" t="s">
        <v>672</v>
      </c>
    </row>
    <row r="208" spans="2:65" s="1" customFormat="1" ht="48.75" x14ac:dyDescent="0.2">
      <c r="B208" s="28"/>
      <c r="C208" s="239"/>
      <c r="D208" s="240" t="s">
        <v>145</v>
      </c>
      <c r="E208" s="239"/>
      <c r="F208" s="241" t="s">
        <v>673</v>
      </c>
      <c r="G208" s="239"/>
      <c r="H208" s="239"/>
      <c r="J208" s="239"/>
      <c r="K208" s="239"/>
      <c r="L208" s="28"/>
      <c r="M208" s="117"/>
      <c r="T208" s="51"/>
      <c r="AT208" s="17" t="s">
        <v>145</v>
      </c>
      <c r="AU208" s="17" t="s">
        <v>87</v>
      </c>
    </row>
    <row r="209" spans="2:65" s="1" customFormat="1" x14ac:dyDescent="0.2">
      <c r="B209" s="28"/>
      <c r="C209" s="239"/>
      <c r="D209" s="242" t="s">
        <v>147</v>
      </c>
      <c r="E209" s="239"/>
      <c r="F209" s="243" t="s">
        <v>674</v>
      </c>
      <c r="G209" s="239"/>
      <c r="H209" s="239"/>
      <c r="J209" s="239"/>
      <c r="K209" s="239"/>
      <c r="L209" s="28"/>
      <c r="M209" s="117"/>
      <c r="T209" s="51"/>
      <c r="AT209" s="17" t="s">
        <v>147</v>
      </c>
      <c r="AU209" s="17" t="s">
        <v>87</v>
      </c>
    </row>
    <row r="210" spans="2:65" s="1" customFormat="1" ht="195" x14ac:dyDescent="0.2">
      <c r="B210" s="28"/>
      <c r="C210" s="239"/>
      <c r="D210" s="240" t="s">
        <v>149</v>
      </c>
      <c r="E210" s="239"/>
      <c r="F210" s="244" t="s">
        <v>668</v>
      </c>
      <c r="G210" s="239"/>
      <c r="H210" s="239"/>
      <c r="J210" s="239"/>
      <c r="K210" s="239"/>
      <c r="L210" s="28"/>
      <c r="M210" s="117"/>
      <c r="T210" s="51"/>
      <c r="AT210" s="17" t="s">
        <v>149</v>
      </c>
      <c r="AU210" s="17" t="s">
        <v>87</v>
      </c>
    </row>
    <row r="211" spans="2:65" s="1" customFormat="1" ht="24.2" customHeight="1" x14ac:dyDescent="0.2">
      <c r="B211" s="110"/>
      <c r="C211" s="229" t="s">
        <v>278</v>
      </c>
      <c r="D211" s="229" t="s">
        <v>138</v>
      </c>
      <c r="E211" s="231" t="s">
        <v>675</v>
      </c>
      <c r="F211" s="236" t="s">
        <v>676</v>
      </c>
      <c r="G211" s="237" t="s">
        <v>378</v>
      </c>
      <c r="H211" s="238">
        <v>0.53600000000000003</v>
      </c>
      <c r="I211" s="329"/>
      <c r="J211" s="272">
        <f>ROUND(I211*H211,2)</f>
        <v>0</v>
      </c>
      <c r="K211" s="236" t="s">
        <v>142</v>
      </c>
      <c r="L211" s="28"/>
      <c r="M211" s="111" t="s">
        <v>1</v>
      </c>
      <c r="N211" s="112" t="s">
        <v>42</v>
      </c>
      <c r="O211" s="113">
        <v>39.133000000000003</v>
      </c>
      <c r="P211" s="113">
        <f>O211*H211</f>
        <v>20.975288000000003</v>
      </c>
      <c r="Q211" s="113">
        <v>1.03955</v>
      </c>
      <c r="R211" s="113">
        <f>Q211*H211</f>
        <v>0.55719879999999999</v>
      </c>
      <c r="S211" s="113">
        <v>0</v>
      </c>
      <c r="T211" s="114">
        <f>S211*H211</f>
        <v>0</v>
      </c>
      <c r="AR211" s="115" t="s">
        <v>143</v>
      </c>
      <c r="AT211" s="115" t="s">
        <v>138</v>
      </c>
      <c r="AU211" s="115" t="s">
        <v>87</v>
      </c>
      <c r="AY211" s="17" t="s">
        <v>136</v>
      </c>
      <c r="BE211" s="116">
        <f>IF(N211="základní",J211,0)</f>
        <v>0</v>
      </c>
      <c r="BF211" s="116">
        <f>IF(N211="snížená",J211,0)</f>
        <v>0</v>
      </c>
      <c r="BG211" s="116">
        <f>IF(N211="zákl. přenesená",J211,0)</f>
        <v>0</v>
      </c>
      <c r="BH211" s="116">
        <f>IF(N211="sníž. přenesená",J211,0)</f>
        <v>0</v>
      </c>
      <c r="BI211" s="116">
        <f>IF(N211="nulová",J211,0)</f>
        <v>0</v>
      </c>
      <c r="BJ211" s="17" t="s">
        <v>85</v>
      </c>
      <c r="BK211" s="116">
        <f>ROUND(I211*H211,2)</f>
        <v>0</v>
      </c>
      <c r="BL211" s="17" t="s">
        <v>143</v>
      </c>
      <c r="BM211" s="115" t="s">
        <v>677</v>
      </c>
    </row>
    <row r="212" spans="2:65" s="1" customFormat="1" ht="48.75" x14ac:dyDescent="0.2">
      <c r="B212" s="28"/>
      <c r="C212" s="239"/>
      <c r="D212" s="240" t="s">
        <v>145</v>
      </c>
      <c r="E212" s="239"/>
      <c r="F212" s="241" t="s">
        <v>678</v>
      </c>
      <c r="G212" s="239"/>
      <c r="H212" s="239"/>
      <c r="J212" s="239"/>
      <c r="K212" s="239"/>
      <c r="L212" s="28"/>
      <c r="M212" s="117"/>
      <c r="T212" s="51"/>
      <c r="AT212" s="17" t="s">
        <v>145</v>
      </c>
      <c r="AU212" s="17" t="s">
        <v>87</v>
      </c>
    </row>
    <row r="213" spans="2:65" s="1" customFormat="1" x14ac:dyDescent="0.2">
      <c r="B213" s="28"/>
      <c r="C213" s="239"/>
      <c r="D213" s="242" t="s">
        <v>147</v>
      </c>
      <c r="E213" s="239"/>
      <c r="F213" s="243" t="s">
        <v>679</v>
      </c>
      <c r="G213" s="239"/>
      <c r="H213" s="239"/>
      <c r="J213" s="239"/>
      <c r="K213" s="239"/>
      <c r="L213" s="28"/>
      <c r="M213" s="117"/>
      <c r="T213" s="51"/>
      <c r="AT213" s="17" t="s">
        <v>147</v>
      </c>
      <c r="AU213" s="17" t="s">
        <v>87</v>
      </c>
    </row>
    <row r="214" spans="2:65" s="12" customFormat="1" x14ac:dyDescent="0.2">
      <c r="B214" s="118"/>
      <c r="C214" s="245"/>
      <c r="D214" s="240" t="s">
        <v>151</v>
      </c>
      <c r="E214" s="246" t="s">
        <v>1</v>
      </c>
      <c r="F214" s="247" t="s">
        <v>661</v>
      </c>
      <c r="G214" s="245"/>
      <c r="H214" s="246" t="s">
        <v>1</v>
      </c>
      <c r="J214" s="245"/>
      <c r="K214" s="245"/>
      <c r="L214" s="118"/>
      <c r="M214" s="120"/>
      <c r="T214" s="121"/>
      <c r="AT214" s="119" t="s">
        <v>151</v>
      </c>
      <c r="AU214" s="119" t="s">
        <v>87</v>
      </c>
      <c r="AV214" s="12" t="s">
        <v>85</v>
      </c>
      <c r="AW214" s="12" t="s">
        <v>33</v>
      </c>
      <c r="AX214" s="12" t="s">
        <v>77</v>
      </c>
      <c r="AY214" s="119" t="s">
        <v>136</v>
      </c>
    </row>
    <row r="215" spans="2:65" s="12" customFormat="1" x14ac:dyDescent="0.2">
      <c r="B215" s="118"/>
      <c r="C215" s="245"/>
      <c r="D215" s="240" t="s">
        <v>151</v>
      </c>
      <c r="E215" s="246" t="s">
        <v>1</v>
      </c>
      <c r="F215" s="247" t="s">
        <v>612</v>
      </c>
      <c r="G215" s="245"/>
      <c r="H215" s="246" t="s">
        <v>1</v>
      </c>
      <c r="J215" s="245"/>
      <c r="K215" s="245"/>
      <c r="L215" s="118"/>
      <c r="M215" s="120"/>
      <c r="T215" s="121"/>
      <c r="AT215" s="119" t="s">
        <v>151</v>
      </c>
      <c r="AU215" s="119" t="s">
        <v>87</v>
      </c>
      <c r="AV215" s="12" t="s">
        <v>85</v>
      </c>
      <c r="AW215" s="12" t="s">
        <v>33</v>
      </c>
      <c r="AX215" s="12" t="s">
        <v>77</v>
      </c>
      <c r="AY215" s="119" t="s">
        <v>136</v>
      </c>
    </row>
    <row r="216" spans="2:65" s="13" customFormat="1" x14ac:dyDescent="0.2">
      <c r="B216" s="122"/>
      <c r="C216" s="248"/>
      <c r="D216" s="240" t="s">
        <v>151</v>
      </c>
      <c r="E216" s="249" t="s">
        <v>1</v>
      </c>
      <c r="F216" s="250" t="s">
        <v>680</v>
      </c>
      <c r="G216" s="248"/>
      <c r="H216" s="251">
        <v>0.53600000000000003</v>
      </c>
      <c r="J216" s="248"/>
      <c r="K216" s="248"/>
      <c r="L216" s="122"/>
      <c r="M216" s="124"/>
      <c r="T216" s="125"/>
      <c r="AT216" s="123" t="s">
        <v>151</v>
      </c>
      <c r="AU216" s="123" t="s">
        <v>87</v>
      </c>
      <c r="AV216" s="13" t="s">
        <v>87</v>
      </c>
      <c r="AW216" s="13" t="s">
        <v>33</v>
      </c>
      <c r="AX216" s="13" t="s">
        <v>77</v>
      </c>
      <c r="AY216" s="123" t="s">
        <v>136</v>
      </c>
    </row>
    <row r="217" spans="2:65" s="14" customFormat="1" x14ac:dyDescent="0.2">
      <c r="B217" s="126"/>
      <c r="C217" s="252"/>
      <c r="D217" s="240" t="s">
        <v>151</v>
      </c>
      <c r="E217" s="253" t="s">
        <v>1</v>
      </c>
      <c r="F217" s="254" t="s">
        <v>154</v>
      </c>
      <c r="G217" s="252"/>
      <c r="H217" s="255">
        <v>0.53600000000000003</v>
      </c>
      <c r="J217" s="252"/>
      <c r="K217" s="252"/>
      <c r="L217" s="126"/>
      <c r="M217" s="128"/>
      <c r="T217" s="129"/>
      <c r="AT217" s="127" t="s">
        <v>151</v>
      </c>
      <c r="AU217" s="127" t="s">
        <v>87</v>
      </c>
      <c r="AV217" s="14" t="s">
        <v>143</v>
      </c>
      <c r="AW217" s="14" t="s">
        <v>33</v>
      </c>
      <c r="AX217" s="14" t="s">
        <v>85</v>
      </c>
      <c r="AY217" s="127" t="s">
        <v>136</v>
      </c>
    </row>
    <row r="218" spans="2:65" s="11" customFormat="1" ht="22.9" customHeight="1" x14ac:dyDescent="0.2">
      <c r="B218" s="103"/>
      <c r="C218" s="266"/>
      <c r="D218" s="267" t="s">
        <v>76</v>
      </c>
      <c r="E218" s="268" t="s">
        <v>143</v>
      </c>
      <c r="F218" s="268" t="s">
        <v>265</v>
      </c>
      <c r="G218" s="266"/>
      <c r="H218" s="266"/>
      <c r="J218" s="271">
        <f>BK218</f>
        <v>0</v>
      </c>
      <c r="K218" s="266"/>
      <c r="L218" s="103"/>
      <c r="M218" s="105"/>
      <c r="P218" s="106">
        <f>SUM(P219:P285)</f>
        <v>63.982171000000001</v>
      </c>
      <c r="R218" s="106">
        <f>SUM(R219:R285)</f>
        <v>30.65221347</v>
      </c>
      <c r="T218" s="107">
        <f>SUM(T219:T285)</f>
        <v>0</v>
      </c>
      <c r="AR218" s="104" t="s">
        <v>85</v>
      </c>
      <c r="AT218" s="108" t="s">
        <v>76</v>
      </c>
      <c r="AU218" s="108" t="s">
        <v>85</v>
      </c>
      <c r="AY218" s="104" t="s">
        <v>136</v>
      </c>
      <c r="BK218" s="109">
        <f>SUM(BK219:BK285)</f>
        <v>0</v>
      </c>
    </row>
    <row r="219" spans="2:65" s="1" customFormat="1" ht="16.5" customHeight="1" x14ac:dyDescent="0.2">
      <c r="B219" s="110"/>
      <c r="C219" s="229" t="s">
        <v>8</v>
      </c>
      <c r="D219" s="229" t="s">
        <v>138</v>
      </c>
      <c r="E219" s="231" t="s">
        <v>681</v>
      </c>
      <c r="F219" s="236" t="s">
        <v>682</v>
      </c>
      <c r="G219" s="237" t="s">
        <v>141</v>
      </c>
      <c r="H219" s="238">
        <v>1.151</v>
      </c>
      <c r="I219" s="330"/>
      <c r="J219" s="272">
        <f>ROUND(I219*H219,2)</f>
        <v>0</v>
      </c>
      <c r="K219" s="236" t="s">
        <v>142</v>
      </c>
      <c r="L219" s="28"/>
      <c r="M219" s="111" t="s">
        <v>1</v>
      </c>
      <c r="N219" s="112" t="s">
        <v>42</v>
      </c>
      <c r="O219" s="113">
        <v>1.224</v>
      </c>
      <c r="P219" s="113">
        <f>O219*H219</f>
        <v>1.4088240000000001</v>
      </c>
      <c r="Q219" s="113">
        <v>2.5020099999999998</v>
      </c>
      <c r="R219" s="113">
        <f>Q219*H219</f>
        <v>2.87981351</v>
      </c>
      <c r="S219" s="113">
        <v>0</v>
      </c>
      <c r="T219" s="114">
        <f>S219*H219</f>
        <v>0</v>
      </c>
      <c r="AR219" s="115" t="s">
        <v>143</v>
      </c>
      <c r="AT219" s="115" t="s">
        <v>138</v>
      </c>
      <c r="AU219" s="115" t="s">
        <v>87</v>
      </c>
      <c r="AY219" s="17" t="s">
        <v>136</v>
      </c>
      <c r="BE219" s="116">
        <f>IF(N219="základní",J219,0)</f>
        <v>0</v>
      </c>
      <c r="BF219" s="116">
        <f>IF(N219="snížená",J219,0)</f>
        <v>0</v>
      </c>
      <c r="BG219" s="116">
        <f>IF(N219="zákl. přenesená",J219,0)</f>
        <v>0</v>
      </c>
      <c r="BH219" s="116">
        <f>IF(N219="sníž. přenesená",J219,0)</f>
        <v>0</v>
      </c>
      <c r="BI219" s="116">
        <f>IF(N219="nulová",J219,0)</f>
        <v>0</v>
      </c>
      <c r="BJ219" s="17" t="s">
        <v>85</v>
      </c>
      <c r="BK219" s="116">
        <f>ROUND(I219*H219,2)</f>
        <v>0</v>
      </c>
      <c r="BL219" s="17" t="s">
        <v>143</v>
      </c>
      <c r="BM219" s="115" t="s">
        <v>683</v>
      </c>
    </row>
    <row r="220" spans="2:65" s="1" customFormat="1" ht="29.25" x14ac:dyDescent="0.2">
      <c r="B220" s="28"/>
      <c r="C220" s="239"/>
      <c r="D220" s="240" t="s">
        <v>145</v>
      </c>
      <c r="E220" s="239"/>
      <c r="F220" s="241" t="s">
        <v>684</v>
      </c>
      <c r="G220" s="239"/>
      <c r="H220" s="239"/>
      <c r="J220" s="239"/>
      <c r="K220" s="239"/>
      <c r="L220" s="28"/>
      <c r="M220" s="117"/>
      <c r="T220" s="51"/>
      <c r="AT220" s="17" t="s">
        <v>145</v>
      </c>
      <c r="AU220" s="17" t="s">
        <v>87</v>
      </c>
    </row>
    <row r="221" spans="2:65" s="1" customFormat="1" x14ac:dyDescent="0.2">
      <c r="B221" s="28"/>
      <c r="C221" s="239"/>
      <c r="D221" s="242" t="s">
        <v>147</v>
      </c>
      <c r="E221" s="239"/>
      <c r="F221" s="243" t="s">
        <v>685</v>
      </c>
      <c r="G221" s="239"/>
      <c r="H221" s="239"/>
      <c r="J221" s="239"/>
      <c r="K221" s="239"/>
      <c r="L221" s="28"/>
      <c r="M221" s="117"/>
      <c r="T221" s="51"/>
      <c r="AT221" s="17" t="s">
        <v>147</v>
      </c>
      <c r="AU221" s="17" t="s">
        <v>87</v>
      </c>
    </row>
    <row r="222" spans="2:65" s="1" customFormat="1" ht="39" x14ac:dyDescent="0.2">
      <c r="B222" s="28"/>
      <c r="C222" s="239"/>
      <c r="D222" s="240" t="s">
        <v>149</v>
      </c>
      <c r="E222" s="239"/>
      <c r="F222" s="244" t="s">
        <v>686</v>
      </c>
      <c r="G222" s="239"/>
      <c r="H222" s="239"/>
      <c r="J222" s="239"/>
      <c r="K222" s="239"/>
      <c r="L222" s="28"/>
      <c r="M222" s="117"/>
      <c r="T222" s="51"/>
      <c r="AT222" s="17" t="s">
        <v>149</v>
      </c>
      <c r="AU222" s="17" t="s">
        <v>87</v>
      </c>
    </row>
    <row r="223" spans="2:65" s="12" customFormat="1" x14ac:dyDescent="0.2">
      <c r="B223" s="118"/>
      <c r="C223" s="245"/>
      <c r="D223" s="240" t="s">
        <v>151</v>
      </c>
      <c r="E223" s="246" t="s">
        <v>1</v>
      </c>
      <c r="F223" s="247" t="s">
        <v>687</v>
      </c>
      <c r="G223" s="245"/>
      <c r="H223" s="246" t="s">
        <v>1</v>
      </c>
      <c r="J223" s="245"/>
      <c r="K223" s="245"/>
      <c r="L223" s="118"/>
      <c r="M223" s="120"/>
      <c r="T223" s="121"/>
      <c r="AT223" s="119" t="s">
        <v>151</v>
      </c>
      <c r="AU223" s="119" t="s">
        <v>87</v>
      </c>
      <c r="AV223" s="12" t="s">
        <v>85</v>
      </c>
      <c r="AW223" s="12" t="s">
        <v>33</v>
      </c>
      <c r="AX223" s="12" t="s">
        <v>77</v>
      </c>
      <c r="AY223" s="119" t="s">
        <v>136</v>
      </c>
    </row>
    <row r="224" spans="2:65" s="13" customFormat="1" x14ac:dyDescent="0.2">
      <c r="B224" s="122"/>
      <c r="C224" s="248"/>
      <c r="D224" s="240" t="s">
        <v>151</v>
      </c>
      <c r="E224" s="249" t="s">
        <v>1</v>
      </c>
      <c r="F224" s="250" t="s">
        <v>688</v>
      </c>
      <c r="G224" s="248"/>
      <c r="H224" s="251">
        <v>1.151</v>
      </c>
      <c r="J224" s="248"/>
      <c r="K224" s="248"/>
      <c r="L224" s="122"/>
      <c r="M224" s="124"/>
      <c r="T224" s="125"/>
      <c r="AT224" s="123" t="s">
        <v>151</v>
      </c>
      <c r="AU224" s="123" t="s">
        <v>87</v>
      </c>
      <c r="AV224" s="13" t="s">
        <v>87</v>
      </c>
      <c r="AW224" s="13" t="s">
        <v>33</v>
      </c>
      <c r="AX224" s="13" t="s">
        <v>77</v>
      </c>
      <c r="AY224" s="123" t="s">
        <v>136</v>
      </c>
    </row>
    <row r="225" spans="2:65" s="14" customFormat="1" x14ac:dyDescent="0.2">
      <c r="B225" s="126"/>
      <c r="C225" s="252"/>
      <c r="D225" s="240" t="s">
        <v>151</v>
      </c>
      <c r="E225" s="253" t="s">
        <v>1</v>
      </c>
      <c r="F225" s="254" t="s">
        <v>154</v>
      </c>
      <c r="G225" s="252"/>
      <c r="H225" s="255">
        <v>1.151</v>
      </c>
      <c r="J225" s="252"/>
      <c r="K225" s="252"/>
      <c r="L225" s="126"/>
      <c r="M225" s="128"/>
      <c r="T225" s="129"/>
      <c r="AT225" s="127" t="s">
        <v>151</v>
      </c>
      <c r="AU225" s="127" t="s">
        <v>87</v>
      </c>
      <c r="AV225" s="14" t="s">
        <v>143</v>
      </c>
      <c r="AW225" s="14" t="s">
        <v>33</v>
      </c>
      <c r="AX225" s="14" t="s">
        <v>85</v>
      </c>
      <c r="AY225" s="127" t="s">
        <v>136</v>
      </c>
    </row>
    <row r="226" spans="2:65" s="1" customFormat="1" ht="24.2" customHeight="1" x14ac:dyDescent="0.2">
      <c r="B226" s="110"/>
      <c r="C226" s="229" t="s">
        <v>295</v>
      </c>
      <c r="D226" s="229" t="s">
        <v>138</v>
      </c>
      <c r="E226" s="231" t="s">
        <v>689</v>
      </c>
      <c r="F226" s="236" t="s">
        <v>690</v>
      </c>
      <c r="G226" s="237" t="s">
        <v>251</v>
      </c>
      <c r="H226" s="238">
        <v>10.840999999999999</v>
      </c>
      <c r="I226" s="331"/>
      <c r="J226" s="272">
        <f>ROUND(I226*H226,2)</f>
        <v>0</v>
      </c>
      <c r="K226" s="236" t="s">
        <v>142</v>
      </c>
      <c r="L226" s="28"/>
      <c r="M226" s="111" t="s">
        <v>1</v>
      </c>
      <c r="N226" s="112" t="s">
        <v>42</v>
      </c>
      <c r="O226" s="113">
        <v>0.377</v>
      </c>
      <c r="P226" s="113">
        <f>O226*H226</f>
        <v>4.0870569999999997</v>
      </c>
      <c r="Q226" s="113">
        <v>5.3299999999999997E-3</v>
      </c>
      <c r="R226" s="113">
        <f>Q226*H226</f>
        <v>5.7782529999999992E-2</v>
      </c>
      <c r="S226" s="113">
        <v>0</v>
      </c>
      <c r="T226" s="114">
        <f>S226*H226</f>
        <v>0</v>
      </c>
      <c r="AR226" s="115" t="s">
        <v>143</v>
      </c>
      <c r="AT226" s="115" t="s">
        <v>138</v>
      </c>
      <c r="AU226" s="115" t="s">
        <v>87</v>
      </c>
      <c r="AY226" s="17" t="s">
        <v>136</v>
      </c>
      <c r="BE226" s="116">
        <f>IF(N226="základní",J226,0)</f>
        <v>0</v>
      </c>
      <c r="BF226" s="116">
        <f>IF(N226="snížená",J226,0)</f>
        <v>0</v>
      </c>
      <c r="BG226" s="116">
        <f>IF(N226="zákl. přenesená",J226,0)</f>
        <v>0</v>
      </c>
      <c r="BH226" s="116">
        <f>IF(N226="sníž. přenesená",J226,0)</f>
        <v>0</v>
      </c>
      <c r="BI226" s="116">
        <f>IF(N226="nulová",J226,0)</f>
        <v>0</v>
      </c>
      <c r="BJ226" s="17" t="s">
        <v>85</v>
      </c>
      <c r="BK226" s="116">
        <f>ROUND(I226*H226,2)</f>
        <v>0</v>
      </c>
      <c r="BL226" s="17" t="s">
        <v>143</v>
      </c>
      <c r="BM226" s="115" t="s">
        <v>691</v>
      </c>
    </row>
    <row r="227" spans="2:65" s="1" customFormat="1" ht="19.5" x14ac:dyDescent="0.2">
      <c r="B227" s="28"/>
      <c r="C227" s="239"/>
      <c r="D227" s="240" t="s">
        <v>145</v>
      </c>
      <c r="E227" s="239"/>
      <c r="F227" s="241" t="s">
        <v>692</v>
      </c>
      <c r="G227" s="239"/>
      <c r="H227" s="239"/>
      <c r="J227" s="239"/>
      <c r="K227" s="239"/>
      <c r="L227" s="28"/>
      <c r="M227" s="117"/>
      <c r="T227" s="51"/>
      <c r="AT227" s="17" t="s">
        <v>145</v>
      </c>
      <c r="AU227" s="17" t="s">
        <v>87</v>
      </c>
    </row>
    <row r="228" spans="2:65" s="1" customFormat="1" x14ac:dyDescent="0.2">
      <c r="B228" s="28"/>
      <c r="C228" s="239"/>
      <c r="D228" s="242" t="s">
        <v>147</v>
      </c>
      <c r="E228" s="239"/>
      <c r="F228" s="243" t="s">
        <v>693</v>
      </c>
      <c r="G228" s="239"/>
      <c r="H228" s="239"/>
      <c r="J228" s="239"/>
      <c r="K228" s="239"/>
      <c r="L228" s="28"/>
      <c r="M228" s="117"/>
      <c r="T228" s="51"/>
      <c r="AT228" s="17" t="s">
        <v>147</v>
      </c>
      <c r="AU228" s="17" t="s">
        <v>87</v>
      </c>
    </row>
    <row r="229" spans="2:65" s="1" customFormat="1" ht="204.75" x14ac:dyDescent="0.2">
      <c r="B229" s="28"/>
      <c r="C229" s="239"/>
      <c r="D229" s="240" t="s">
        <v>149</v>
      </c>
      <c r="E229" s="239"/>
      <c r="F229" s="244" t="s">
        <v>694</v>
      </c>
      <c r="G229" s="239"/>
      <c r="H229" s="239"/>
      <c r="J229" s="239"/>
      <c r="K229" s="239"/>
      <c r="L229" s="28"/>
      <c r="M229" s="117"/>
      <c r="T229" s="51"/>
      <c r="AT229" s="17" t="s">
        <v>149</v>
      </c>
      <c r="AU229" s="17" t="s">
        <v>87</v>
      </c>
    </row>
    <row r="230" spans="2:65" s="12" customFormat="1" x14ac:dyDescent="0.2">
      <c r="B230" s="118"/>
      <c r="C230" s="245"/>
      <c r="D230" s="240" t="s">
        <v>151</v>
      </c>
      <c r="E230" s="246" t="s">
        <v>1</v>
      </c>
      <c r="F230" s="247" t="s">
        <v>687</v>
      </c>
      <c r="G230" s="245"/>
      <c r="H230" s="246" t="s">
        <v>1</v>
      </c>
      <c r="J230" s="245"/>
      <c r="K230" s="245"/>
      <c r="L230" s="118"/>
      <c r="M230" s="120"/>
      <c r="T230" s="121"/>
      <c r="AT230" s="119" t="s">
        <v>151</v>
      </c>
      <c r="AU230" s="119" t="s">
        <v>87</v>
      </c>
      <c r="AV230" s="12" t="s">
        <v>85</v>
      </c>
      <c r="AW230" s="12" t="s">
        <v>33</v>
      </c>
      <c r="AX230" s="12" t="s">
        <v>77</v>
      </c>
      <c r="AY230" s="119" t="s">
        <v>136</v>
      </c>
    </row>
    <row r="231" spans="2:65" s="13" customFormat="1" x14ac:dyDescent="0.2">
      <c r="B231" s="122"/>
      <c r="C231" s="248"/>
      <c r="D231" s="240" t="s">
        <v>151</v>
      </c>
      <c r="E231" s="249" t="s">
        <v>1</v>
      </c>
      <c r="F231" s="250" t="s">
        <v>695</v>
      </c>
      <c r="G231" s="248"/>
      <c r="H231" s="251">
        <v>10.840999999999999</v>
      </c>
      <c r="J231" s="248"/>
      <c r="K231" s="248"/>
      <c r="L231" s="122"/>
      <c r="M231" s="124"/>
      <c r="T231" s="125"/>
      <c r="AT231" s="123" t="s">
        <v>151</v>
      </c>
      <c r="AU231" s="123" t="s">
        <v>87</v>
      </c>
      <c r="AV231" s="13" t="s">
        <v>87</v>
      </c>
      <c r="AW231" s="13" t="s">
        <v>33</v>
      </c>
      <c r="AX231" s="13" t="s">
        <v>77</v>
      </c>
      <c r="AY231" s="123" t="s">
        <v>136</v>
      </c>
    </row>
    <row r="232" spans="2:65" s="14" customFormat="1" x14ac:dyDescent="0.2">
      <c r="B232" s="126"/>
      <c r="C232" s="252"/>
      <c r="D232" s="240" t="s">
        <v>151</v>
      </c>
      <c r="E232" s="253" t="s">
        <v>1</v>
      </c>
      <c r="F232" s="254" t="s">
        <v>154</v>
      </c>
      <c r="G232" s="252"/>
      <c r="H232" s="255">
        <v>10.840999999999999</v>
      </c>
      <c r="J232" s="252"/>
      <c r="K232" s="252"/>
      <c r="L232" s="126"/>
      <c r="M232" s="128"/>
      <c r="T232" s="129"/>
      <c r="AT232" s="127" t="s">
        <v>151</v>
      </c>
      <c r="AU232" s="127" t="s">
        <v>87</v>
      </c>
      <c r="AV232" s="14" t="s">
        <v>143</v>
      </c>
      <c r="AW232" s="14" t="s">
        <v>33</v>
      </c>
      <c r="AX232" s="14" t="s">
        <v>85</v>
      </c>
      <c r="AY232" s="127" t="s">
        <v>136</v>
      </c>
    </row>
    <row r="233" spans="2:65" s="1" customFormat="1" ht="24.2" customHeight="1" x14ac:dyDescent="0.2">
      <c r="B233" s="110"/>
      <c r="C233" s="229" t="s">
        <v>304</v>
      </c>
      <c r="D233" s="229" t="s">
        <v>138</v>
      </c>
      <c r="E233" s="231" t="s">
        <v>696</v>
      </c>
      <c r="F233" s="236" t="s">
        <v>697</v>
      </c>
      <c r="G233" s="237" t="s">
        <v>251</v>
      </c>
      <c r="H233" s="238">
        <v>10.840999999999999</v>
      </c>
      <c r="I233" s="332"/>
      <c r="J233" s="272">
        <f>ROUND(I233*H233,2)</f>
        <v>0</v>
      </c>
      <c r="K233" s="236" t="s">
        <v>142</v>
      </c>
      <c r="L233" s="28"/>
      <c r="M233" s="111" t="s">
        <v>1</v>
      </c>
      <c r="N233" s="112" t="s">
        <v>42</v>
      </c>
      <c r="O233" s="113">
        <v>0.22500000000000001</v>
      </c>
      <c r="P233" s="113">
        <f>O233*H233</f>
        <v>2.439225</v>
      </c>
      <c r="Q233" s="113">
        <v>0</v>
      </c>
      <c r="R233" s="113">
        <f>Q233*H233</f>
        <v>0</v>
      </c>
      <c r="S233" s="113">
        <v>0</v>
      </c>
      <c r="T233" s="114">
        <f>S233*H233</f>
        <v>0</v>
      </c>
      <c r="AR233" s="115" t="s">
        <v>143</v>
      </c>
      <c r="AT233" s="115" t="s">
        <v>138</v>
      </c>
      <c r="AU233" s="115" t="s">
        <v>87</v>
      </c>
      <c r="AY233" s="17" t="s">
        <v>136</v>
      </c>
      <c r="BE233" s="116">
        <f>IF(N233="základní",J233,0)</f>
        <v>0</v>
      </c>
      <c r="BF233" s="116">
        <f>IF(N233="snížená",J233,0)</f>
        <v>0</v>
      </c>
      <c r="BG233" s="116">
        <f>IF(N233="zákl. přenesená",J233,0)</f>
        <v>0</v>
      </c>
      <c r="BH233" s="116">
        <f>IF(N233="sníž. přenesená",J233,0)</f>
        <v>0</v>
      </c>
      <c r="BI233" s="116">
        <f>IF(N233="nulová",J233,0)</f>
        <v>0</v>
      </c>
      <c r="BJ233" s="17" t="s">
        <v>85</v>
      </c>
      <c r="BK233" s="116">
        <f>ROUND(I233*H233,2)</f>
        <v>0</v>
      </c>
      <c r="BL233" s="17" t="s">
        <v>143</v>
      </c>
      <c r="BM233" s="115" t="s">
        <v>698</v>
      </c>
    </row>
    <row r="234" spans="2:65" s="1" customFormat="1" ht="19.5" x14ac:dyDescent="0.2">
      <c r="B234" s="28"/>
      <c r="C234" s="239"/>
      <c r="D234" s="240" t="s">
        <v>145</v>
      </c>
      <c r="E234" s="239"/>
      <c r="F234" s="241" t="s">
        <v>699</v>
      </c>
      <c r="G234" s="239"/>
      <c r="H234" s="239"/>
      <c r="J234" s="239"/>
      <c r="K234" s="239"/>
      <c r="L234" s="28"/>
      <c r="M234" s="117"/>
      <c r="T234" s="51"/>
      <c r="AT234" s="17" t="s">
        <v>145</v>
      </c>
      <c r="AU234" s="17" t="s">
        <v>87</v>
      </c>
    </row>
    <row r="235" spans="2:65" s="1" customFormat="1" x14ac:dyDescent="0.2">
      <c r="B235" s="28"/>
      <c r="C235" s="239"/>
      <c r="D235" s="242" t="s">
        <v>147</v>
      </c>
      <c r="E235" s="239"/>
      <c r="F235" s="243" t="s">
        <v>700</v>
      </c>
      <c r="G235" s="239"/>
      <c r="H235" s="239"/>
      <c r="J235" s="239"/>
      <c r="K235" s="239"/>
      <c r="L235" s="28"/>
      <c r="M235" s="117"/>
      <c r="T235" s="51"/>
      <c r="AT235" s="17" t="s">
        <v>147</v>
      </c>
      <c r="AU235" s="17" t="s">
        <v>87</v>
      </c>
    </row>
    <row r="236" spans="2:65" s="1" customFormat="1" ht="204.75" x14ac:dyDescent="0.2">
      <c r="B236" s="28"/>
      <c r="C236" s="239"/>
      <c r="D236" s="240" t="s">
        <v>149</v>
      </c>
      <c r="E236" s="239"/>
      <c r="F236" s="244" t="s">
        <v>694</v>
      </c>
      <c r="G236" s="239"/>
      <c r="H236" s="239"/>
      <c r="J236" s="239"/>
      <c r="K236" s="239"/>
      <c r="L236" s="28"/>
      <c r="M236" s="117"/>
      <c r="T236" s="51"/>
      <c r="AT236" s="17" t="s">
        <v>149</v>
      </c>
      <c r="AU236" s="17" t="s">
        <v>87</v>
      </c>
    </row>
    <row r="237" spans="2:65" s="1" customFormat="1" ht="24.2" customHeight="1" x14ac:dyDescent="0.2">
      <c r="B237" s="110"/>
      <c r="C237" s="229" t="s">
        <v>316</v>
      </c>
      <c r="D237" s="229" t="s">
        <v>138</v>
      </c>
      <c r="E237" s="231" t="s">
        <v>701</v>
      </c>
      <c r="F237" s="236" t="s">
        <v>702</v>
      </c>
      <c r="G237" s="237" t="s">
        <v>251</v>
      </c>
      <c r="H237" s="238">
        <v>10.840999999999999</v>
      </c>
      <c r="I237" s="333"/>
      <c r="J237" s="272">
        <f>ROUND(I237*H237,2)</f>
        <v>0</v>
      </c>
      <c r="K237" s="236" t="s">
        <v>142</v>
      </c>
      <c r="L237" s="28"/>
      <c r="M237" s="111" t="s">
        <v>1</v>
      </c>
      <c r="N237" s="112" t="s">
        <v>42</v>
      </c>
      <c r="O237" s="113">
        <v>0.2</v>
      </c>
      <c r="P237" s="113">
        <f>O237*H237</f>
        <v>2.1682000000000001</v>
      </c>
      <c r="Q237" s="113">
        <v>8.8000000000000003E-4</v>
      </c>
      <c r="R237" s="113">
        <f>Q237*H237</f>
        <v>9.5400799999999994E-3</v>
      </c>
      <c r="S237" s="113">
        <v>0</v>
      </c>
      <c r="T237" s="114">
        <f>S237*H237</f>
        <v>0</v>
      </c>
      <c r="AR237" s="115" t="s">
        <v>143</v>
      </c>
      <c r="AT237" s="115" t="s">
        <v>138</v>
      </c>
      <c r="AU237" s="115" t="s">
        <v>87</v>
      </c>
      <c r="AY237" s="17" t="s">
        <v>136</v>
      </c>
      <c r="BE237" s="116">
        <f>IF(N237="základní",J237,0)</f>
        <v>0</v>
      </c>
      <c r="BF237" s="116">
        <f>IF(N237="snížená",J237,0)</f>
        <v>0</v>
      </c>
      <c r="BG237" s="116">
        <f>IF(N237="zákl. přenesená",J237,0)</f>
        <v>0</v>
      </c>
      <c r="BH237" s="116">
        <f>IF(N237="sníž. přenesená",J237,0)</f>
        <v>0</v>
      </c>
      <c r="BI237" s="116">
        <f>IF(N237="nulová",J237,0)</f>
        <v>0</v>
      </c>
      <c r="BJ237" s="17" t="s">
        <v>85</v>
      </c>
      <c r="BK237" s="116">
        <f>ROUND(I237*H237,2)</f>
        <v>0</v>
      </c>
      <c r="BL237" s="17" t="s">
        <v>143</v>
      </c>
      <c r="BM237" s="115" t="s">
        <v>703</v>
      </c>
    </row>
    <row r="238" spans="2:65" s="1" customFormat="1" ht="19.5" x14ac:dyDescent="0.2">
      <c r="B238" s="28"/>
      <c r="C238" s="239"/>
      <c r="D238" s="240" t="s">
        <v>145</v>
      </c>
      <c r="E238" s="239"/>
      <c r="F238" s="241" t="s">
        <v>704</v>
      </c>
      <c r="G238" s="239"/>
      <c r="H238" s="239"/>
      <c r="J238" s="239"/>
      <c r="K238" s="239"/>
      <c r="L238" s="28"/>
      <c r="M238" s="117"/>
      <c r="T238" s="51"/>
      <c r="AT238" s="17" t="s">
        <v>145</v>
      </c>
      <c r="AU238" s="17" t="s">
        <v>87</v>
      </c>
    </row>
    <row r="239" spans="2:65" s="1" customFormat="1" x14ac:dyDescent="0.2">
      <c r="B239" s="28"/>
      <c r="C239" s="239"/>
      <c r="D239" s="242" t="s">
        <v>147</v>
      </c>
      <c r="E239" s="239"/>
      <c r="F239" s="243" t="s">
        <v>705</v>
      </c>
      <c r="G239" s="239"/>
      <c r="H239" s="239"/>
      <c r="J239" s="239"/>
      <c r="K239" s="239"/>
      <c r="L239" s="28"/>
      <c r="M239" s="117"/>
      <c r="T239" s="51"/>
      <c r="AT239" s="17" t="s">
        <v>147</v>
      </c>
      <c r="AU239" s="17" t="s">
        <v>87</v>
      </c>
    </row>
    <row r="240" spans="2:65" s="1" customFormat="1" ht="19.5" x14ac:dyDescent="0.2">
      <c r="B240" s="28"/>
      <c r="C240" s="239"/>
      <c r="D240" s="240" t="s">
        <v>149</v>
      </c>
      <c r="E240" s="239"/>
      <c r="F240" s="244" t="s">
        <v>706</v>
      </c>
      <c r="G240" s="239"/>
      <c r="H240" s="239"/>
      <c r="J240" s="239"/>
      <c r="K240" s="239"/>
      <c r="L240" s="28"/>
      <c r="M240" s="117"/>
      <c r="T240" s="51"/>
      <c r="AT240" s="17" t="s">
        <v>149</v>
      </c>
      <c r="AU240" s="17" t="s">
        <v>87</v>
      </c>
    </row>
    <row r="241" spans="2:65" s="1" customFormat="1" ht="24.2" customHeight="1" x14ac:dyDescent="0.2">
      <c r="B241" s="110"/>
      <c r="C241" s="229" t="s">
        <v>324</v>
      </c>
      <c r="D241" s="229" t="s">
        <v>138</v>
      </c>
      <c r="E241" s="231" t="s">
        <v>707</v>
      </c>
      <c r="F241" s="236" t="s">
        <v>708</v>
      </c>
      <c r="G241" s="237" t="s">
        <v>251</v>
      </c>
      <c r="H241" s="238">
        <v>10.840999999999999</v>
      </c>
      <c r="I241" s="334"/>
      <c r="J241" s="272">
        <f>ROUND(I241*H241,2)</f>
        <v>0</v>
      </c>
      <c r="K241" s="236" t="s">
        <v>142</v>
      </c>
      <c r="L241" s="28"/>
      <c r="M241" s="111" t="s">
        <v>1</v>
      </c>
      <c r="N241" s="112" t="s">
        <v>42</v>
      </c>
      <c r="O241" s="113">
        <v>0.105</v>
      </c>
      <c r="P241" s="113">
        <f>O241*H241</f>
        <v>1.1383049999999999</v>
      </c>
      <c r="Q241" s="113">
        <v>0</v>
      </c>
      <c r="R241" s="113">
        <f>Q241*H241</f>
        <v>0</v>
      </c>
      <c r="S241" s="113">
        <v>0</v>
      </c>
      <c r="T241" s="114">
        <f>S241*H241</f>
        <v>0</v>
      </c>
      <c r="AR241" s="115" t="s">
        <v>143</v>
      </c>
      <c r="AT241" s="115" t="s">
        <v>138</v>
      </c>
      <c r="AU241" s="115" t="s">
        <v>87</v>
      </c>
      <c r="AY241" s="17" t="s">
        <v>136</v>
      </c>
      <c r="BE241" s="116">
        <f>IF(N241="základní",J241,0)</f>
        <v>0</v>
      </c>
      <c r="BF241" s="116">
        <f>IF(N241="snížená",J241,0)</f>
        <v>0</v>
      </c>
      <c r="BG241" s="116">
        <f>IF(N241="zákl. přenesená",J241,0)</f>
        <v>0</v>
      </c>
      <c r="BH241" s="116">
        <f>IF(N241="sníž. přenesená",J241,0)</f>
        <v>0</v>
      </c>
      <c r="BI241" s="116">
        <f>IF(N241="nulová",J241,0)</f>
        <v>0</v>
      </c>
      <c r="BJ241" s="17" t="s">
        <v>85</v>
      </c>
      <c r="BK241" s="116">
        <f>ROUND(I241*H241,2)</f>
        <v>0</v>
      </c>
      <c r="BL241" s="17" t="s">
        <v>143</v>
      </c>
      <c r="BM241" s="115" t="s">
        <v>709</v>
      </c>
    </row>
    <row r="242" spans="2:65" s="1" customFormat="1" ht="19.5" x14ac:dyDescent="0.2">
      <c r="B242" s="28"/>
      <c r="C242" s="239"/>
      <c r="D242" s="240" t="s">
        <v>145</v>
      </c>
      <c r="E242" s="239"/>
      <c r="F242" s="241" t="s">
        <v>710</v>
      </c>
      <c r="G242" s="239"/>
      <c r="H242" s="239"/>
      <c r="J242" s="239"/>
      <c r="K242" s="239"/>
      <c r="L242" s="28"/>
      <c r="M242" s="117"/>
      <c r="T242" s="51"/>
      <c r="AT242" s="17" t="s">
        <v>145</v>
      </c>
      <c r="AU242" s="17" t="s">
        <v>87</v>
      </c>
    </row>
    <row r="243" spans="2:65" s="1" customFormat="1" x14ac:dyDescent="0.2">
      <c r="B243" s="28"/>
      <c r="C243" s="239"/>
      <c r="D243" s="242" t="s">
        <v>147</v>
      </c>
      <c r="E243" s="239"/>
      <c r="F243" s="243" t="s">
        <v>711</v>
      </c>
      <c r="G243" s="239"/>
      <c r="H243" s="239"/>
      <c r="J243" s="239"/>
      <c r="K243" s="239"/>
      <c r="L243" s="28"/>
      <c r="M243" s="117"/>
      <c r="T243" s="51"/>
      <c r="AT243" s="17" t="s">
        <v>147</v>
      </c>
      <c r="AU243" s="17" t="s">
        <v>87</v>
      </c>
    </row>
    <row r="244" spans="2:65" s="1" customFormat="1" ht="19.5" x14ac:dyDescent="0.2">
      <c r="B244" s="28"/>
      <c r="C244" s="239"/>
      <c r="D244" s="240" t="s">
        <v>149</v>
      </c>
      <c r="E244" s="239"/>
      <c r="F244" s="244" t="s">
        <v>706</v>
      </c>
      <c r="G244" s="239"/>
      <c r="H244" s="239"/>
      <c r="J244" s="239"/>
      <c r="K244" s="239"/>
      <c r="L244" s="28"/>
      <c r="M244" s="117"/>
      <c r="T244" s="51"/>
      <c r="AT244" s="17" t="s">
        <v>149</v>
      </c>
      <c r="AU244" s="17" t="s">
        <v>87</v>
      </c>
    </row>
    <row r="245" spans="2:65" s="1" customFormat="1" ht="16.5" customHeight="1" x14ac:dyDescent="0.2">
      <c r="B245" s="110"/>
      <c r="C245" s="229" t="s">
        <v>339</v>
      </c>
      <c r="D245" s="229" t="s">
        <v>138</v>
      </c>
      <c r="E245" s="231" t="s">
        <v>712</v>
      </c>
      <c r="F245" s="236" t="s">
        <v>713</v>
      </c>
      <c r="G245" s="237" t="s">
        <v>378</v>
      </c>
      <c r="H245" s="238">
        <v>0.06</v>
      </c>
      <c r="I245" s="335"/>
      <c r="J245" s="272">
        <f>ROUND(I245*H245,2)</f>
        <v>0</v>
      </c>
      <c r="K245" s="236" t="s">
        <v>142</v>
      </c>
      <c r="L245" s="28"/>
      <c r="M245" s="111" t="s">
        <v>1</v>
      </c>
      <c r="N245" s="112" t="s">
        <v>42</v>
      </c>
      <c r="O245" s="113">
        <v>15.211</v>
      </c>
      <c r="P245" s="113">
        <f>O245*H245</f>
        <v>0.91266000000000003</v>
      </c>
      <c r="Q245" s="113">
        <v>1.06277</v>
      </c>
      <c r="R245" s="113">
        <f>Q245*H245</f>
        <v>6.3766199999999995E-2</v>
      </c>
      <c r="S245" s="113">
        <v>0</v>
      </c>
      <c r="T245" s="114">
        <f>S245*H245</f>
        <v>0</v>
      </c>
      <c r="AR245" s="115" t="s">
        <v>143</v>
      </c>
      <c r="AT245" s="115" t="s">
        <v>138</v>
      </c>
      <c r="AU245" s="115" t="s">
        <v>87</v>
      </c>
      <c r="AY245" s="17" t="s">
        <v>136</v>
      </c>
      <c r="BE245" s="116">
        <f>IF(N245="základní",J245,0)</f>
        <v>0</v>
      </c>
      <c r="BF245" s="116">
        <f>IF(N245="snížená",J245,0)</f>
        <v>0</v>
      </c>
      <c r="BG245" s="116">
        <f>IF(N245="zákl. přenesená",J245,0)</f>
        <v>0</v>
      </c>
      <c r="BH245" s="116">
        <f>IF(N245="sníž. přenesená",J245,0)</f>
        <v>0</v>
      </c>
      <c r="BI245" s="116">
        <f>IF(N245="nulová",J245,0)</f>
        <v>0</v>
      </c>
      <c r="BJ245" s="17" t="s">
        <v>85</v>
      </c>
      <c r="BK245" s="116">
        <f>ROUND(I245*H245,2)</f>
        <v>0</v>
      </c>
      <c r="BL245" s="17" t="s">
        <v>143</v>
      </c>
      <c r="BM245" s="115" t="s">
        <v>714</v>
      </c>
    </row>
    <row r="246" spans="2:65" s="1" customFormat="1" ht="48.75" x14ac:dyDescent="0.2">
      <c r="B246" s="28"/>
      <c r="C246" s="239"/>
      <c r="D246" s="240" t="s">
        <v>145</v>
      </c>
      <c r="E246" s="239"/>
      <c r="F246" s="241" t="s">
        <v>715</v>
      </c>
      <c r="G246" s="239"/>
      <c r="H246" s="239"/>
      <c r="J246" s="239"/>
      <c r="K246" s="239"/>
      <c r="L246" s="28"/>
      <c r="M246" s="117"/>
      <c r="T246" s="51"/>
      <c r="AT246" s="17" t="s">
        <v>145</v>
      </c>
      <c r="AU246" s="17" t="s">
        <v>87</v>
      </c>
    </row>
    <row r="247" spans="2:65" s="1" customFormat="1" x14ac:dyDescent="0.2">
      <c r="B247" s="28"/>
      <c r="C247" s="239"/>
      <c r="D247" s="242" t="s">
        <v>147</v>
      </c>
      <c r="E247" s="239"/>
      <c r="F247" s="243" t="s">
        <v>716</v>
      </c>
      <c r="G247" s="239"/>
      <c r="H247" s="239"/>
      <c r="J247" s="239"/>
      <c r="K247" s="239"/>
      <c r="L247" s="28"/>
      <c r="M247" s="117"/>
      <c r="T247" s="51"/>
      <c r="AT247" s="17" t="s">
        <v>147</v>
      </c>
      <c r="AU247" s="17" t="s">
        <v>87</v>
      </c>
    </row>
    <row r="248" spans="2:65" s="12" customFormat="1" x14ac:dyDescent="0.2">
      <c r="B248" s="118"/>
      <c r="C248" s="245"/>
      <c r="D248" s="240" t="s">
        <v>151</v>
      </c>
      <c r="E248" s="246" t="s">
        <v>1</v>
      </c>
      <c r="F248" s="247" t="s">
        <v>687</v>
      </c>
      <c r="G248" s="245"/>
      <c r="H248" s="246" t="s">
        <v>1</v>
      </c>
      <c r="J248" s="245"/>
      <c r="K248" s="245"/>
      <c r="L248" s="118"/>
      <c r="M248" s="120"/>
      <c r="T248" s="121"/>
      <c r="AT248" s="119" t="s">
        <v>151</v>
      </c>
      <c r="AU248" s="119" t="s">
        <v>87</v>
      </c>
      <c r="AV248" s="12" t="s">
        <v>85</v>
      </c>
      <c r="AW248" s="12" t="s">
        <v>33</v>
      </c>
      <c r="AX248" s="12" t="s">
        <v>77</v>
      </c>
      <c r="AY248" s="119" t="s">
        <v>136</v>
      </c>
    </row>
    <row r="249" spans="2:65" s="12" customFormat="1" x14ac:dyDescent="0.2">
      <c r="B249" s="118"/>
      <c r="C249" s="245"/>
      <c r="D249" s="240" t="s">
        <v>151</v>
      </c>
      <c r="E249" s="246" t="s">
        <v>1</v>
      </c>
      <c r="F249" s="247" t="s">
        <v>612</v>
      </c>
      <c r="G249" s="245"/>
      <c r="H249" s="246" t="s">
        <v>1</v>
      </c>
      <c r="J249" s="245"/>
      <c r="K249" s="245"/>
      <c r="L249" s="118"/>
      <c r="M249" s="120"/>
      <c r="T249" s="121"/>
      <c r="AT249" s="119" t="s">
        <v>151</v>
      </c>
      <c r="AU249" s="119" t="s">
        <v>87</v>
      </c>
      <c r="AV249" s="12" t="s">
        <v>85</v>
      </c>
      <c r="AW249" s="12" t="s">
        <v>33</v>
      </c>
      <c r="AX249" s="12" t="s">
        <v>77</v>
      </c>
      <c r="AY249" s="119" t="s">
        <v>136</v>
      </c>
    </row>
    <row r="250" spans="2:65" s="13" customFormat="1" x14ac:dyDescent="0.2">
      <c r="B250" s="122"/>
      <c r="C250" s="248"/>
      <c r="D250" s="240" t="s">
        <v>151</v>
      </c>
      <c r="E250" s="249" t="s">
        <v>1</v>
      </c>
      <c r="F250" s="250" t="s">
        <v>717</v>
      </c>
      <c r="G250" s="248"/>
      <c r="H250" s="251">
        <v>0.06</v>
      </c>
      <c r="J250" s="248"/>
      <c r="K250" s="248"/>
      <c r="L250" s="122"/>
      <c r="M250" s="124"/>
      <c r="T250" s="125"/>
      <c r="AT250" s="123" t="s">
        <v>151</v>
      </c>
      <c r="AU250" s="123" t="s">
        <v>87</v>
      </c>
      <c r="AV250" s="13" t="s">
        <v>87</v>
      </c>
      <c r="AW250" s="13" t="s">
        <v>33</v>
      </c>
      <c r="AX250" s="13" t="s">
        <v>77</v>
      </c>
      <c r="AY250" s="123" t="s">
        <v>136</v>
      </c>
    </row>
    <row r="251" spans="2:65" s="14" customFormat="1" x14ac:dyDescent="0.2">
      <c r="B251" s="126"/>
      <c r="C251" s="252"/>
      <c r="D251" s="240" t="s">
        <v>151</v>
      </c>
      <c r="E251" s="253" t="s">
        <v>1</v>
      </c>
      <c r="F251" s="254" t="s">
        <v>154</v>
      </c>
      <c r="G251" s="252"/>
      <c r="H251" s="255">
        <v>0.06</v>
      </c>
      <c r="J251" s="252"/>
      <c r="K251" s="252"/>
      <c r="L251" s="126"/>
      <c r="M251" s="128"/>
      <c r="T251" s="129"/>
      <c r="AT251" s="127" t="s">
        <v>151</v>
      </c>
      <c r="AU251" s="127" t="s">
        <v>87</v>
      </c>
      <c r="AV251" s="14" t="s">
        <v>143</v>
      </c>
      <c r="AW251" s="14" t="s">
        <v>33</v>
      </c>
      <c r="AX251" s="14" t="s">
        <v>85</v>
      </c>
      <c r="AY251" s="127" t="s">
        <v>136</v>
      </c>
    </row>
    <row r="252" spans="2:65" s="1" customFormat="1" ht="33" customHeight="1" x14ac:dyDescent="0.2">
      <c r="B252" s="110"/>
      <c r="C252" s="229" t="s">
        <v>7</v>
      </c>
      <c r="D252" s="229" t="s">
        <v>138</v>
      </c>
      <c r="E252" s="231" t="s">
        <v>718</v>
      </c>
      <c r="F252" s="236" t="s">
        <v>719</v>
      </c>
      <c r="G252" s="237" t="s">
        <v>141</v>
      </c>
      <c r="H252" s="238">
        <v>6.6360000000000001</v>
      </c>
      <c r="I252" s="336"/>
      <c r="J252" s="272">
        <f>ROUND(I252*H252,2)</f>
        <v>0</v>
      </c>
      <c r="K252" s="236" t="s">
        <v>142</v>
      </c>
      <c r="L252" s="28"/>
      <c r="M252" s="111" t="s">
        <v>1</v>
      </c>
      <c r="N252" s="112" t="s">
        <v>42</v>
      </c>
      <c r="O252" s="113">
        <v>1.4650000000000001</v>
      </c>
      <c r="P252" s="113">
        <f>O252*H252</f>
        <v>9.7217400000000005</v>
      </c>
      <c r="Q252" s="113">
        <v>0</v>
      </c>
      <c r="R252" s="113">
        <f>Q252*H252</f>
        <v>0</v>
      </c>
      <c r="S252" s="113">
        <v>0</v>
      </c>
      <c r="T252" s="114">
        <f>S252*H252</f>
        <v>0</v>
      </c>
      <c r="AR252" s="115" t="s">
        <v>143</v>
      </c>
      <c r="AT252" s="115" t="s">
        <v>138</v>
      </c>
      <c r="AU252" s="115" t="s">
        <v>87</v>
      </c>
      <c r="AY252" s="17" t="s">
        <v>136</v>
      </c>
      <c r="BE252" s="116">
        <f>IF(N252="základní",J252,0)</f>
        <v>0</v>
      </c>
      <c r="BF252" s="116">
        <f>IF(N252="snížená",J252,0)</f>
        <v>0</v>
      </c>
      <c r="BG252" s="116">
        <f>IF(N252="zákl. přenesená",J252,0)</f>
        <v>0</v>
      </c>
      <c r="BH252" s="116">
        <f>IF(N252="sníž. přenesená",J252,0)</f>
        <v>0</v>
      </c>
      <c r="BI252" s="116">
        <f>IF(N252="nulová",J252,0)</f>
        <v>0</v>
      </c>
      <c r="BJ252" s="17" t="s">
        <v>85</v>
      </c>
      <c r="BK252" s="116">
        <f>ROUND(I252*H252,2)</f>
        <v>0</v>
      </c>
      <c r="BL252" s="17" t="s">
        <v>143</v>
      </c>
      <c r="BM252" s="115" t="s">
        <v>720</v>
      </c>
    </row>
    <row r="253" spans="2:65" s="1" customFormat="1" ht="29.25" x14ac:dyDescent="0.2">
      <c r="B253" s="28"/>
      <c r="C253" s="239"/>
      <c r="D253" s="240" t="s">
        <v>145</v>
      </c>
      <c r="E253" s="239"/>
      <c r="F253" s="241" t="s">
        <v>721</v>
      </c>
      <c r="G253" s="239"/>
      <c r="H253" s="239"/>
      <c r="J253" s="239"/>
      <c r="K253" s="239"/>
      <c r="L253" s="28"/>
      <c r="M253" s="117"/>
      <c r="T253" s="51"/>
      <c r="AT253" s="17" t="s">
        <v>145</v>
      </c>
      <c r="AU253" s="17" t="s">
        <v>87</v>
      </c>
    </row>
    <row r="254" spans="2:65" s="1" customFormat="1" x14ac:dyDescent="0.2">
      <c r="B254" s="28"/>
      <c r="C254" s="239"/>
      <c r="D254" s="242" t="s">
        <v>147</v>
      </c>
      <c r="E254" s="239"/>
      <c r="F254" s="243" t="s">
        <v>722</v>
      </c>
      <c r="G254" s="239"/>
      <c r="H254" s="239"/>
      <c r="J254" s="239"/>
      <c r="K254" s="239"/>
      <c r="L254" s="28"/>
      <c r="M254" s="117"/>
      <c r="T254" s="51"/>
      <c r="AT254" s="17" t="s">
        <v>147</v>
      </c>
      <c r="AU254" s="17" t="s">
        <v>87</v>
      </c>
    </row>
    <row r="255" spans="2:65" s="1" customFormat="1" ht="39" x14ac:dyDescent="0.2">
      <c r="B255" s="28"/>
      <c r="C255" s="239"/>
      <c r="D255" s="240" t="s">
        <v>149</v>
      </c>
      <c r="E255" s="239"/>
      <c r="F255" s="244" t="s">
        <v>723</v>
      </c>
      <c r="G255" s="239"/>
      <c r="H255" s="239"/>
      <c r="J255" s="239"/>
      <c r="K255" s="239"/>
      <c r="L255" s="28"/>
      <c r="M255" s="117"/>
      <c r="T255" s="51"/>
      <c r="AT255" s="17" t="s">
        <v>149</v>
      </c>
      <c r="AU255" s="17" t="s">
        <v>87</v>
      </c>
    </row>
    <row r="256" spans="2:65" s="12" customFormat="1" x14ac:dyDescent="0.2">
      <c r="B256" s="118"/>
      <c r="C256" s="245"/>
      <c r="D256" s="240" t="s">
        <v>151</v>
      </c>
      <c r="E256" s="246" t="s">
        <v>1</v>
      </c>
      <c r="F256" s="247" t="s">
        <v>724</v>
      </c>
      <c r="G256" s="245"/>
      <c r="H256" s="246" t="s">
        <v>1</v>
      </c>
      <c r="J256" s="245"/>
      <c r="K256" s="245"/>
      <c r="L256" s="118"/>
      <c r="M256" s="120"/>
      <c r="T256" s="121"/>
      <c r="AT256" s="119" t="s">
        <v>151</v>
      </c>
      <c r="AU256" s="119" t="s">
        <v>87</v>
      </c>
      <c r="AV256" s="12" t="s">
        <v>85</v>
      </c>
      <c r="AW256" s="12" t="s">
        <v>33</v>
      </c>
      <c r="AX256" s="12" t="s">
        <v>77</v>
      </c>
      <c r="AY256" s="119" t="s">
        <v>136</v>
      </c>
    </row>
    <row r="257" spans="2:65" s="12" customFormat="1" x14ac:dyDescent="0.2">
      <c r="B257" s="118"/>
      <c r="C257" s="245"/>
      <c r="D257" s="240" t="s">
        <v>151</v>
      </c>
      <c r="E257" s="246" t="s">
        <v>1</v>
      </c>
      <c r="F257" s="247" t="s">
        <v>661</v>
      </c>
      <c r="G257" s="245"/>
      <c r="H257" s="246" t="s">
        <v>1</v>
      </c>
      <c r="J257" s="245"/>
      <c r="K257" s="245"/>
      <c r="L257" s="118"/>
      <c r="M257" s="120"/>
      <c r="T257" s="121"/>
      <c r="AT257" s="119" t="s">
        <v>151</v>
      </c>
      <c r="AU257" s="119" t="s">
        <v>87</v>
      </c>
      <c r="AV257" s="12" t="s">
        <v>85</v>
      </c>
      <c r="AW257" s="12" t="s">
        <v>33</v>
      </c>
      <c r="AX257" s="12" t="s">
        <v>77</v>
      </c>
      <c r="AY257" s="119" t="s">
        <v>136</v>
      </c>
    </row>
    <row r="258" spans="2:65" s="13" customFormat="1" x14ac:dyDescent="0.2">
      <c r="B258" s="122"/>
      <c r="C258" s="248"/>
      <c r="D258" s="240" t="s">
        <v>151</v>
      </c>
      <c r="E258" s="249" t="s">
        <v>1</v>
      </c>
      <c r="F258" s="250" t="s">
        <v>725</v>
      </c>
      <c r="G258" s="248"/>
      <c r="H258" s="251">
        <v>5.3</v>
      </c>
      <c r="J258" s="248"/>
      <c r="K258" s="248"/>
      <c r="L258" s="122"/>
      <c r="M258" s="124"/>
      <c r="T258" s="125"/>
      <c r="AT258" s="123" t="s">
        <v>151</v>
      </c>
      <c r="AU258" s="123" t="s">
        <v>87</v>
      </c>
      <c r="AV258" s="13" t="s">
        <v>87</v>
      </c>
      <c r="AW258" s="13" t="s">
        <v>33</v>
      </c>
      <c r="AX258" s="13" t="s">
        <v>77</v>
      </c>
      <c r="AY258" s="123" t="s">
        <v>136</v>
      </c>
    </row>
    <row r="259" spans="2:65" s="12" customFormat="1" x14ac:dyDescent="0.2">
      <c r="B259" s="118"/>
      <c r="C259" s="245"/>
      <c r="D259" s="240" t="s">
        <v>151</v>
      </c>
      <c r="E259" s="246" t="s">
        <v>1</v>
      </c>
      <c r="F259" s="247" t="s">
        <v>726</v>
      </c>
      <c r="G259" s="245"/>
      <c r="H259" s="246" t="s">
        <v>1</v>
      </c>
      <c r="J259" s="245"/>
      <c r="K259" s="245"/>
      <c r="L259" s="118"/>
      <c r="M259" s="120"/>
      <c r="T259" s="121"/>
      <c r="AT259" s="119" t="s">
        <v>151</v>
      </c>
      <c r="AU259" s="119" t="s">
        <v>87</v>
      </c>
      <c r="AV259" s="12" t="s">
        <v>85</v>
      </c>
      <c r="AW259" s="12" t="s">
        <v>33</v>
      </c>
      <c r="AX259" s="12" t="s">
        <v>77</v>
      </c>
      <c r="AY259" s="119" t="s">
        <v>136</v>
      </c>
    </row>
    <row r="260" spans="2:65" s="13" customFormat="1" x14ac:dyDescent="0.2">
      <c r="B260" s="122"/>
      <c r="C260" s="248"/>
      <c r="D260" s="240" t="s">
        <v>151</v>
      </c>
      <c r="E260" s="249" t="s">
        <v>1</v>
      </c>
      <c r="F260" s="250" t="s">
        <v>727</v>
      </c>
      <c r="G260" s="248"/>
      <c r="H260" s="251">
        <v>1.3360000000000001</v>
      </c>
      <c r="J260" s="248"/>
      <c r="K260" s="248"/>
      <c r="L260" s="122"/>
      <c r="M260" s="124"/>
      <c r="T260" s="125"/>
      <c r="AT260" s="123" t="s">
        <v>151</v>
      </c>
      <c r="AU260" s="123" t="s">
        <v>87</v>
      </c>
      <c r="AV260" s="13" t="s">
        <v>87</v>
      </c>
      <c r="AW260" s="13" t="s">
        <v>33</v>
      </c>
      <c r="AX260" s="13" t="s">
        <v>77</v>
      </c>
      <c r="AY260" s="123" t="s">
        <v>136</v>
      </c>
    </row>
    <row r="261" spans="2:65" s="14" customFormat="1" x14ac:dyDescent="0.2">
      <c r="B261" s="126"/>
      <c r="C261" s="252"/>
      <c r="D261" s="240" t="s">
        <v>151</v>
      </c>
      <c r="E261" s="253" t="s">
        <v>1</v>
      </c>
      <c r="F261" s="254" t="s">
        <v>154</v>
      </c>
      <c r="G261" s="252"/>
      <c r="H261" s="255">
        <v>6.6360000000000001</v>
      </c>
      <c r="J261" s="252"/>
      <c r="K261" s="252"/>
      <c r="L261" s="126"/>
      <c r="M261" s="128"/>
      <c r="T261" s="129"/>
      <c r="AT261" s="127" t="s">
        <v>151</v>
      </c>
      <c r="AU261" s="127" t="s">
        <v>87</v>
      </c>
      <c r="AV261" s="14" t="s">
        <v>143</v>
      </c>
      <c r="AW261" s="14" t="s">
        <v>33</v>
      </c>
      <c r="AX261" s="14" t="s">
        <v>85</v>
      </c>
      <c r="AY261" s="127" t="s">
        <v>136</v>
      </c>
    </row>
    <row r="262" spans="2:65" s="1" customFormat="1" ht="24.2" customHeight="1" x14ac:dyDescent="0.2">
      <c r="B262" s="110"/>
      <c r="C262" s="229" t="s">
        <v>354</v>
      </c>
      <c r="D262" s="229" t="s">
        <v>138</v>
      </c>
      <c r="E262" s="231" t="s">
        <v>305</v>
      </c>
      <c r="F262" s="236" t="s">
        <v>306</v>
      </c>
      <c r="G262" s="237" t="s">
        <v>141</v>
      </c>
      <c r="H262" s="238">
        <v>2.2799999999999998</v>
      </c>
      <c r="I262" s="337"/>
      <c r="J262" s="272">
        <f>ROUND(I262*H262,2)</f>
        <v>0</v>
      </c>
      <c r="K262" s="236" t="s">
        <v>142</v>
      </c>
      <c r="L262" s="28"/>
      <c r="M262" s="111" t="s">
        <v>1</v>
      </c>
      <c r="N262" s="112" t="s">
        <v>42</v>
      </c>
      <c r="O262" s="113">
        <v>2.35</v>
      </c>
      <c r="P262" s="113">
        <f>O262*H262</f>
        <v>5.3579999999999997</v>
      </c>
      <c r="Q262" s="113">
        <v>1.9967999999999999</v>
      </c>
      <c r="R262" s="113">
        <f>Q262*H262</f>
        <v>4.5527039999999994</v>
      </c>
      <c r="S262" s="113">
        <v>0</v>
      </c>
      <c r="T262" s="114">
        <f>S262*H262</f>
        <v>0</v>
      </c>
      <c r="AR262" s="115" t="s">
        <v>143</v>
      </c>
      <c r="AT262" s="115" t="s">
        <v>138</v>
      </c>
      <c r="AU262" s="115" t="s">
        <v>87</v>
      </c>
      <c r="AY262" s="17" t="s">
        <v>136</v>
      </c>
      <c r="BE262" s="116">
        <f>IF(N262="základní",J262,0)</f>
        <v>0</v>
      </c>
      <c r="BF262" s="116">
        <f>IF(N262="snížená",J262,0)</f>
        <v>0</v>
      </c>
      <c r="BG262" s="116">
        <f>IF(N262="zákl. přenesená",J262,0)</f>
        <v>0</v>
      </c>
      <c r="BH262" s="116">
        <f>IF(N262="sníž. přenesená",J262,0)</f>
        <v>0</v>
      </c>
      <c r="BI262" s="116">
        <f>IF(N262="nulová",J262,0)</f>
        <v>0</v>
      </c>
      <c r="BJ262" s="17" t="s">
        <v>85</v>
      </c>
      <c r="BK262" s="116">
        <f>ROUND(I262*H262,2)</f>
        <v>0</v>
      </c>
      <c r="BL262" s="17" t="s">
        <v>143</v>
      </c>
      <c r="BM262" s="115" t="s">
        <v>728</v>
      </c>
    </row>
    <row r="263" spans="2:65" s="1" customFormat="1" ht="19.5" x14ac:dyDescent="0.2">
      <c r="B263" s="28"/>
      <c r="C263" s="239"/>
      <c r="D263" s="240" t="s">
        <v>145</v>
      </c>
      <c r="E263" s="239"/>
      <c r="F263" s="241" t="s">
        <v>308</v>
      </c>
      <c r="G263" s="239"/>
      <c r="H263" s="239"/>
      <c r="J263" s="239"/>
      <c r="K263" s="239"/>
      <c r="L263" s="28"/>
      <c r="M263" s="117"/>
      <c r="T263" s="51"/>
      <c r="AT263" s="17" t="s">
        <v>145</v>
      </c>
      <c r="AU263" s="17" t="s">
        <v>87</v>
      </c>
    </row>
    <row r="264" spans="2:65" s="1" customFormat="1" x14ac:dyDescent="0.2">
      <c r="B264" s="28"/>
      <c r="C264" s="239"/>
      <c r="D264" s="242" t="s">
        <v>147</v>
      </c>
      <c r="E264" s="239"/>
      <c r="F264" s="243" t="s">
        <v>309</v>
      </c>
      <c r="G264" s="239"/>
      <c r="H264" s="239"/>
      <c r="J264" s="239"/>
      <c r="K264" s="239"/>
      <c r="L264" s="28"/>
      <c r="M264" s="117"/>
      <c r="T264" s="51"/>
      <c r="AT264" s="17" t="s">
        <v>147</v>
      </c>
      <c r="AU264" s="17" t="s">
        <v>87</v>
      </c>
    </row>
    <row r="265" spans="2:65" s="1" customFormat="1" ht="97.5" x14ac:dyDescent="0.2">
      <c r="B265" s="28"/>
      <c r="C265" s="239"/>
      <c r="D265" s="240" t="s">
        <v>149</v>
      </c>
      <c r="E265" s="239"/>
      <c r="F265" s="244" t="s">
        <v>310</v>
      </c>
      <c r="G265" s="239"/>
      <c r="H265" s="239"/>
      <c r="J265" s="239"/>
      <c r="K265" s="239"/>
      <c r="L265" s="28"/>
      <c r="M265" s="117"/>
      <c r="T265" s="51"/>
      <c r="AT265" s="17" t="s">
        <v>149</v>
      </c>
      <c r="AU265" s="17" t="s">
        <v>87</v>
      </c>
    </row>
    <row r="266" spans="2:65" s="12" customFormat="1" x14ac:dyDescent="0.2">
      <c r="B266" s="118"/>
      <c r="C266" s="245"/>
      <c r="D266" s="240" t="s">
        <v>151</v>
      </c>
      <c r="E266" s="246" t="s">
        <v>1</v>
      </c>
      <c r="F266" s="247" t="s">
        <v>314</v>
      </c>
      <c r="G266" s="245"/>
      <c r="H266" s="246" t="s">
        <v>1</v>
      </c>
      <c r="J266" s="245"/>
      <c r="K266" s="245"/>
      <c r="L266" s="118"/>
      <c r="M266" s="120"/>
      <c r="T266" s="121"/>
      <c r="AT266" s="119" t="s">
        <v>151</v>
      </c>
      <c r="AU266" s="119" t="s">
        <v>87</v>
      </c>
      <c r="AV266" s="12" t="s">
        <v>85</v>
      </c>
      <c r="AW266" s="12" t="s">
        <v>33</v>
      </c>
      <c r="AX266" s="12" t="s">
        <v>77</v>
      </c>
      <c r="AY266" s="119" t="s">
        <v>136</v>
      </c>
    </row>
    <row r="267" spans="2:65" s="13" customFormat="1" x14ac:dyDescent="0.2">
      <c r="B267" s="122"/>
      <c r="C267" s="248"/>
      <c r="D267" s="240" t="s">
        <v>151</v>
      </c>
      <c r="E267" s="249" t="s">
        <v>1</v>
      </c>
      <c r="F267" s="250" t="s">
        <v>729</v>
      </c>
      <c r="G267" s="248"/>
      <c r="H267" s="251">
        <v>2.2799999999999998</v>
      </c>
      <c r="J267" s="248"/>
      <c r="K267" s="248"/>
      <c r="L267" s="122"/>
      <c r="M267" s="124"/>
      <c r="T267" s="125"/>
      <c r="AT267" s="123" t="s">
        <v>151</v>
      </c>
      <c r="AU267" s="123" t="s">
        <v>87</v>
      </c>
      <c r="AV267" s="13" t="s">
        <v>87</v>
      </c>
      <c r="AW267" s="13" t="s">
        <v>33</v>
      </c>
      <c r="AX267" s="13" t="s">
        <v>77</v>
      </c>
      <c r="AY267" s="123" t="s">
        <v>136</v>
      </c>
    </row>
    <row r="268" spans="2:65" s="14" customFormat="1" x14ac:dyDescent="0.2">
      <c r="B268" s="126"/>
      <c r="C268" s="252"/>
      <c r="D268" s="240" t="s">
        <v>151</v>
      </c>
      <c r="E268" s="253" t="s">
        <v>1</v>
      </c>
      <c r="F268" s="254" t="s">
        <v>154</v>
      </c>
      <c r="G268" s="252"/>
      <c r="H268" s="255">
        <v>2.2799999999999998</v>
      </c>
      <c r="J268" s="252"/>
      <c r="K268" s="252"/>
      <c r="L268" s="126"/>
      <c r="M268" s="128"/>
      <c r="T268" s="129"/>
      <c r="AT268" s="127" t="s">
        <v>151</v>
      </c>
      <c r="AU268" s="127" t="s">
        <v>87</v>
      </c>
      <c r="AV268" s="14" t="s">
        <v>143</v>
      </c>
      <c r="AW268" s="14" t="s">
        <v>33</v>
      </c>
      <c r="AX268" s="14" t="s">
        <v>85</v>
      </c>
      <c r="AY268" s="127" t="s">
        <v>136</v>
      </c>
    </row>
    <row r="269" spans="2:65" s="1" customFormat="1" ht="16.5" customHeight="1" x14ac:dyDescent="0.2">
      <c r="B269" s="110"/>
      <c r="C269" s="229" t="s">
        <v>364</v>
      </c>
      <c r="D269" s="229" t="s">
        <v>138</v>
      </c>
      <c r="E269" s="231" t="s">
        <v>317</v>
      </c>
      <c r="F269" s="236" t="s">
        <v>318</v>
      </c>
      <c r="G269" s="237" t="s">
        <v>251</v>
      </c>
      <c r="H269" s="238">
        <v>3.8</v>
      </c>
      <c r="I269" s="338"/>
      <c r="J269" s="272">
        <f>ROUND(I269*H269,2)</f>
        <v>0</v>
      </c>
      <c r="K269" s="236" t="s">
        <v>142</v>
      </c>
      <c r="L269" s="28"/>
      <c r="M269" s="111" t="s">
        <v>1</v>
      </c>
      <c r="N269" s="112" t="s">
        <v>42</v>
      </c>
      <c r="O269" s="113">
        <v>0.46</v>
      </c>
      <c r="P269" s="113">
        <f>O269*H269</f>
        <v>1.748</v>
      </c>
      <c r="Q269" s="113">
        <v>0</v>
      </c>
      <c r="R269" s="113">
        <f>Q269*H269</f>
        <v>0</v>
      </c>
      <c r="S269" s="113">
        <v>0</v>
      </c>
      <c r="T269" s="114">
        <f>S269*H269</f>
        <v>0</v>
      </c>
      <c r="AR269" s="115" t="s">
        <v>143</v>
      </c>
      <c r="AT269" s="115" t="s">
        <v>138</v>
      </c>
      <c r="AU269" s="115" t="s">
        <v>87</v>
      </c>
      <c r="AY269" s="17" t="s">
        <v>136</v>
      </c>
      <c r="BE269" s="116">
        <f>IF(N269="základní",J269,0)</f>
        <v>0</v>
      </c>
      <c r="BF269" s="116">
        <f>IF(N269="snížená",J269,0)</f>
        <v>0</v>
      </c>
      <c r="BG269" s="116">
        <f>IF(N269="zákl. přenesená",J269,0)</f>
        <v>0</v>
      </c>
      <c r="BH269" s="116">
        <f>IF(N269="sníž. přenesená",J269,0)</f>
        <v>0</v>
      </c>
      <c r="BI269" s="116">
        <f>IF(N269="nulová",J269,0)</f>
        <v>0</v>
      </c>
      <c r="BJ269" s="17" t="s">
        <v>85</v>
      </c>
      <c r="BK269" s="116">
        <f>ROUND(I269*H269,2)</f>
        <v>0</v>
      </c>
      <c r="BL269" s="17" t="s">
        <v>143</v>
      </c>
      <c r="BM269" s="115" t="s">
        <v>730</v>
      </c>
    </row>
    <row r="270" spans="2:65" s="1" customFormat="1" ht="19.5" x14ac:dyDescent="0.2">
      <c r="B270" s="28"/>
      <c r="C270" s="239"/>
      <c r="D270" s="240" t="s">
        <v>145</v>
      </c>
      <c r="E270" s="239"/>
      <c r="F270" s="241" t="s">
        <v>320</v>
      </c>
      <c r="G270" s="239"/>
      <c r="H270" s="239"/>
      <c r="J270" s="239"/>
      <c r="K270" s="239"/>
      <c r="L270" s="28"/>
      <c r="M270" s="117"/>
      <c r="T270" s="51"/>
      <c r="AT270" s="17" t="s">
        <v>145</v>
      </c>
      <c r="AU270" s="17" t="s">
        <v>87</v>
      </c>
    </row>
    <row r="271" spans="2:65" s="1" customFormat="1" x14ac:dyDescent="0.2">
      <c r="B271" s="28"/>
      <c r="C271" s="239"/>
      <c r="D271" s="242" t="s">
        <v>147</v>
      </c>
      <c r="E271" s="239"/>
      <c r="F271" s="243" t="s">
        <v>321</v>
      </c>
      <c r="G271" s="239"/>
      <c r="H271" s="239"/>
      <c r="J271" s="239"/>
      <c r="K271" s="239"/>
      <c r="L271" s="28"/>
      <c r="M271" s="117"/>
      <c r="T271" s="51"/>
      <c r="AT271" s="17" t="s">
        <v>147</v>
      </c>
      <c r="AU271" s="17" t="s">
        <v>87</v>
      </c>
    </row>
    <row r="272" spans="2:65" s="1" customFormat="1" ht="97.5" x14ac:dyDescent="0.2">
      <c r="B272" s="28"/>
      <c r="C272" s="239"/>
      <c r="D272" s="240" t="s">
        <v>149</v>
      </c>
      <c r="E272" s="239"/>
      <c r="F272" s="244" t="s">
        <v>310</v>
      </c>
      <c r="G272" s="239"/>
      <c r="H272" s="239"/>
      <c r="J272" s="239"/>
      <c r="K272" s="239"/>
      <c r="L272" s="28"/>
      <c r="M272" s="117"/>
      <c r="T272" s="51"/>
      <c r="AT272" s="17" t="s">
        <v>149</v>
      </c>
      <c r="AU272" s="17" t="s">
        <v>87</v>
      </c>
    </row>
    <row r="273" spans="2:65" s="12" customFormat="1" x14ac:dyDescent="0.2">
      <c r="B273" s="118"/>
      <c r="C273" s="245"/>
      <c r="D273" s="240" t="s">
        <v>151</v>
      </c>
      <c r="E273" s="246" t="s">
        <v>1</v>
      </c>
      <c r="F273" s="247" t="s">
        <v>314</v>
      </c>
      <c r="G273" s="245"/>
      <c r="H273" s="246" t="s">
        <v>1</v>
      </c>
      <c r="J273" s="245"/>
      <c r="K273" s="245"/>
      <c r="L273" s="118"/>
      <c r="M273" s="120"/>
      <c r="T273" s="121"/>
      <c r="AT273" s="119" t="s">
        <v>151</v>
      </c>
      <c r="AU273" s="119" t="s">
        <v>87</v>
      </c>
      <c r="AV273" s="12" t="s">
        <v>85</v>
      </c>
      <c r="AW273" s="12" t="s">
        <v>33</v>
      </c>
      <c r="AX273" s="12" t="s">
        <v>77</v>
      </c>
      <c r="AY273" s="119" t="s">
        <v>136</v>
      </c>
    </row>
    <row r="274" spans="2:65" s="12" customFormat="1" x14ac:dyDescent="0.2">
      <c r="B274" s="118"/>
      <c r="C274" s="245"/>
      <c r="D274" s="240" t="s">
        <v>151</v>
      </c>
      <c r="E274" s="246" t="s">
        <v>1</v>
      </c>
      <c r="F274" s="247" t="s">
        <v>322</v>
      </c>
      <c r="G274" s="245"/>
      <c r="H274" s="246" t="s">
        <v>1</v>
      </c>
      <c r="J274" s="245"/>
      <c r="K274" s="245"/>
      <c r="L274" s="118"/>
      <c r="M274" s="120"/>
      <c r="T274" s="121"/>
      <c r="AT274" s="119" t="s">
        <v>151</v>
      </c>
      <c r="AU274" s="119" t="s">
        <v>87</v>
      </c>
      <c r="AV274" s="12" t="s">
        <v>85</v>
      </c>
      <c r="AW274" s="12" t="s">
        <v>33</v>
      </c>
      <c r="AX274" s="12" t="s">
        <v>77</v>
      </c>
      <c r="AY274" s="119" t="s">
        <v>136</v>
      </c>
    </row>
    <row r="275" spans="2:65" s="13" customFormat="1" x14ac:dyDescent="0.2">
      <c r="B275" s="122"/>
      <c r="C275" s="248"/>
      <c r="D275" s="240" t="s">
        <v>151</v>
      </c>
      <c r="E275" s="249" t="s">
        <v>1</v>
      </c>
      <c r="F275" s="250" t="s">
        <v>731</v>
      </c>
      <c r="G275" s="248"/>
      <c r="H275" s="251">
        <v>3.8</v>
      </c>
      <c r="J275" s="248"/>
      <c r="K275" s="248"/>
      <c r="L275" s="122"/>
      <c r="M275" s="124"/>
      <c r="T275" s="125"/>
      <c r="AT275" s="123" t="s">
        <v>151</v>
      </c>
      <c r="AU275" s="123" t="s">
        <v>87</v>
      </c>
      <c r="AV275" s="13" t="s">
        <v>87</v>
      </c>
      <c r="AW275" s="13" t="s">
        <v>33</v>
      </c>
      <c r="AX275" s="13" t="s">
        <v>77</v>
      </c>
      <c r="AY275" s="123" t="s">
        <v>136</v>
      </c>
    </row>
    <row r="276" spans="2:65" s="14" customFormat="1" x14ac:dyDescent="0.2">
      <c r="B276" s="126"/>
      <c r="C276" s="252"/>
      <c r="D276" s="240" t="s">
        <v>151</v>
      </c>
      <c r="E276" s="253" t="s">
        <v>1</v>
      </c>
      <c r="F276" s="254" t="s">
        <v>154</v>
      </c>
      <c r="G276" s="252"/>
      <c r="H276" s="255">
        <v>3.8</v>
      </c>
      <c r="J276" s="252"/>
      <c r="K276" s="252"/>
      <c r="L276" s="126"/>
      <c r="M276" s="128"/>
      <c r="T276" s="129"/>
      <c r="AT276" s="127" t="s">
        <v>151</v>
      </c>
      <c r="AU276" s="127" t="s">
        <v>87</v>
      </c>
      <c r="AV276" s="14" t="s">
        <v>143</v>
      </c>
      <c r="AW276" s="14" t="s">
        <v>33</v>
      </c>
      <c r="AX276" s="14" t="s">
        <v>85</v>
      </c>
      <c r="AY276" s="127" t="s">
        <v>136</v>
      </c>
    </row>
    <row r="277" spans="2:65" s="1" customFormat="1" ht="24.2" customHeight="1" x14ac:dyDescent="0.2">
      <c r="B277" s="110"/>
      <c r="C277" s="229" t="s">
        <v>375</v>
      </c>
      <c r="D277" s="229" t="s">
        <v>138</v>
      </c>
      <c r="E277" s="231" t="s">
        <v>732</v>
      </c>
      <c r="F277" s="236" t="s">
        <v>733</v>
      </c>
      <c r="G277" s="237" t="s">
        <v>251</v>
      </c>
      <c r="H277" s="238">
        <v>28.045000000000002</v>
      </c>
      <c r="I277" s="339"/>
      <c r="J277" s="272">
        <f>ROUND(I277*H277,2)</f>
        <v>0</v>
      </c>
      <c r="K277" s="236" t="s">
        <v>142</v>
      </c>
      <c r="L277" s="28"/>
      <c r="M277" s="111" t="s">
        <v>1</v>
      </c>
      <c r="N277" s="112" t="s">
        <v>42</v>
      </c>
      <c r="O277" s="113">
        <v>1.248</v>
      </c>
      <c r="P277" s="113">
        <f>O277*H277</f>
        <v>35.000160000000001</v>
      </c>
      <c r="Q277" s="113">
        <v>0.82326999999999995</v>
      </c>
      <c r="R277" s="113">
        <f>Q277*H277</f>
        <v>23.088607150000001</v>
      </c>
      <c r="S277" s="113">
        <v>0</v>
      </c>
      <c r="T277" s="114">
        <f>S277*H277</f>
        <v>0</v>
      </c>
      <c r="AR277" s="115" t="s">
        <v>143</v>
      </c>
      <c r="AT277" s="115" t="s">
        <v>138</v>
      </c>
      <c r="AU277" s="115" t="s">
        <v>87</v>
      </c>
      <c r="AY277" s="17" t="s">
        <v>136</v>
      </c>
      <c r="BE277" s="116">
        <f>IF(N277="základní",J277,0)</f>
        <v>0</v>
      </c>
      <c r="BF277" s="116">
        <f>IF(N277="snížená",J277,0)</f>
        <v>0</v>
      </c>
      <c r="BG277" s="116">
        <f>IF(N277="zákl. přenesená",J277,0)</f>
        <v>0</v>
      </c>
      <c r="BH277" s="116">
        <f>IF(N277="sníž. přenesená",J277,0)</f>
        <v>0</v>
      </c>
      <c r="BI277" s="116">
        <f>IF(N277="nulová",J277,0)</f>
        <v>0</v>
      </c>
      <c r="BJ277" s="17" t="s">
        <v>85</v>
      </c>
      <c r="BK277" s="116">
        <f>ROUND(I277*H277,2)</f>
        <v>0</v>
      </c>
      <c r="BL277" s="17" t="s">
        <v>143</v>
      </c>
      <c r="BM277" s="115" t="s">
        <v>734</v>
      </c>
    </row>
    <row r="278" spans="2:65" s="1" customFormat="1" ht="19.5" x14ac:dyDescent="0.2">
      <c r="B278" s="28"/>
      <c r="C278" s="239"/>
      <c r="D278" s="240" t="s">
        <v>145</v>
      </c>
      <c r="E278" s="239"/>
      <c r="F278" s="241" t="s">
        <v>735</v>
      </c>
      <c r="G278" s="239"/>
      <c r="H278" s="239"/>
      <c r="J278" s="239"/>
      <c r="K278" s="239"/>
      <c r="L278" s="28"/>
      <c r="M278" s="117"/>
      <c r="T278" s="51"/>
      <c r="AT278" s="17" t="s">
        <v>145</v>
      </c>
      <c r="AU278" s="17" t="s">
        <v>87</v>
      </c>
    </row>
    <row r="279" spans="2:65" s="1" customFormat="1" x14ac:dyDescent="0.2">
      <c r="B279" s="28"/>
      <c r="C279" s="239"/>
      <c r="D279" s="242" t="s">
        <v>147</v>
      </c>
      <c r="E279" s="239"/>
      <c r="F279" s="243" t="s">
        <v>736</v>
      </c>
      <c r="G279" s="239"/>
      <c r="H279" s="239"/>
      <c r="J279" s="239"/>
      <c r="K279" s="239"/>
      <c r="L279" s="28"/>
      <c r="M279" s="117"/>
      <c r="T279" s="51"/>
      <c r="AT279" s="17" t="s">
        <v>147</v>
      </c>
      <c r="AU279" s="17" t="s">
        <v>87</v>
      </c>
    </row>
    <row r="280" spans="2:65" s="1" customFormat="1" ht="78" x14ac:dyDescent="0.2">
      <c r="B280" s="28"/>
      <c r="C280" s="239"/>
      <c r="D280" s="240" t="s">
        <v>149</v>
      </c>
      <c r="E280" s="239"/>
      <c r="F280" s="244" t="s">
        <v>737</v>
      </c>
      <c r="G280" s="239"/>
      <c r="H280" s="239"/>
      <c r="J280" s="239"/>
      <c r="K280" s="239"/>
      <c r="L280" s="28"/>
      <c r="M280" s="117"/>
      <c r="T280" s="51"/>
      <c r="AT280" s="17" t="s">
        <v>149</v>
      </c>
      <c r="AU280" s="17" t="s">
        <v>87</v>
      </c>
    </row>
    <row r="281" spans="2:65" s="12" customFormat="1" x14ac:dyDescent="0.2">
      <c r="B281" s="118"/>
      <c r="C281" s="245"/>
      <c r="D281" s="240" t="s">
        <v>151</v>
      </c>
      <c r="E281" s="246" t="s">
        <v>1</v>
      </c>
      <c r="F281" s="247" t="s">
        <v>738</v>
      </c>
      <c r="G281" s="245"/>
      <c r="H281" s="246" t="s">
        <v>1</v>
      </c>
      <c r="J281" s="245"/>
      <c r="K281" s="245"/>
      <c r="L281" s="118"/>
      <c r="M281" s="120"/>
      <c r="T281" s="121"/>
      <c r="AT281" s="119" t="s">
        <v>151</v>
      </c>
      <c r="AU281" s="119" t="s">
        <v>87</v>
      </c>
      <c r="AV281" s="12" t="s">
        <v>85</v>
      </c>
      <c r="AW281" s="12" t="s">
        <v>33</v>
      </c>
      <c r="AX281" s="12" t="s">
        <v>77</v>
      </c>
      <c r="AY281" s="119" t="s">
        <v>136</v>
      </c>
    </row>
    <row r="282" spans="2:65" s="13" customFormat="1" x14ac:dyDescent="0.2">
      <c r="B282" s="122"/>
      <c r="C282" s="248"/>
      <c r="D282" s="240" t="s">
        <v>151</v>
      </c>
      <c r="E282" s="249" t="s">
        <v>1</v>
      </c>
      <c r="F282" s="250" t="s">
        <v>739</v>
      </c>
      <c r="G282" s="248"/>
      <c r="H282" s="251">
        <v>22.254999999999999</v>
      </c>
      <c r="J282" s="248"/>
      <c r="K282" s="248"/>
      <c r="L282" s="122"/>
      <c r="M282" s="124"/>
      <c r="T282" s="125"/>
      <c r="AT282" s="123" t="s">
        <v>151</v>
      </c>
      <c r="AU282" s="123" t="s">
        <v>87</v>
      </c>
      <c r="AV282" s="13" t="s">
        <v>87</v>
      </c>
      <c r="AW282" s="13" t="s">
        <v>33</v>
      </c>
      <c r="AX282" s="13" t="s">
        <v>77</v>
      </c>
      <c r="AY282" s="123" t="s">
        <v>136</v>
      </c>
    </row>
    <row r="283" spans="2:65" s="12" customFormat="1" x14ac:dyDescent="0.2">
      <c r="B283" s="118"/>
      <c r="C283" s="245"/>
      <c r="D283" s="240" t="s">
        <v>151</v>
      </c>
      <c r="E283" s="246" t="s">
        <v>1</v>
      </c>
      <c r="F283" s="247" t="s">
        <v>740</v>
      </c>
      <c r="G283" s="245"/>
      <c r="H283" s="246" t="s">
        <v>1</v>
      </c>
      <c r="J283" s="245"/>
      <c r="K283" s="245"/>
      <c r="L283" s="118"/>
      <c r="M283" s="120"/>
      <c r="T283" s="121"/>
      <c r="AT283" s="119" t="s">
        <v>151</v>
      </c>
      <c r="AU283" s="119" t="s">
        <v>87</v>
      </c>
      <c r="AV283" s="12" t="s">
        <v>85</v>
      </c>
      <c r="AW283" s="12" t="s">
        <v>33</v>
      </c>
      <c r="AX283" s="12" t="s">
        <v>77</v>
      </c>
      <c r="AY283" s="119" t="s">
        <v>136</v>
      </c>
    </row>
    <row r="284" spans="2:65" s="13" customFormat="1" x14ac:dyDescent="0.2">
      <c r="B284" s="122"/>
      <c r="C284" s="248"/>
      <c r="D284" s="240" t="s">
        <v>151</v>
      </c>
      <c r="E284" s="249" t="s">
        <v>1</v>
      </c>
      <c r="F284" s="250" t="s">
        <v>741</v>
      </c>
      <c r="G284" s="248"/>
      <c r="H284" s="251">
        <v>5.79</v>
      </c>
      <c r="J284" s="248"/>
      <c r="K284" s="248"/>
      <c r="L284" s="122"/>
      <c r="M284" s="124"/>
      <c r="T284" s="125"/>
      <c r="AT284" s="123" t="s">
        <v>151</v>
      </c>
      <c r="AU284" s="123" t="s">
        <v>87</v>
      </c>
      <c r="AV284" s="13" t="s">
        <v>87</v>
      </c>
      <c r="AW284" s="13" t="s">
        <v>33</v>
      </c>
      <c r="AX284" s="13" t="s">
        <v>77</v>
      </c>
      <c r="AY284" s="123" t="s">
        <v>136</v>
      </c>
    </row>
    <row r="285" spans="2:65" s="14" customFormat="1" x14ac:dyDescent="0.2">
      <c r="B285" s="126"/>
      <c r="C285" s="252"/>
      <c r="D285" s="240" t="s">
        <v>151</v>
      </c>
      <c r="E285" s="253" t="s">
        <v>1</v>
      </c>
      <c r="F285" s="254" t="s">
        <v>154</v>
      </c>
      <c r="G285" s="252"/>
      <c r="H285" s="255">
        <v>28.045000000000002</v>
      </c>
      <c r="J285" s="252"/>
      <c r="K285" s="252"/>
      <c r="L285" s="126"/>
      <c r="M285" s="128"/>
      <c r="T285" s="129"/>
      <c r="AT285" s="127" t="s">
        <v>151</v>
      </c>
      <c r="AU285" s="127" t="s">
        <v>87</v>
      </c>
      <c r="AV285" s="14" t="s">
        <v>143</v>
      </c>
      <c r="AW285" s="14" t="s">
        <v>33</v>
      </c>
      <c r="AX285" s="14" t="s">
        <v>85</v>
      </c>
      <c r="AY285" s="127" t="s">
        <v>136</v>
      </c>
    </row>
    <row r="286" spans="2:65" s="11" customFormat="1" ht="22.9" customHeight="1" x14ac:dyDescent="0.2">
      <c r="B286" s="103"/>
      <c r="C286" s="266"/>
      <c r="D286" s="267" t="s">
        <v>76</v>
      </c>
      <c r="E286" s="268" t="s">
        <v>229</v>
      </c>
      <c r="F286" s="268" t="s">
        <v>543</v>
      </c>
      <c r="G286" s="266"/>
      <c r="H286" s="266"/>
      <c r="J286" s="271">
        <f>BK286</f>
        <v>0</v>
      </c>
      <c r="K286" s="266"/>
      <c r="L286" s="103"/>
      <c r="M286" s="105"/>
      <c r="P286" s="106">
        <f>SUM(P287:P296)</f>
        <v>13.7736</v>
      </c>
      <c r="R286" s="106">
        <f>SUM(R287:R296)</f>
        <v>5.0304030000000006</v>
      </c>
      <c r="T286" s="107">
        <f>SUM(T287:T296)</f>
        <v>0</v>
      </c>
      <c r="AR286" s="104" t="s">
        <v>85</v>
      </c>
      <c r="AT286" s="108" t="s">
        <v>76</v>
      </c>
      <c r="AU286" s="108" t="s">
        <v>85</v>
      </c>
      <c r="AY286" s="104" t="s">
        <v>136</v>
      </c>
      <c r="BK286" s="109">
        <f>SUM(BK287:BK296)</f>
        <v>0</v>
      </c>
    </row>
    <row r="287" spans="2:65" s="1" customFormat="1" ht="24.2" customHeight="1" x14ac:dyDescent="0.2">
      <c r="B287" s="110"/>
      <c r="C287" s="229" t="s">
        <v>383</v>
      </c>
      <c r="D287" s="229" t="s">
        <v>138</v>
      </c>
      <c r="E287" s="231" t="s">
        <v>742</v>
      </c>
      <c r="F287" s="236" t="s">
        <v>743</v>
      </c>
      <c r="G287" s="237" t="s">
        <v>367</v>
      </c>
      <c r="H287" s="238">
        <v>29.3</v>
      </c>
      <c r="I287" s="340"/>
      <c r="J287" s="272">
        <f>ROUND(I287*H287,2)</f>
        <v>0</v>
      </c>
      <c r="K287" s="236" t="s">
        <v>221</v>
      </c>
      <c r="L287" s="28"/>
      <c r="M287" s="111" t="s">
        <v>1</v>
      </c>
      <c r="N287" s="112" t="s">
        <v>42</v>
      </c>
      <c r="O287" s="113">
        <v>0.17699999999999999</v>
      </c>
      <c r="P287" s="113">
        <f>O287*H287</f>
        <v>5.1860999999999997</v>
      </c>
      <c r="Q287" s="113">
        <v>0.15396000000000001</v>
      </c>
      <c r="R287" s="113">
        <f>Q287*H287</f>
        <v>4.5110280000000005</v>
      </c>
      <c r="S287" s="113">
        <v>0</v>
      </c>
      <c r="T287" s="114">
        <f>S287*H287</f>
        <v>0</v>
      </c>
      <c r="AR287" s="115" t="s">
        <v>143</v>
      </c>
      <c r="AT287" s="115" t="s">
        <v>138</v>
      </c>
      <c r="AU287" s="115" t="s">
        <v>87</v>
      </c>
      <c r="AY287" s="17" t="s">
        <v>136</v>
      </c>
      <c r="BE287" s="116">
        <f>IF(N287="základní",J287,0)</f>
        <v>0</v>
      </c>
      <c r="BF287" s="116">
        <f>IF(N287="snížená",J287,0)</f>
        <v>0</v>
      </c>
      <c r="BG287" s="116">
        <f>IF(N287="zákl. přenesená",J287,0)</f>
        <v>0</v>
      </c>
      <c r="BH287" s="116">
        <f>IF(N287="sníž. přenesená",J287,0)</f>
        <v>0</v>
      </c>
      <c r="BI287" s="116">
        <f>IF(N287="nulová",J287,0)</f>
        <v>0</v>
      </c>
      <c r="BJ287" s="17" t="s">
        <v>85</v>
      </c>
      <c r="BK287" s="116">
        <f>ROUND(I287*H287,2)</f>
        <v>0</v>
      </c>
      <c r="BL287" s="17" t="s">
        <v>143</v>
      </c>
      <c r="BM287" s="115" t="s">
        <v>744</v>
      </c>
    </row>
    <row r="288" spans="2:65" s="1" customFormat="1" ht="19.5" x14ac:dyDescent="0.2">
      <c r="B288" s="28"/>
      <c r="C288" s="239"/>
      <c r="D288" s="240" t="s">
        <v>145</v>
      </c>
      <c r="E288" s="239"/>
      <c r="F288" s="241" t="s">
        <v>745</v>
      </c>
      <c r="G288" s="239"/>
      <c r="H288" s="239"/>
      <c r="J288" s="239"/>
      <c r="K288" s="239"/>
      <c r="L288" s="28"/>
      <c r="M288" s="117"/>
      <c r="T288" s="51"/>
      <c r="AT288" s="17" t="s">
        <v>145</v>
      </c>
      <c r="AU288" s="17" t="s">
        <v>87</v>
      </c>
    </row>
    <row r="289" spans="2:65" s="1" customFormat="1" ht="58.5" x14ac:dyDescent="0.2">
      <c r="B289" s="28"/>
      <c r="C289" s="239"/>
      <c r="D289" s="240" t="s">
        <v>149</v>
      </c>
      <c r="E289" s="239"/>
      <c r="F289" s="244" t="s">
        <v>746</v>
      </c>
      <c r="G289" s="239"/>
      <c r="H289" s="239"/>
      <c r="J289" s="239"/>
      <c r="K289" s="239"/>
      <c r="L289" s="28"/>
      <c r="M289" s="117"/>
      <c r="T289" s="51"/>
      <c r="AT289" s="17" t="s">
        <v>149</v>
      </c>
      <c r="AU289" s="17" t="s">
        <v>87</v>
      </c>
    </row>
    <row r="290" spans="2:65" s="12" customFormat="1" x14ac:dyDescent="0.2">
      <c r="B290" s="118"/>
      <c r="C290" s="245"/>
      <c r="D290" s="240" t="s">
        <v>151</v>
      </c>
      <c r="E290" s="246" t="s">
        <v>1</v>
      </c>
      <c r="F290" s="247" t="s">
        <v>747</v>
      </c>
      <c r="G290" s="245"/>
      <c r="H290" s="246" t="s">
        <v>1</v>
      </c>
      <c r="J290" s="245"/>
      <c r="K290" s="245"/>
      <c r="L290" s="118"/>
      <c r="M290" s="120"/>
      <c r="T290" s="121"/>
      <c r="AT290" s="119" t="s">
        <v>151</v>
      </c>
      <c r="AU290" s="119" t="s">
        <v>87</v>
      </c>
      <c r="AV290" s="12" t="s">
        <v>85</v>
      </c>
      <c r="AW290" s="12" t="s">
        <v>33</v>
      </c>
      <c r="AX290" s="12" t="s">
        <v>77</v>
      </c>
      <c r="AY290" s="119" t="s">
        <v>136</v>
      </c>
    </row>
    <row r="291" spans="2:65" s="13" customFormat="1" x14ac:dyDescent="0.2">
      <c r="B291" s="122"/>
      <c r="C291" s="248"/>
      <c r="D291" s="240" t="s">
        <v>151</v>
      </c>
      <c r="E291" s="249" t="s">
        <v>1</v>
      </c>
      <c r="F291" s="250" t="s">
        <v>748</v>
      </c>
      <c r="G291" s="248"/>
      <c r="H291" s="251">
        <v>29.3</v>
      </c>
      <c r="J291" s="248"/>
      <c r="K291" s="248"/>
      <c r="L291" s="122"/>
      <c r="M291" s="124"/>
      <c r="T291" s="125"/>
      <c r="AT291" s="123" t="s">
        <v>151</v>
      </c>
      <c r="AU291" s="123" t="s">
        <v>87</v>
      </c>
      <c r="AV291" s="13" t="s">
        <v>87</v>
      </c>
      <c r="AW291" s="13" t="s">
        <v>33</v>
      </c>
      <c r="AX291" s="13" t="s">
        <v>77</v>
      </c>
      <c r="AY291" s="123" t="s">
        <v>136</v>
      </c>
    </row>
    <row r="292" spans="2:65" s="14" customFormat="1" x14ac:dyDescent="0.2">
      <c r="B292" s="126"/>
      <c r="C292" s="252"/>
      <c r="D292" s="240" t="s">
        <v>151</v>
      </c>
      <c r="E292" s="253" t="s">
        <v>1</v>
      </c>
      <c r="F292" s="254" t="s">
        <v>154</v>
      </c>
      <c r="G292" s="252"/>
      <c r="H292" s="255">
        <v>29.3</v>
      </c>
      <c r="J292" s="252"/>
      <c r="K292" s="252"/>
      <c r="L292" s="126"/>
      <c r="M292" s="128"/>
      <c r="T292" s="129"/>
      <c r="AT292" s="127" t="s">
        <v>151</v>
      </c>
      <c r="AU292" s="127" t="s">
        <v>87</v>
      </c>
      <c r="AV292" s="14" t="s">
        <v>143</v>
      </c>
      <c r="AW292" s="14" t="s">
        <v>33</v>
      </c>
      <c r="AX292" s="14" t="s">
        <v>85</v>
      </c>
      <c r="AY292" s="127" t="s">
        <v>136</v>
      </c>
    </row>
    <row r="293" spans="2:65" s="1" customFormat="1" ht="16.5" customHeight="1" x14ac:dyDescent="0.2">
      <c r="B293" s="110"/>
      <c r="C293" s="229" t="s">
        <v>391</v>
      </c>
      <c r="D293" s="229" t="s">
        <v>138</v>
      </c>
      <c r="E293" s="231" t="s">
        <v>749</v>
      </c>
      <c r="F293" s="236" t="s">
        <v>750</v>
      </c>
      <c r="G293" s="237" t="s">
        <v>367</v>
      </c>
      <c r="H293" s="238">
        <v>7.5</v>
      </c>
      <c r="I293" s="341"/>
      <c r="J293" s="272">
        <f>ROUND(I293*H293,2)</f>
        <v>0</v>
      </c>
      <c r="K293" s="236" t="s">
        <v>221</v>
      </c>
      <c r="L293" s="28"/>
      <c r="M293" s="111" t="s">
        <v>1</v>
      </c>
      <c r="N293" s="112" t="s">
        <v>42</v>
      </c>
      <c r="O293" s="113">
        <v>1.145</v>
      </c>
      <c r="P293" s="113">
        <f>O293*H293</f>
        <v>8.5875000000000004</v>
      </c>
      <c r="Q293" s="113">
        <v>6.9250000000000006E-2</v>
      </c>
      <c r="R293" s="113">
        <f>Q293*H293</f>
        <v>0.51937500000000003</v>
      </c>
      <c r="S293" s="113">
        <v>0</v>
      </c>
      <c r="T293" s="114">
        <f>S293*H293</f>
        <v>0</v>
      </c>
      <c r="AR293" s="115" t="s">
        <v>143</v>
      </c>
      <c r="AT293" s="115" t="s">
        <v>138</v>
      </c>
      <c r="AU293" s="115" t="s">
        <v>87</v>
      </c>
      <c r="AY293" s="17" t="s">
        <v>136</v>
      </c>
      <c r="BE293" s="116">
        <f>IF(N293="základní",J293,0)</f>
        <v>0</v>
      </c>
      <c r="BF293" s="116">
        <f>IF(N293="snížená",J293,0)</f>
        <v>0</v>
      </c>
      <c r="BG293" s="116">
        <f>IF(N293="zákl. přenesená",J293,0)</f>
        <v>0</v>
      </c>
      <c r="BH293" s="116">
        <f>IF(N293="sníž. přenesená",J293,0)</f>
        <v>0</v>
      </c>
      <c r="BI293" s="116">
        <f>IF(N293="nulová",J293,0)</f>
        <v>0</v>
      </c>
      <c r="BJ293" s="17" t="s">
        <v>85</v>
      </c>
      <c r="BK293" s="116">
        <f>ROUND(I293*H293,2)</f>
        <v>0</v>
      </c>
      <c r="BL293" s="17" t="s">
        <v>143</v>
      </c>
      <c r="BM293" s="115" t="s">
        <v>751</v>
      </c>
    </row>
    <row r="294" spans="2:65" s="1" customFormat="1" x14ac:dyDescent="0.2">
      <c r="B294" s="28"/>
      <c r="C294" s="239"/>
      <c r="D294" s="240" t="s">
        <v>145</v>
      </c>
      <c r="E294" s="239"/>
      <c r="F294" s="241" t="s">
        <v>752</v>
      </c>
      <c r="G294" s="239"/>
      <c r="H294" s="239"/>
      <c r="J294" s="239"/>
      <c r="K294" s="239"/>
      <c r="L294" s="28"/>
      <c r="M294" s="117"/>
      <c r="T294" s="51"/>
      <c r="AT294" s="17" t="s">
        <v>145</v>
      </c>
      <c r="AU294" s="17" t="s">
        <v>87</v>
      </c>
    </row>
    <row r="295" spans="2:65" s="1" customFormat="1" ht="39" x14ac:dyDescent="0.2">
      <c r="B295" s="28"/>
      <c r="C295" s="239"/>
      <c r="D295" s="240" t="s">
        <v>149</v>
      </c>
      <c r="E295" s="239"/>
      <c r="F295" s="244" t="s">
        <v>753</v>
      </c>
      <c r="G295" s="239"/>
      <c r="H295" s="239"/>
      <c r="J295" s="239"/>
      <c r="K295" s="239"/>
      <c r="L295" s="28"/>
      <c r="M295" s="117"/>
      <c r="T295" s="51"/>
      <c r="AT295" s="17" t="s">
        <v>149</v>
      </c>
      <c r="AU295" s="17" t="s">
        <v>87</v>
      </c>
    </row>
    <row r="296" spans="2:65" s="1" customFormat="1" ht="39" x14ac:dyDescent="0.2">
      <c r="B296" s="28"/>
      <c r="C296" s="239"/>
      <c r="D296" s="240" t="s">
        <v>292</v>
      </c>
      <c r="E296" s="239"/>
      <c r="F296" s="244" t="s">
        <v>754</v>
      </c>
      <c r="G296" s="239"/>
      <c r="H296" s="239"/>
      <c r="J296" s="239"/>
      <c r="K296" s="239"/>
      <c r="L296" s="28"/>
      <c r="M296" s="117"/>
      <c r="T296" s="51"/>
      <c r="AT296" s="17" t="s">
        <v>292</v>
      </c>
      <c r="AU296" s="17" t="s">
        <v>87</v>
      </c>
    </row>
    <row r="297" spans="2:65" s="11" customFormat="1" ht="22.9" customHeight="1" x14ac:dyDescent="0.2">
      <c r="B297" s="103"/>
      <c r="C297" s="266"/>
      <c r="D297" s="267" t="s">
        <v>76</v>
      </c>
      <c r="E297" s="268" t="s">
        <v>389</v>
      </c>
      <c r="F297" s="268" t="s">
        <v>390</v>
      </c>
      <c r="G297" s="266"/>
      <c r="H297" s="266"/>
      <c r="J297" s="271">
        <f>BK297</f>
        <v>0</v>
      </c>
      <c r="K297" s="266"/>
      <c r="L297" s="103"/>
      <c r="M297" s="105"/>
      <c r="P297" s="106">
        <f>SUM(P298:P302)</f>
        <v>20.703514000000002</v>
      </c>
      <c r="R297" s="106">
        <f>SUM(R298:R302)</f>
        <v>0</v>
      </c>
      <c r="T297" s="107">
        <f>SUM(T298:T302)</f>
        <v>0</v>
      </c>
      <c r="AR297" s="104" t="s">
        <v>85</v>
      </c>
      <c r="AT297" s="108" t="s">
        <v>76</v>
      </c>
      <c r="AU297" s="108" t="s">
        <v>85</v>
      </c>
      <c r="AY297" s="104" t="s">
        <v>136</v>
      </c>
      <c r="BK297" s="109">
        <f>SUM(BK298:BK302)</f>
        <v>0</v>
      </c>
    </row>
    <row r="298" spans="2:65" s="1" customFormat="1" ht="16.5" customHeight="1" x14ac:dyDescent="0.2">
      <c r="B298" s="110"/>
      <c r="C298" s="229" t="s">
        <v>400</v>
      </c>
      <c r="D298" s="229" t="s">
        <v>138</v>
      </c>
      <c r="E298" s="231" t="s">
        <v>392</v>
      </c>
      <c r="F298" s="236" t="s">
        <v>393</v>
      </c>
      <c r="G298" s="237" t="s">
        <v>378</v>
      </c>
      <c r="H298" s="238">
        <v>61.253</v>
      </c>
      <c r="I298" s="342"/>
      <c r="J298" s="272">
        <f>ROUND(I298*H298,2)</f>
        <v>0</v>
      </c>
      <c r="K298" s="236" t="s">
        <v>142</v>
      </c>
      <c r="L298" s="28"/>
      <c r="M298" s="111" t="s">
        <v>1</v>
      </c>
      <c r="N298" s="112" t="s">
        <v>42</v>
      </c>
      <c r="O298" s="113">
        <v>0.33800000000000002</v>
      </c>
      <c r="P298" s="113">
        <f>O298*H298</f>
        <v>20.703514000000002</v>
      </c>
      <c r="Q298" s="113">
        <v>0</v>
      </c>
      <c r="R298" s="113">
        <f>Q298*H298</f>
        <v>0</v>
      </c>
      <c r="S298" s="113">
        <v>0</v>
      </c>
      <c r="T298" s="114">
        <f>S298*H298</f>
        <v>0</v>
      </c>
      <c r="AR298" s="115" t="s">
        <v>143</v>
      </c>
      <c r="AT298" s="115" t="s">
        <v>138</v>
      </c>
      <c r="AU298" s="115" t="s">
        <v>87</v>
      </c>
      <c r="AY298" s="17" t="s">
        <v>136</v>
      </c>
      <c r="BE298" s="116">
        <f>IF(N298="základní",J298,0)</f>
        <v>0</v>
      </c>
      <c r="BF298" s="116">
        <f>IF(N298="snížená",J298,0)</f>
        <v>0</v>
      </c>
      <c r="BG298" s="116">
        <f>IF(N298="zákl. přenesená",J298,0)</f>
        <v>0</v>
      </c>
      <c r="BH298" s="116">
        <f>IF(N298="sníž. přenesená",J298,0)</f>
        <v>0</v>
      </c>
      <c r="BI298" s="116">
        <f>IF(N298="nulová",J298,0)</f>
        <v>0</v>
      </c>
      <c r="BJ298" s="17" t="s">
        <v>85</v>
      </c>
      <c r="BK298" s="116">
        <f>ROUND(I298*H298,2)</f>
        <v>0</v>
      </c>
      <c r="BL298" s="17" t="s">
        <v>143</v>
      </c>
      <c r="BM298" s="115" t="s">
        <v>755</v>
      </c>
    </row>
    <row r="299" spans="2:65" s="1" customFormat="1" ht="12" customHeight="1" x14ac:dyDescent="0.2">
      <c r="B299" s="110"/>
      <c r="C299" s="261"/>
      <c r="D299" s="261"/>
      <c r="E299" s="262"/>
      <c r="F299" s="256" t="s">
        <v>184</v>
      </c>
      <c r="G299" s="264"/>
      <c r="H299" s="265"/>
      <c r="I299" s="140"/>
      <c r="J299" s="273"/>
      <c r="K299" s="274"/>
      <c r="L299" s="28"/>
      <c r="M299" s="111"/>
      <c r="N299" s="112"/>
      <c r="O299" s="113"/>
      <c r="P299" s="113"/>
      <c r="Q299" s="113"/>
      <c r="R299" s="113"/>
      <c r="S299" s="113"/>
      <c r="T299" s="114"/>
      <c r="AR299" s="115"/>
      <c r="AT299" s="115"/>
      <c r="AU299" s="115"/>
      <c r="AY299" s="17"/>
      <c r="BE299" s="116"/>
      <c r="BF299" s="116"/>
      <c r="BG299" s="116"/>
      <c r="BH299" s="116"/>
      <c r="BI299" s="116"/>
      <c r="BJ299" s="17"/>
      <c r="BK299" s="116"/>
      <c r="BL299" s="17"/>
      <c r="BM299" s="115"/>
    </row>
    <row r="300" spans="2:65" s="1" customFormat="1" ht="19.5" x14ac:dyDescent="0.2">
      <c r="B300" s="28"/>
      <c r="C300" s="239"/>
      <c r="D300" s="240" t="s">
        <v>145</v>
      </c>
      <c r="E300" s="239"/>
      <c r="F300" s="241" t="s">
        <v>395</v>
      </c>
      <c r="G300" s="239"/>
      <c r="H300" s="239"/>
      <c r="J300" s="239"/>
      <c r="K300" s="239"/>
      <c r="L300" s="28"/>
      <c r="M300" s="117"/>
      <c r="T300" s="51"/>
      <c r="AT300" s="17" t="s">
        <v>145</v>
      </c>
      <c r="AU300" s="17" t="s">
        <v>87</v>
      </c>
    </row>
    <row r="301" spans="2:65" s="1" customFormat="1" x14ac:dyDescent="0.2">
      <c r="B301" s="28"/>
      <c r="C301" s="239"/>
      <c r="D301" s="242" t="s">
        <v>147</v>
      </c>
      <c r="E301" s="239"/>
      <c r="F301" s="243" t="s">
        <v>396</v>
      </c>
      <c r="G301" s="239"/>
      <c r="H301" s="239"/>
      <c r="J301" s="239"/>
      <c r="K301" s="239"/>
      <c r="L301" s="28"/>
      <c r="M301" s="117"/>
      <c r="T301" s="51"/>
      <c r="AT301" s="17" t="s">
        <v>147</v>
      </c>
      <c r="AU301" s="17" t="s">
        <v>87</v>
      </c>
    </row>
    <row r="302" spans="2:65" s="1" customFormat="1" ht="29.25" x14ac:dyDescent="0.2">
      <c r="B302" s="28"/>
      <c r="C302" s="239"/>
      <c r="D302" s="240" t="s">
        <v>149</v>
      </c>
      <c r="E302" s="239"/>
      <c r="F302" s="244" t="s">
        <v>397</v>
      </c>
      <c r="G302" s="239"/>
      <c r="H302" s="239"/>
      <c r="J302" s="239"/>
      <c r="K302" s="239"/>
      <c r="L302" s="28"/>
      <c r="M302" s="117"/>
      <c r="T302" s="51"/>
      <c r="AT302" s="17" t="s">
        <v>149</v>
      </c>
      <c r="AU302" s="17" t="s">
        <v>87</v>
      </c>
    </row>
    <row r="303" spans="2:65" s="11" customFormat="1" ht="25.9" customHeight="1" x14ac:dyDescent="0.2">
      <c r="B303" s="103"/>
      <c r="C303" s="266"/>
      <c r="D303" s="267" t="s">
        <v>76</v>
      </c>
      <c r="E303" s="269" t="s">
        <v>756</v>
      </c>
      <c r="F303" s="269" t="s">
        <v>757</v>
      </c>
      <c r="G303" s="266"/>
      <c r="H303" s="266"/>
      <c r="J303" s="270">
        <f>BK303</f>
        <v>0</v>
      </c>
      <c r="K303" s="266"/>
      <c r="L303" s="103"/>
      <c r="M303" s="105"/>
      <c r="P303" s="106">
        <f>P304</f>
        <v>2.2115399999999998</v>
      </c>
      <c r="R303" s="106">
        <f>R304</f>
        <v>0.02</v>
      </c>
      <c r="T303" s="107">
        <f>T304</f>
        <v>0</v>
      </c>
      <c r="AR303" s="104" t="s">
        <v>87</v>
      </c>
      <c r="AT303" s="108" t="s">
        <v>76</v>
      </c>
      <c r="AU303" s="108" t="s">
        <v>77</v>
      </c>
      <c r="AY303" s="104" t="s">
        <v>136</v>
      </c>
      <c r="BK303" s="109">
        <f>BK304</f>
        <v>0</v>
      </c>
    </row>
    <row r="304" spans="2:65" s="11" customFormat="1" ht="22.9" customHeight="1" x14ac:dyDescent="0.2">
      <c r="B304" s="103"/>
      <c r="C304" s="266"/>
      <c r="D304" s="267" t="s">
        <v>76</v>
      </c>
      <c r="E304" s="268" t="s">
        <v>758</v>
      </c>
      <c r="F304" s="268" t="s">
        <v>759</v>
      </c>
      <c r="G304" s="266"/>
      <c r="H304" s="266"/>
      <c r="J304" s="271">
        <f>BK304</f>
        <v>0</v>
      </c>
      <c r="K304" s="266"/>
      <c r="L304" s="103"/>
      <c r="M304" s="105"/>
      <c r="P304" s="106">
        <f>SUM(P305:P311)</f>
        <v>2.2115399999999998</v>
      </c>
      <c r="R304" s="106">
        <f>SUM(R305:R311)</f>
        <v>0.02</v>
      </c>
      <c r="T304" s="107">
        <f>SUM(T305:T311)</f>
        <v>0</v>
      </c>
      <c r="AR304" s="104" t="s">
        <v>87</v>
      </c>
      <c r="AT304" s="108" t="s">
        <v>76</v>
      </c>
      <c r="AU304" s="108" t="s">
        <v>85</v>
      </c>
      <c r="AY304" s="104" t="s">
        <v>136</v>
      </c>
      <c r="BK304" s="109">
        <f>SUM(BK305:BK311)</f>
        <v>0</v>
      </c>
    </row>
    <row r="305" spans="2:65" s="1" customFormat="1" ht="16.5" customHeight="1" x14ac:dyDescent="0.2">
      <c r="B305" s="110"/>
      <c r="C305" s="229" t="s">
        <v>760</v>
      </c>
      <c r="D305" s="229" t="s">
        <v>138</v>
      </c>
      <c r="E305" s="231" t="s">
        <v>761</v>
      </c>
      <c r="F305" s="236" t="s">
        <v>762</v>
      </c>
      <c r="G305" s="237" t="s">
        <v>505</v>
      </c>
      <c r="H305" s="238">
        <v>1</v>
      </c>
      <c r="I305" s="343"/>
      <c r="J305" s="272">
        <f>ROUND(I305*H305,2)</f>
        <v>0</v>
      </c>
      <c r="K305" s="236" t="s">
        <v>221</v>
      </c>
      <c r="L305" s="28"/>
      <c r="M305" s="111" t="s">
        <v>1</v>
      </c>
      <c r="N305" s="112" t="s">
        <v>42</v>
      </c>
      <c r="O305" s="113">
        <v>2.145</v>
      </c>
      <c r="P305" s="113">
        <f>O305*H305</f>
        <v>2.145</v>
      </c>
      <c r="Q305" s="113">
        <v>0.02</v>
      </c>
      <c r="R305" s="113">
        <f>Q305*H305</f>
        <v>0.02</v>
      </c>
      <c r="S305" s="113">
        <v>0</v>
      </c>
      <c r="T305" s="114">
        <f>S305*H305</f>
        <v>0</v>
      </c>
      <c r="AR305" s="115" t="s">
        <v>295</v>
      </c>
      <c r="AT305" s="115" t="s">
        <v>138</v>
      </c>
      <c r="AU305" s="115" t="s">
        <v>87</v>
      </c>
      <c r="AY305" s="17" t="s">
        <v>136</v>
      </c>
      <c r="BE305" s="116">
        <f>IF(N305="základní",J305,0)</f>
        <v>0</v>
      </c>
      <c r="BF305" s="116">
        <f>IF(N305="snížená",J305,0)</f>
        <v>0</v>
      </c>
      <c r="BG305" s="116">
        <f>IF(N305="zákl. přenesená",J305,0)</f>
        <v>0</v>
      </c>
      <c r="BH305" s="116">
        <f>IF(N305="sníž. přenesená",J305,0)</f>
        <v>0</v>
      </c>
      <c r="BI305" s="116">
        <f>IF(N305="nulová",J305,0)</f>
        <v>0</v>
      </c>
      <c r="BJ305" s="17" t="s">
        <v>85</v>
      </c>
      <c r="BK305" s="116">
        <f>ROUND(I305*H305,2)</f>
        <v>0</v>
      </c>
      <c r="BL305" s="17" t="s">
        <v>295</v>
      </c>
      <c r="BM305" s="115" t="s">
        <v>763</v>
      </c>
    </row>
    <row r="306" spans="2:65" s="1" customFormat="1" ht="19.5" x14ac:dyDescent="0.2">
      <c r="B306" s="28"/>
      <c r="C306" s="239"/>
      <c r="D306" s="240" t="s">
        <v>145</v>
      </c>
      <c r="E306" s="239"/>
      <c r="F306" s="241" t="s">
        <v>764</v>
      </c>
      <c r="G306" s="239"/>
      <c r="H306" s="239"/>
      <c r="J306" s="239"/>
      <c r="K306" s="239"/>
      <c r="L306" s="28"/>
      <c r="M306" s="117"/>
      <c r="T306" s="51"/>
      <c r="AT306" s="17" t="s">
        <v>145</v>
      </c>
      <c r="AU306" s="17" t="s">
        <v>87</v>
      </c>
    </row>
    <row r="307" spans="2:65" s="1" customFormat="1" ht="243.75" x14ac:dyDescent="0.2">
      <c r="B307" s="28"/>
      <c r="C307" s="239"/>
      <c r="D307" s="240" t="s">
        <v>149</v>
      </c>
      <c r="E307" s="239"/>
      <c r="F307" s="244" t="s">
        <v>765</v>
      </c>
      <c r="G307" s="239"/>
      <c r="H307" s="239"/>
      <c r="J307" s="239"/>
      <c r="K307" s="239"/>
      <c r="L307" s="28"/>
      <c r="M307" s="117"/>
      <c r="T307" s="51"/>
      <c r="AT307" s="17" t="s">
        <v>149</v>
      </c>
      <c r="AU307" s="17" t="s">
        <v>87</v>
      </c>
    </row>
    <row r="308" spans="2:65" s="1" customFormat="1" ht="24.2" customHeight="1" x14ac:dyDescent="0.2">
      <c r="B308" s="110"/>
      <c r="C308" s="229" t="s">
        <v>766</v>
      </c>
      <c r="D308" s="229" t="s">
        <v>138</v>
      </c>
      <c r="E308" s="231" t="s">
        <v>767</v>
      </c>
      <c r="F308" s="236" t="s">
        <v>768</v>
      </c>
      <c r="G308" s="237" t="s">
        <v>378</v>
      </c>
      <c r="H308" s="238">
        <v>0.02</v>
      </c>
      <c r="I308" s="344"/>
      <c r="J308" s="272">
        <f>ROUND(I308*H308,2)</f>
        <v>0</v>
      </c>
      <c r="K308" s="236" t="s">
        <v>142</v>
      </c>
      <c r="L308" s="28"/>
      <c r="M308" s="111" t="s">
        <v>1</v>
      </c>
      <c r="N308" s="112" t="s">
        <v>42</v>
      </c>
      <c r="O308" s="113">
        <v>3.327</v>
      </c>
      <c r="P308" s="113">
        <f>O308*H308</f>
        <v>6.6540000000000002E-2</v>
      </c>
      <c r="Q308" s="113">
        <v>0</v>
      </c>
      <c r="R308" s="113">
        <f>Q308*H308</f>
        <v>0</v>
      </c>
      <c r="S308" s="113">
        <v>0</v>
      </c>
      <c r="T308" s="114">
        <f>S308*H308</f>
        <v>0</v>
      </c>
      <c r="AR308" s="115" t="s">
        <v>295</v>
      </c>
      <c r="AT308" s="115" t="s">
        <v>138</v>
      </c>
      <c r="AU308" s="115" t="s">
        <v>87</v>
      </c>
      <c r="AY308" s="17" t="s">
        <v>136</v>
      </c>
      <c r="BE308" s="116">
        <f>IF(N308="základní",J308,0)</f>
        <v>0</v>
      </c>
      <c r="BF308" s="116">
        <f>IF(N308="snížená",J308,0)</f>
        <v>0</v>
      </c>
      <c r="BG308" s="116">
        <f>IF(N308="zákl. přenesená",J308,0)</f>
        <v>0</v>
      </c>
      <c r="BH308" s="116">
        <f>IF(N308="sníž. přenesená",J308,0)</f>
        <v>0</v>
      </c>
      <c r="BI308" s="116">
        <f>IF(N308="nulová",J308,0)</f>
        <v>0</v>
      </c>
      <c r="BJ308" s="17" t="s">
        <v>85</v>
      </c>
      <c r="BK308" s="116">
        <f>ROUND(I308*H308,2)</f>
        <v>0</v>
      </c>
      <c r="BL308" s="17" t="s">
        <v>295</v>
      </c>
      <c r="BM308" s="115" t="s">
        <v>769</v>
      </c>
    </row>
    <row r="309" spans="2:65" s="1" customFormat="1" ht="29.25" x14ac:dyDescent="0.2">
      <c r="B309" s="28"/>
      <c r="C309" s="239"/>
      <c r="D309" s="240" t="s">
        <v>145</v>
      </c>
      <c r="E309" s="239"/>
      <c r="F309" s="241" t="s">
        <v>770</v>
      </c>
      <c r="G309" s="239"/>
      <c r="H309" s="239"/>
      <c r="J309" s="239"/>
      <c r="K309" s="239"/>
      <c r="L309" s="28"/>
      <c r="M309" s="117"/>
      <c r="T309" s="51"/>
      <c r="AT309" s="17" t="s">
        <v>145</v>
      </c>
      <c r="AU309" s="17" t="s">
        <v>87</v>
      </c>
    </row>
    <row r="310" spans="2:65" s="1" customFormat="1" x14ac:dyDescent="0.2">
      <c r="B310" s="28"/>
      <c r="C310" s="239"/>
      <c r="D310" s="242" t="s">
        <v>147</v>
      </c>
      <c r="E310" s="239"/>
      <c r="F310" s="243" t="s">
        <v>771</v>
      </c>
      <c r="G310" s="239"/>
      <c r="H310" s="239"/>
      <c r="J310" s="239"/>
      <c r="K310" s="239"/>
      <c r="L310" s="28"/>
      <c r="M310" s="117"/>
      <c r="T310" s="51"/>
      <c r="AT310" s="17" t="s">
        <v>147</v>
      </c>
      <c r="AU310" s="17" t="s">
        <v>87</v>
      </c>
    </row>
    <row r="311" spans="2:65" s="1" customFormat="1" ht="107.25" x14ac:dyDescent="0.2">
      <c r="B311" s="28"/>
      <c r="C311" s="239"/>
      <c r="D311" s="240" t="s">
        <v>149</v>
      </c>
      <c r="E311" s="239"/>
      <c r="F311" s="244" t="s">
        <v>772</v>
      </c>
      <c r="G311" s="239"/>
      <c r="H311" s="239"/>
      <c r="J311" s="239"/>
      <c r="K311" s="239"/>
      <c r="L311" s="28"/>
      <c r="M311" s="117"/>
      <c r="T311" s="51"/>
      <c r="AT311" s="17" t="s">
        <v>149</v>
      </c>
      <c r="AU311" s="17" t="s">
        <v>87</v>
      </c>
    </row>
    <row r="312" spans="2:65" s="11" customFormat="1" ht="25.9" customHeight="1" x14ac:dyDescent="0.2">
      <c r="B312" s="103"/>
      <c r="C312" s="266"/>
      <c r="D312" s="267" t="s">
        <v>76</v>
      </c>
      <c r="E312" s="269" t="s">
        <v>398</v>
      </c>
      <c r="F312" s="269" t="s">
        <v>399</v>
      </c>
      <c r="G312" s="266"/>
      <c r="H312" s="266"/>
      <c r="J312" s="270">
        <f>BK312</f>
        <v>0</v>
      </c>
      <c r="K312" s="266"/>
      <c r="L312" s="103"/>
      <c r="M312" s="105"/>
      <c r="P312" s="106">
        <f>SUM(P313:P315)</f>
        <v>23.72</v>
      </c>
      <c r="R312" s="106">
        <f>SUM(R313:R315)</f>
        <v>0</v>
      </c>
      <c r="T312" s="107">
        <f>SUM(T313:T315)</f>
        <v>0</v>
      </c>
      <c r="AR312" s="104" t="s">
        <v>143</v>
      </c>
      <c r="AT312" s="108" t="s">
        <v>76</v>
      </c>
      <c r="AU312" s="108" t="s">
        <v>77</v>
      </c>
      <c r="AY312" s="104" t="s">
        <v>136</v>
      </c>
      <c r="BK312" s="109">
        <f>SUM(BK313:BK315)</f>
        <v>0</v>
      </c>
    </row>
    <row r="313" spans="2:65" s="1" customFormat="1" ht="16.5" customHeight="1" x14ac:dyDescent="0.2">
      <c r="B313" s="110"/>
      <c r="C313" s="229" t="s">
        <v>773</v>
      </c>
      <c r="D313" s="229" t="s">
        <v>138</v>
      </c>
      <c r="E313" s="231" t="s">
        <v>774</v>
      </c>
      <c r="F313" s="236" t="s">
        <v>775</v>
      </c>
      <c r="G313" s="237" t="s">
        <v>403</v>
      </c>
      <c r="H313" s="238">
        <v>1</v>
      </c>
      <c r="I313" s="345"/>
      <c r="J313" s="272">
        <f>ROUND(I313*H313,2)</f>
        <v>0</v>
      </c>
      <c r="K313" s="236" t="s">
        <v>221</v>
      </c>
      <c r="L313" s="28"/>
      <c r="M313" s="111" t="s">
        <v>1</v>
      </c>
      <c r="N313" s="112" t="s">
        <v>42</v>
      </c>
      <c r="O313" s="113">
        <v>23.72</v>
      </c>
      <c r="P313" s="113">
        <f>O313*H313</f>
        <v>23.72</v>
      </c>
      <c r="Q313" s="113">
        <v>0</v>
      </c>
      <c r="R313" s="113">
        <f>Q313*H313</f>
        <v>0</v>
      </c>
      <c r="S313" s="113">
        <v>0</v>
      </c>
      <c r="T313" s="114">
        <f>S313*H313</f>
        <v>0</v>
      </c>
      <c r="AR313" s="115" t="s">
        <v>143</v>
      </c>
      <c r="AT313" s="115" t="s">
        <v>138</v>
      </c>
      <c r="AU313" s="115" t="s">
        <v>85</v>
      </c>
      <c r="AY313" s="17" t="s">
        <v>136</v>
      </c>
      <c r="BE313" s="116">
        <f>IF(N313="základní",J313,0)</f>
        <v>0</v>
      </c>
      <c r="BF313" s="116">
        <f>IF(N313="snížená",J313,0)</f>
        <v>0</v>
      </c>
      <c r="BG313" s="116">
        <f>IF(N313="zákl. přenesená",J313,0)</f>
        <v>0</v>
      </c>
      <c r="BH313" s="116">
        <f>IF(N313="sníž. přenesená",J313,0)</f>
        <v>0</v>
      </c>
      <c r="BI313" s="116">
        <f>IF(N313="nulová",J313,0)</f>
        <v>0</v>
      </c>
      <c r="BJ313" s="17" t="s">
        <v>85</v>
      </c>
      <c r="BK313" s="116">
        <f>ROUND(I313*H313,2)</f>
        <v>0</v>
      </c>
      <c r="BL313" s="17" t="s">
        <v>143</v>
      </c>
      <c r="BM313" s="115" t="s">
        <v>776</v>
      </c>
    </row>
    <row r="314" spans="2:65" s="1" customFormat="1" ht="68.25" x14ac:dyDescent="0.2">
      <c r="B314" s="28"/>
      <c r="C314" s="239"/>
      <c r="D314" s="240" t="s">
        <v>292</v>
      </c>
      <c r="E314" s="239"/>
      <c r="F314" s="244" t="s">
        <v>777</v>
      </c>
      <c r="G314" s="239"/>
      <c r="H314" s="239"/>
      <c r="J314" s="239"/>
      <c r="K314" s="239"/>
      <c r="L314" s="28"/>
      <c r="M314" s="117"/>
      <c r="T314" s="51"/>
      <c r="AT314" s="17" t="s">
        <v>292</v>
      </c>
      <c r="AU314" s="17" t="s">
        <v>85</v>
      </c>
    </row>
    <row r="315" spans="2:65" s="13" customFormat="1" x14ac:dyDescent="0.2">
      <c r="B315" s="122"/>
      <c r="C315" s="248"/>
      <c r="D315" s="240" t="s">
        <v>151</v>
      </c>
      <c r="E315" s="249" t="s">
        <v>1</v>
      </c>
      <c r="F315" s="250" t="s">
        <v>406</v>
      </c>
      <c r="G315" s="248"/>
      <c r="H315" s="251">
        <v>1</v>
      </c>
      <c r="J315" s="248"/>
      <c r="K315" s="248"/>
      <c r="L315" s="122"/>
      <c r="M315" s="134"/>
      <c r="N315" s="135"/>
      <c r="O315" s="135"/>
      <c r="P315" s="135"/>
      <c r="Q315" s="135"/>
      <c r="R315" s="135"/>
      <c r="S315" s="135"/>
      <c r="T315" s="136"/>
      <c r="AT315" s="123" t="s">
        <v>151</v>
      </c>
      <c r="AU315" s="123" t="s">
        <v>85</v>
      </c>
      <c r="AV315" s="13" t="s">
        <v>87</v>
      </c>
      <c r="AW315" s="13" t="s">
        <v>33</v>
      </c>
      <c r="AX315" s="13" t="s">
        <v>85</v>
      </c>
      <c r="AY315" s="123" t="s">
        <v>136</v>
      </c>
    </row>
    <row r="316" spans="2:65" s="1" customFormat="1" ht="6.95" customHeight="1" x14ac:dyDescent="0.2">
      <c r="B316" s="40"/>
      <c r="C316" s="41"/>
      <c r="D316" s="41"/>
      <c r="E316" s="41"/>
      <c r="F316" s="41"/>
      <c r="G316" s="41"/>
      <c r="H316" s="41"/>
      <c r="I316" s="41"/>
      <c r="J316" s="41"/>
      <c r="K316" s="41"/>
      <c r="L316" s="28"/>
    </row>
  </sheetData>
  <autoFilter ref="C124:K315"/>
  <mergeCells count="9">
    <mergeCell ref="E87:H87"/>
    <mergeCell ref="E115:H115"/>
    <mergeCell ref="E117:H117"/>
    <mergeCell ref="L2:V2"/>
    <mergeCell ref="E7:H7"/>
    <mergeCell ref="E9:H9"/>
    <mergeCell ref="E27:H27"/>
    <mergeCell ref="E85:H85"/>
    <mergeCell ref="E18:H18"/>
  </mergeCells>
  <hyperlinks>
    <hyperlink ref="F130" r:id="rId1"/>
    <hyperlink ref="F137" r:id="rId2"/>
    <hyperlink ref="F144" r:id="rId3"/>
    <hyperlink ref="F148" r:id="rId4"/>
    <hyperlink ref="F156" r:id="rId5"/>
    <hyperlink ref="F163" r:id="rId6"/>
    <hyperlink ref="F167" r:id="rId7"/>
    <hyperlink ref="F174" r:id="rId8"/>
    <hyperlink ref="F183" r:id="rId9"/>
    <hyperlink ref="F187" r:id="rId10"/>
    <hyperlink ref="F195" r:id="rId11"/>
    <hyperlink ref="F202" r:id="rId12"/>
    <hyperlink ref="F209" r:id="rId13"/>
    <hyperlink ref="F213" r:id="rId14"/>
    <hyperlink ref="F221" r:id="rId15"/>
    <hyperlink ref="F228" r:id="rId16"/>
    <hyperlink ref="F235" r:id="rId17"/>
    <hyperlink ref="F239" r:id="rId18"/>
    <hyperlink ref="F243" r:id="rId19"/>
    <hyperlink ref="F247" r:id="rId20"/>
    <hyperlink ref="F254" r:id="rId21"/>
    <hyperlink ref="F264" r:id="rId22"/>
    <hyperlink ref="F271" r:id="rId23"/>
    <hyperlink ref="F279" r:id="rId24"/>
    <hyperlink ref="F301" r:id="rId25"/>
    <hyperlink ref="F310" r:id="rId26"/>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31"/>
  <sheetViews>
    <sheetView showGridLines="0" topLeftCell="A99" workbookViewId="0">
      <selection activeCell="W127" sqref="W127"/>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99</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778</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79" t="s">
        <v>957</v>
      </c>
      <c r="L17" s="28"/>
    </row>
    <row r="18" spans="2:12" s="1" customFormat="1" ht="18" customHeight="1" x14ac:dyDescent="0.2">
      <c r="B18" s="28"/>
      <c r="E18" s="228" t="s">
        <v>957</v>
      </c>
      <c r="F18" s="162"/>
      <c r="G18" s="162"/>
      <c r="H18" s="162"/>
      <c r="I18" s="25" t="s">
        <v>25</v>
      </c>
      <c r="J18" s="279"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ROUND(J121,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ROUND((SUM(BE121:BE230)),  2)</f>
        <v>0</v>
      </c>
      <c r="I33" s="75">
        <v>0.21</v>
      </c>
      <c r="J33" s="74">
        <f>ROUND(((SUM(BE121:BE230))*I33),  2)</f>
        <v>0</v>
      </c>
      <c r="L33" s="28"/>
    </row>
    <row r="34" spans="2:12" s="1" customFormat="1" ht="14.45" customHeight="1" x14ac:dyDescent="0.2">
      <c r="B34" s="28"/>
      <c r="E34" s="25" t="s">
        <v>43</v>
      </c>
      <c r="F34" s="74">
        <f>ROUND((SUM(BF121:BF230)),  2)</f>
        <v>0</v>
      </c>
      <c r="I34" s="75">
        <v>0.15</v>
      </c>
      <c r="J34" s="74">
        <f>ROUND(((SUM(BF121:BF230))*I34),  2)</f>
        <v>0</v>
      </c>
      <c r="L34" s="28"/>
    </row>
    <row r="35" spans="2:12" s="1" customFormat="1" ht="14.45" hidden="1" customHeight="1" x14ac:dyDescent="0.2">
      <c r="B35" s="28"/>
      <c r="E35" s="25" t="s">
        <v>44</v>
      </c>
      <c r="F35" s="74">
        <f>ROUND((SUM(BG121:BG230)),  2)</f>
        <v>0</v>
      </c>
      <c r="I35" s="75">
        <v>0.21</v>
      </c>
      <c r="J35" s="74">
        <f>0</f>
        <v>0</v>
      </c>
      <c r="L35" s="28"/>
    </row>
    <row r="36" spans="2:12" s="1" customFormat="1" ht="14.45" hidden="1" customHeight="1" x14ac:dyDescent="0.2">
      <c r="B36" s="28"/>
      <c r="E36" s="25" t="s">
        <v>45</v>
      </c>
      <c r="F36" s="74">
        <f>ROUND((SUM(BH121:BH230)),  2)</f>
        <v>0</v>
      </c>
      <c r="I36" s="75">
        <v>0.15</v>
      </c>
      <c r="J36" s="74">
        <f>0</f>
        <v>0</v>
      </c>
      <c r="L36" s="28"/>
    </row>
    <row r="37" spans="2:12" s="1" customFormat="1" ht="14.45" hidden="1" customHeight="1" x14ac:dyDescent="0.2">
      <c r="B37" s="28"/>
      <c r="E37" s="25" t="s">
        <v>46</v>
      </c>
      <c r="F37" s="74">
        <f>ROUND((SUM(BI121:BI230)),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SO 05 - Sjezd do koryta</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J121</f>
        <v>0</v>
      </c>
      <c r="L96" s="28"/>
      <c r="AU96" s="17" t="s">
        <v>113</v>
      </c>
    </row>
    <row r="97" spans="2:12" s="8" customFormat="1" ht="24.95" customHeight="1" x14ac:dyDescent="0.2">
      <c r="B97" s="87"/>
      <c r="D97" s="88" t="s">
        <v>114</v>
      </c>
      <c r="E97" s="89"/>
      <c r="F97" s="89"/>
      <c r="G97" s="89"/>
      <c r="H97" s="89"/>
      <c r="I97" s="89"/>
      <c r="J97" s="90">
        <f>J122</f>
        <v>0</v>
      </c>
      <c r="L97" s="87"/>
    </row>
    <row r="98" spans="2:12" s="9" customFormat="1" ht="19.899999999999999" customHeight="1" x14ac:dyDescent="0.2">
      <c r="B98" s="91"/>
      <c r="D98" s="92" t="s">
        <v>115</v>
      </c>
      <c r="E98" s="93"/>
      <c r="F98" s="93"/>
      <c r="G98" s="93"/>
      <c r="H98" s="93"/>
      <c r="I98" s="93"/>
      <c r="J98" s="94">
        <f>J123</f>
        <v>0</v>
      </c>
      <c r="L98" s="91"/>
    </row>
    <row r="99" spans="2:12" s="9" customFormat="1" ht="19.899999999999999" customHeight="1" x14ac:dyDescent="0.2">
      <c r="B99" s="91"/>
      <c r="D99" s="92" t="s">
        <v>116</v>
      </c>
      <c r="E99" s="93"/>
      <c r="F99" s="93"/>
      <c r="G99" s="93"/>
      <c r="H99" s="93"/>
      <c r="I99" s="93"/>
      <c r="J99" s="94">
        <f>J188</f>
        <v>0</v>
      </c>
      <c r="L99" s="91"/>
    </row>
    <row r="100" spans="2:12" s="9" customFormat="1" ht="19.899999999999999" customHeight="1" x14ac:dyDescent="0.2">
      <c r="B100" s="91"/>
      <c r="D100" s="92" t="s">
        <v>779</v>
      </c>
      <c r="E100" s="93"/>
      <c r="F100" s="93"/>
      <c r="G100" s="93"/>
      <c r="H100" s="93"/>
      <c r="I100" s="93"/>
      <c r="J100" s="94">
        <f>J214</f>
        <v>0</v>
      </c>
      <c r="L100" s="91"/>
    </row>
    <row r="101" spans="2:12" s="9" customFormat="1" ht="19.899999999999999" customHeight="1" x14ac:dyDescent="0.2">
      <c r="B101" s="91"/>
      <c r="D101" s="92" t="s">
        <v>119</v>
      </c>
      <c r="E101" s="93"/>
      <c r="F101" s="93"/>
      <c r="G101" s="93"/>
      <c r="H101" s="93"/>
      <c r="I101" s="93"/>
      <c r="J101" s="94">
        <f>J225</f>
        <v>0</v>
      </c>
      <c r="L101" s="91"/>
    </row>
    <row r="102" spans="2:12" s="1" customFormat="1" ht="21.75" customHeight="1" x14ac:dyDescent="0.2">
      <c r="B102" s="28"/>
      <c r="L102" s="28"/>
    </row>
    <row r="103" spans="2:12" s="1" customFormat="1" ht="6.95" customHeight="1" x14ac:dyDescent="0.2">
      <c r="B103" s="40"/>
      <c r="C103" s="41"/>
      <c r="D103" s="41"/>
      <c r="E103" s="41"/>
      <c r="F103" s="41"/>
      <c r="G103" s="41"/>
      <c r="H103" s="41"/>
      <c r="I103" s="41"/>
      <c r="J103" s="41"/>
      <c r="K103" s="41"/>
      <c r="L103" s="28"/>
    </row>
    <row r="107" spans="2:12" s="1" customFormat="1" ht="6.95" customHeight="1" x14ac:dyDescent="0.2">
      <c r="B107" s="42"/>
      <c r="C107" s="43"/>
      <c r="D107" s="43"/>
      <c r="E107" s="43"/>
      <c r="F107" s="43"/>
      <c r="G107" s="43"/>
      <c r="H107" s="43"/>
      <c r="I107" s="43"/>
      <c r="J107" s="43"/>
      <c r="K107" s="43"/>
      <c r="L107" s="28"/>
    </row>
    <row r="108" spans="2:12" s="1" customFormat="1" ht="24.95" customHeight="1" x14ac:dyDescent="0.2">
      <c r="B108" s="28"/>
      <c r="C108" s="21" t="s">
        <v>121</v>
      </c>
      <c r="L108" s="28"/>
    </row>
    <row r="109" spans="2:12" s="1" customFormat="1" ht="6.95" customHeight="1" x14ac:dyDescent="0.2">
      <c r="B109" s="28"/>
      <c r="L109" s="28"/>
    </row>
    <row r="110" spans="2:12" s="1" customFormat="1" ht="12" customHeight="1" x14ac:dyDescent="0.2">
      <c r="B110" s="28"/>
      <c r="C110" s="25" t="s">
        <v>14</v>
      </c>
      <c r="L110" s="28"/>
    </row>
    <row r="111" spans="2:12" s="1" customFormat="1" ht="16.5" customHeight="1" x14ac:dyDescent="0.2">
      <c r="B111" s="28"/>
      <c r="E111" s="175" t="str">
        <f>E7</f>
        <v>Litavka, ř.km 2,5 – 3,0, revitalizace koryta toku</v>
      </c>
      <c r="F111" s="176"/>
      <c r="G111" s="176"/>
      <c r="H111" s="176"/>
      <c r="L111" s="28"/>
    </row>
    <row r="112" spans="2:12" s="1" customFormat="1" ht="12" customHeight="1" x14ac:dyDescent="0.2">
      <c r="B112" s="28"/>
      <c r="C112" s="25" t="s">
        <v>107</v>
      </c>
      <c r="L112" s="28"/>
    </row>
    <row r="113" spans="2:65" s="1" customFormat="1" ht="16.5" customHeight="1" x14ac:dyDescent="0.2">
      <c r="B113" s="28"/>
      <c r="E113" s="141" t="str">
        <f>E9</f>
        <v>SO 05 - Sjezd do koryta</v>
      </c>
      <c r="F113" s="174"/>
      <c r="G113" s="174"/>
      <c r="H113" s="174"/>
      <c r="L113" s="28"/>
    </row>
    <row r="114" spans="2:65" s="1" customFormat="1" ht="6.95" customHeight="1" x14ac:dyDescent="0.2">
      <c r="B114" s="28"/>
      <c r="L114" s="28"/>
    </row>
    <row r="115" spans="2:65" s="1" customFormat="1" ht="12" customHeight="1" x14ac:dyDescent="0.2">
      <c r="B115" s="28"/>
      <c r="C115" s="25" t="s">
        <v>18</v>
      </c>
      <c r="F115" s="23" t="str">
        <f>F12</f>
        <v>kraj Středočeský</v>
      </c>
      <c r="I115" s="25" t="s">
        <v>20</v>
      </c>
      <c r="J115" s="48">
        <f>IF(J12="","",J12)</f>
        <v>45349</v>
      </c>
      <c r="L115" s="28"/>
    </row>
    <row r="116" spans="2:65" s="1" customFormat="1" ht="6.95" customHeight="1" x14ac:dyDescent="0.2">
      <c r="B116" s="28"/>
      <c r="L116" s="28"/>
    </row>
    <row r="117" spans="2:65" s="1" customFormat="1" ht="40.15" customHeight="1" x14ac:dyDescent="0.2">
      <c r="B117" s="28"/>
      <c r="C117" s="25" t="s">
        <v>21</v>
      </c>
      <c r="F117" s="23" t="str">
        <f>E15</f>
        <v>Povodí Vltavy, státní podnik</v>
      </c>
      <c r="I117" s="25" t="s">
        <v>29</v>
      </c>
      <c r="J117" s="26" t="str">
        <f>E21</f>
        <v>ENVISYSTEM, s.r.o., U Nikolajky 15, 15000  Praha 5</v>
      </c>
      <c r="L117" s="28"/>
    </row>
    <row r="118" spans="2:65" s="1" customFormat="1" ht="15.2" customHeight="1" x14ac:dyDescent="0.2">
      <c r="B118" s="28"/>
      <c r="C118" s="25" t="s">
        <v>27</v>
      </c>
      <c r="F118" s="23" t="str">
        <f>IF(E18="","",E18)</f>
        <v>Vyplň údaj</v>
      </c>
      <c r="I118" s="25" t="s">
        <v>34</v>
      </c>
      <c r="J118" s="26" t="str">
        <f>E24</f>
        <v xml:space="preserve"> </v>
      </c>
      <c r="L118" s="28"/>
    </row>
    <row r="119" spans="2:65" s="1" customFormat="1" ht="10.35" customHeight="1" x14ac:dyDescent="0.2">
      <c r="B119" s="28"/>
      <c r="L119" s="28"/>
    </row>
    <row r="120" spans="2:65" s="10" customFormat="1" ht="29.25" customHeight="1" x14ac:dyDescent="0.2">
      <c r="B120" s="95"/>
      <c r="C120" s="96" t="s">
        <v>122</v>
      </c>
      <c r="D120" s="97" t="s">
        <v>62</v>
      </c>
      <c r="E120" s="97" t="s">
        <v>58</v>
      </c>
      <c r="F120" s="97" t="s">
        <v>59</v>
      </c>
      <c r="G120" s="97" t="s">
        <v>123</v>
      </c>
      <c r="H120" s="97" t="s">
        <v>124</v>
      </c>
      <c r="I120" s="97" t="s">
        <v>125</v>
      </c>
      <c r="J120" s="97" t="s">
        <v>111</v>
      </c>
      <c r="K120" s="98" t="s">
        <v>126</v>
      </c>
      <c r="L120" s="95"/>
      <c r="M120" s="54" t="s">
        <v>1</v>
      </c>
      <c r="N120" s="55" t="s">
        <v>41</v>
      </c>
      <c r="O120" s="55" t="s">
        <v>127</v>
      </c>
      <c r="P120" s="55" t="s">
        <v>128</v>
      </c>
      <c r="Q120" s="55" t="s">
        <v>129</v>
      </c>
      <c r="R120" s="55" t="s">
        <v>130</v>
      </c>
      <c r="S120" s="55" t="s">
        <v>131</v>
      </c>
      <c r="T120" s="56" t="s">
        <v>132</v>
      </c>
    </row>
    <row r="121" spans="2:65" s="1" customFormat="1" ht="22.9" customHeight="1" x14ac:dyDescent="0.25">
      <c r="B121" s="28"/>
      <c r="C121" s="59" t="s">
        <v>133</v>
      </c>
      <c r="J121" s="99">
        <f>BK121</f>
        <v>0</v>
      </c>
      <c r="L121" s="28"/>
      <c r="M121" s="57"/>
      <c r="N121" s="49"/>
      <c r="O121" s="49"/>
      <c r="P121" s="100">
        <f>P122</f>
        <v>550.72360600000002</v>
      </c>
      <c r="Q121" s="49"/>
      <c r="R121" s="100">
        <f>R122</f>
        <v>158.86228199999999</v>
      </c>
      <c r="S121" s="49"/>
      <c r="T121" s="101">
        <f>T122</f>
        <v>0</v>
      </c>
      <c r="AT121" s="17" t="s">
        <v>76</v>
      </c>
      <c r="AU121" s="17" t="s">
        <v>113</v>
      </c>
      <c r="BK121" s="102">
        <f>BK122</f>
        <v>0</v>
      </c>
    </row>
    <row r="122" spans="2:65" s="11" customFormat="1" ht="25.9" customHeight="1" x14ac:dyDescent="0.2">
      <c r="B122" s="103"/>
      <c r="C122" s="266"/>
      <c r="D122" s="267" t="s">
        <v>76</v>
      </c>
      <c r="E122" s="269" t="s">
        <v>134</v>
      </c>
      <c r="F122" s="269" t="s">
        <v>135</v>
      </c>
      <c r="G122" s="266"/>
      <c r="H122" s="266"/>
      <c r="I122" s="266"/>
      <c r="J122" s="270">
        <f>BK122</f>
        <v>0</v>
      </c>
      <c r="K122" s="266"/>
      <c r="L122" s="103"/>
      <c r="M122" s="105"/>
      <c r="P122" s="106">
        <f>P123+P188+P214+P225</f>
        <v>550.72360600000002</v>
      </c>
      <c r="R122" s="106">
        <f>R123+R188+R214+R225</f>
        <v>158.86228199999999</v>
      </c>
      <c r="T122" s="107">
        <f>T123+T188+T214+T225</f>
        <v>0</v>
      </c>
      <c r="AR122" s="104" t="s">
        <v>85</v>
      </c>
      <c r="AT122" s="108" t="s">
        <v>76</v>
      </c>
      <c r="AU122" s="108" t="s">
        <v>77</v>
      </c>
      <c r="AY122" s="104" t="s">
        <v>136</v>
      </c>
      <c r="BK122" s="109">
        <f>BK123+BK188+BK214+BK225</f>
        <v>0</v>
      </c>
    </row>
    <row r="123" spans="2:65" s="11" customFormat="1" ht="22.9" customHeight="1" x14ac:dyDescent="0.2">
      <c r="B123" s="103"/>
      <c r="C123" s="266"/>
      <c r="D123" s="267" t="s">
        <v>76</v>
      </c>
      <c r="E123" s="268" t="s">
        <v>85</v>
      </c>
      <c r="F123" s="268" t="s">
        <v>137</v>
      </c>
      <c r="G123" s="266"/>
      <c r="H123" s="266"/>
      <c r="I123" s="266"/>
      <c r="J123" s="271">
        <f>BK123</f>
        <v>0</v>
      </c>
      <c r="K123" s="266"/>
      <c r="L123" s="103"/>
      <c r="M123" s="105"/>
      <c r="P123" s="106">
        <f>SUM(P124:P187)</f>
        <v>340.05525</v>
      </c>
      <c r="R123" s="106">
        <f>SUM(R124:R187)</f>
        <v>22.14</v>
      </c>
      <c r="T123" s="107">
        <f>SUM(T124:T187)</f>
        <v>0</v>
      </c>
      <c r="AR123" s="104" t="s">
        <v>85</v>
      </c>
      <c r="AT123" s="108" t="s">
        <v>76</v>
      </c>
      <c r="AU123" s="108" t="s">
        <v>85</v>
      </c>
      <c r="AY123" s="104" t="s">
        <v>136</v>
      </c>
      <c r="BK123" s="109">
        <f>SUM(BK124:BK187)</f>
        <v>0</v>
      </c>
    </row>
    <row r="124" spans="2:65" s="1" customFormat="1" ht="24.2" customHeight="1" x14ac:dyDescent="0.2">
      <c r="B124" s="110"/>
      <c r="C124" s="229" t="s">
        <v>85</v>
      </c>
      <c r="D124" s="229" t="s">
        <v>138</v>
      </c>
      <c r="E124" s="231" t="s">
        <v>155</v>
      </c>
      <c r="F124" s="236" t="s">
        <v>156</v>
      </c>
      <c r="G124" s="237" t="s">
        <v>141</v>
      </c>
      <c r="H124" s="238">
        <v>55.35</v>
      </c>
      <c r="I124" s="275"/>
      <c r="J124" s="272">
        <f>ROUND(I124*H124,2)</f>
        <v>0</v>
      </c>
      <c r="K124" s="236" t="s">
        <v>142</v>
      </c>
      <c r="L124" s="28"/>
      <c r="M124" s="111" t="s">
        <v>1</v>
      </c>
      <c r="N124" s="112" t="s">
        <v>42</v>
      </c>
      <c r="O124" s="113">
        <v>0.98099999999999998</v>
      </c>
      <c r="P124" s="113">
        <f>O124*H124</f>
        <v>54.298349999999999</v>
      </c>
      <c r="Q124" s="113">
        <v>0.4</v>
      </c>
      <c r="R124" s="113">
        <f>Q124*H124</f>
        <v>22.14</v>
      </c>
      <c r="S124" s="113">
        <v>0</v>
      </c>
      <c r="T124" s="114">
        <f>S124*H124</f>
        <v>0</v>
      </c>
      <c r="AR124" s="115" t="s">
        <v>143</v>
      </c>
      <c r="AT124" s="115" t="s">
        <v>138</v>
      </c>
      <c r="AU124" s="115" t="s">
        <v>87</v>
      </c>
      <c r="AY124" s="17" t="s">
        <v>136</v>
      </c>
      <c r="BE124" s="116">
        <f>IF(N124="základní",J124,0)</f>
        <v>0</v>
      </c>
      <c r="BF124" s="116">
        <f>IF(N124="snížená",J124,0)</f>
        <v>0</v>
      </c>
      <c r="BG124" s="116">
        <f>IF(N124="zákl. přenesená",J124,0)</f>
        <v>0</v>
      </c>
      <c r="BH124" s="116">
        <f>IF(N124="sníž. přenesená",J124,0)</f>
        <v>0</v>
      </c>
      <c r="BI124" s="116">
        <f>IF(N124="nulová",J124,0)</f>
        <v>0</v>
      </c>
      <c r="BJ124" s="17" t="s">
        <v>85</v>
      </c>
      <c r="BK124" s="116">
        <f>ROUND(I124*H124,2)</f>
        <v>0</v>
      </c>
      <c r="BL124" s="17" t="s">
        <v>143</v>
      </c>
      <c r="BM124" s="115" t="s">
        <v>780</v>
      </c>
    </row>
    <row r="125" spans="2:65" s="1" customFormat="1" ht="29.25" x14ac:dyDescent="0.2">
      <c r="B125" s="28"/>
      <c r="C125" s="239"/>
      <c r="D125" s="240" t="s">
        <v>145</v>
      </c>
      <c r="E125" s="239"/>
      <c r="F125" s="241" t="s">
        <v>158</v>
      </c>
      <c r="G125" s="239"/>
      <c r="H125" s="239"/>
      <c r="I125" s="239"/>
      <c r="J125" s="239"/>
      <c r="K125" s="239"/>
      <c r="L125" s="28"/>
      <c r="M125" s="117"/>
      <c r="T125" s="51"/>
      <c r="AT125" s="17" t="s">
        <v>145</v>
      </c>
      <c r="AU125" s="17" t="s">
        <v>87</v>
      </c>
    </row>
    <row r="126" spans="2:65" s="1" customFormat="1" x14ac:dyDescent="0.2">
      <c r="B126" s="28"/>
      <c r="C126" s="239"/>
      <c r="D126" s="242" t="s">
        <v>147</v>
      </c>
      <c r="E126" s="239"/>
      <c r="F126" s="243" t="s">
        <v>159</v>
      </c>
      <c r="G126" s="239"/>
      <c r="H126" s="239"/>
      <c r="I126" s="239"/>
      <c r="J126" s="239"/>
      <c r="K126" s="239"/>
      <c r="L126" s="28"/>
      <c r="M126" s="117"/>
      <c r="T126" s="51"/>
      <c r="AT126" s="17" t="s">
        <v>147</v>
      </c>
      <c r="AU126" s="17" t="s">
        <v>87</v>
      </c>
    </row>
    <row r="127" spans="2:65" s="1" customFormat="1" ht="117" x14ac:dyDescent="0.2">
      <c r="B127" s="28"/>
      <c r="C127" s="239"/>
      <c r="D127" s="240" t="s">
        <v>149</v>
      </c>
      <c r="E127" s="239"/>
      <c r="F127" s="244" t="s">
        <v>160</v>
      </c>
      <c r="G127" s="239"/>
      <c r="H127" s="239"/>
      <c r="I127" s="239"/>
      <c r="J127" s="239"/>
      <c r="K127" s="239"/>
      <c r="L127" s="28"/>
      <c r="M127" s="117"/>
      <c r="T127" s="51"/>
      <c r="AT127" s="17" t="s">
        <v>149</v>
      </c>
      <c r="AU127" s="17" t="s">
        <v>87</v>
      </c>
    </row>
    <row r="128" spans="2:65" s="12" customFormat="1" ht="22.5" x14ac:dyDescent="0.2">
      <c r="B128" s="118"/>
      <c r="C128" s="245"/>
      <c r="D128" s="240" t="s">
        <v>151</v>
      </c>
      <c r="E128" s="246" t="s">
        <v>1</v>
      </c>
      <c r="F128" s="247" t="s">
        <v>781</v>
      </c>
      <c r="G128" s="245"/>
      <c r="H128" s="246" t="s">
        <v>1</v>
      </c>
      <c r="I128" s="245"/>
      <c r="J128" s="245"/>
      <c r="K128" s="245"/>
      <c r="L128" s="118"/>
      <c r="M128" s="120"/>
      <c r="T128" s="121"/>
      <c r="AT128" s="119" t="s">
        <v>151</v>
      </c>
      <c r="AU128" s="119" t="s">
        <v>87</v>
      </c>
      <c r="AV128" s="12" t="s">
        <v>85</v>
      </c>
      <c r="AW128" s="12" t="s">
        <v>33</v>
      </c>
      <c r="AX128" s="12" t="s">
        <v>77</v>
      </c>
      <c r="AY128" s="119" t="s">
        <v>136</v>
      </c>
    </row>
    <row r="129" spans="2:65" s="13" customFormat="1" x14ac:dyDescent="0.2">
      <c r="B129" s="122"/>
      <c r="C129" s="248"/>
      <c r="D129" s="240" t="s">
        <v>151</v>
      </c>
      <c r="E129" s="249" t="s">
        <v>1</v>
      </c>
      <c r="F129" s="250" t="s">
        <v>782</v>
      </c>
      <c r="G129" s="248"/>
      <c r="H129" s="251">
        <v>55.35</v>
      </c>
      <c r="I129" s="248"/>
      <c r="J129" s="248"/>
      <c r="K129" s="248"/>
      <c r="L129" s="122"/>
      <c r="M129" s="124"/>
      <c r="T129" s="125"/>
      <c r="AT129" s="123" t="s">
        <v>151</v>
      </c>
      <c r="AU129" s="123" t="s">
        <v>87</v>
      </c>
      <c r="AV129" s="13" t="s">
        <v>87</v>
      </c>
      <c r="AW129" s="13" t="s">
        <v>33</v>
      </c>
      <c r="AX129" s="13" t="s">
        <v>77</v>
      </c>
      <c r="AY129" s="123" t="s">
        <v>136</v>
      </c>
    </row>
    <row r="130" spans="2:65" s="14" customFormat="1" x14ac:dyDescent="0.2">
      <c r="B130" s="126"/>
      <c r="C130" s="252"/>
      <c r="D130" s="240" t="s">
        <v>151</v>
      </c>
      <c r="E130" s="253" t="s">
        <v>1</v>
      </c>
      <c r="F130" s="254" t="s">
        <v>154</v>
      </c>
      <c r="G130" s="252"/>
      <c r="H130" s="255">
        <v>55.35</v>
      </c>
      <c r="I130" s="252"/>
      <c r="J130" s="252"/>
      <c r="K130" s="252"/>
      <c r="L130" s="126"/>
      <c r="M130" s="128"/>
      <c r="T130" s="129"/>
      <c r="AT130" s="127" t="s">
        <v>151</v>
      </c>
      <c r="AU130" s="127" t="s">
        <v>87</v>
      </c>
      <c r="AV130" s="14" t="s">
        <v>143</v>
      </c>
      <c r="AW130" s="14" t="s">
        <v>33</v>
      </c>
      <c r="AX130" s="14" t="s">
        <v>85</v>
      </c>
      <c r="AY130" s="127" t="s">
        <v>136</v>
      </c>
    </row>
    <row r="131" spans="2:65" s="1" customFormat="1" ht="24.2" customHeight="1" x14ac:dyDescent="0.2">
      <c r="B131" s="110"/>
      <c r="C131" s="229" t="s">
        <v>87</v>
      </c>
      <c r="D131" s="229" t="s">
        <v>138</v>
      </c>
      <c r="E131" s="231" t="s">
        <v>171</v>
      </c>
      <c r="F131" s="236" t="s">
        <v>172</v>
      </c>
      <c r="G131" s="237" t="s">
        <v>141</v>
      </c>
      <c r="H131" s="238">
        <v>110.7</v>
      </c>
      <c r="I131" s="275"/>
      <c r="J131" s="272">
        <f>ROUND(I131*H131,2)</f>
        <v>0</v>
      </c>
      <c r="K131" s="236" t="s">
        <v>142</v>
      </c>
      <c r="L131" s="28"/>
      <c r="M131" s="111" t="s">
        <v>1</v>
      </c>
      <c r="N131" s="112" t="s">
        <v>42</v>
      </c>
      <c r="O131" s="113">
        <v>1.0920000000000001</v>
      </c>
      <c r="P131" s="113">
        <f>O131*H131</f>
        <v>120.88440000000001</v>
      </c>
      <c r="Q131" s="113">
        <v>0</v>
      </c>
      <c r="R131" s="113">
        <f>Q131*H131</f>
        <v>0</v>
      </c>
      <c r="S131" s="113">
        <v>0</v>
      </c>
      <c r="T131" s="114">
        <f>S131*H131</f>
        <v>0</v>
      </c>
      <c r="AR131" s="115" t="s">
        <v>143</v>
      </c>
      <c r="AT131" s="115" t="s">
        <v>138</v>
      </c>
      <c r="AU131" s="115" t="s">
        <v>87</v>
      </c>
      <c r="AY131" s="17" t="s">
        <v>136</v>
      </c>
      <c r="BE131" s="116">
        <f>IF(N131="základní",J131,0)</f>
        <v>0</v>
      </c>
      <c r="BF131" s="116">
        <f>IF(N131="snížená",J131,0)</f>
        <v>0</v>
      </c>
      <c r="BG131" s="116">
        <f>IF(N131="zákl. přenesená",J131,0)</f>
        <v>0</v>
      </c>
      <c r="BH131" s="116">
        <f>IF(N131="sníž. přenesená",J131,0)</f>
        <v>0</v>
      </c>
      <c r="BI131" s="116">
        <f>IF(N131="nulová",J131,0)</f>
        <v>0</v>
      </c>
      <c r="BJ131" s="17" t="s">
        <v>85</v>
      </c>
      <c r="BK131" s="116">
        <f>ROUND(I131*H131,2)</f>
        <v>0</v>
      </c>
      <c r="BL131" s="17" t="s">
        <v>143</v>
      </c>
      <c r="BM131" s="115" t="s">
        <v>783</v>
      </c>
    </row>
    <row r="132" spans="2:65" s="1" customFormat="1" ht="29.25" x14ac:dyDescent="0.2">
      <c r="B132" s="28"/>
      <c r="C132" s="239"/>
      <c r="D132" s="240" t="s">
        <v>145</v>
      </c>
      <c r="E132" s="239"/>
      <c r="F132" s="241" t="s">
        <v>174</v>
      </c>
      <c r="G132" s="239"/>
      <c r="H132" s="239"/>
      <c r="I132" s="239"/>
      <c r="J132" s="239"/>
      <c r="K132" s="239"/>
      <c r="L132" s="28"/>
      <c r="M132" s="117"/>
      <c r="T132" s="51"/>
      <c r="AT132" s="17" t="s">
        <v>145</v>
      </c>
      <c r="AU132" s="17" t="s">
        <v>87</v>
      </c>
    </row>
    <row r="133" spans="2:65" s="1" customFormat="1" x14ac:dyDescent="0.2">
      <c r="B133" s="28"/>
      <c r="C133" s="239"/>
      <c r="D133" s="242" t="s">
        <v>147</v>
      </c>
      <c r="E133" s="239"/>
      <c r="F133" s="243" t="s">
        <v>175</v>
      </c>
      <c r="G133" s="239"/>
      <c r="H133" s="239"/>
      <c r="I133" s="239"/>
      <c r="J133" s="239"/>
      <c r="K133" s="239"/>
      <c r="L133" s="28"/>
      <c r="M133" s="117"/>
      <c r="T133" s="51"/>
      <c r="AT133" s="17" t="s">
        <v>147</v>
      </c>
      <c r="AU133" s="17" t="s">
        <v>87</v>
      </c>
    </row>
    <row r="134" spans="2:65" s="1" customFormat="1" ht="117" x14ac:dyDescent="0.2">
      <c r="B134" s="28"/>
      <c r="C134" s="239"/>
      <c r="D134" s="240" t="s">
        <v>149</v>
      </c>
      <c r="E134" s="239"/>
      <c r="F134" s="244" t="s">
        <v>176</v>
      </c>
      <c r="G134" s="239"/>
      <c r="H134" s="239"/>
      <c r="I134" s="239"/>
      <c r="J134" s="239"/>
      <c r="K134" s="239"/>
      <c r="L134" s="28"/>
      <c r="M134" s="117"/>
      <c r="T134" s="51"/>
      <c r="AT134" s="17" t="s">
        <v>149</v>
      </c>
      <c r="AU134" s="17" t="s">
        <v>87</v>
      </c>
    </row>
    <row r="135" spans="2:65" s="12" customFormat="1" x14ac:dyDescent="0.2">
      <c r="B135" s="118"/>
      <c r="C135" s="245"/>
      <c r="D135" s="240" t="s">
        <v>151</v>
      </c>
      <c r="E135" s="246" t="s">
        <v>1</v>
      </c>
      <c r="F135" s="247" t="s">
        <v>784</v>
      </c>
      <c r="G135" s="245"/>
      <c r="H135" s="246" t="s">
        <v>1</v>
      </c>
      <c r="I135" s="245"/>
      <c r="J135" s="245"/>
      <c r="K135" s="245"/>
      <c r="L135" s="118"/>
      <c r="M135" s="120"/>
      <c r="T135" s="121"/>
      <c r="AT135" s="119" t="s">
        <v>151</v>
      </c>
      <c r="AU135" s="119" t="s">
        <v>87</v>
      </c>
      <c r="AV135" s="12" t="s">
        <v>85</v>
      </c>
      <c r="AW135" s="12" t="s">
        <v>33</v>
      </c>
      <c r="AX135" s="12" t="s">
        <v>77</v>
      </c>
      <c r="AY135" s="119" t="s">
        <v>136</v>
      </c>
    </row>
    <row r="136" spans="2:65" s="13" customFormat="1" x14ac:dyDescent="0.2">
      <c r="B136" s="122"/>
      <c r="C136" s="248"/>
      <c r="D136" s="240" t="s">
        <v>151</v>
      </c>
      <c r="E136" s="249" t="s">
        <v>1</v>
      </c>
      <c r="F136" s="250" t="s">
        <v>785</v>
      </c>
      <c r="G136" s="248"/>
      <c r="H136" s="251">
        <v>110.7</v>
      </c>
      <c r="I136" s="248"/>
      <c r="J136" s="248"/>
      <c r="K136" s="248"/>
      <c r="L136" s="122"/>
      <c r="M136" s="124"/>
      <c r="T136" s="125"/>
      <c r="AT136" s="123" t="s">
        <v>151</v>
      </c>
      <c r="AU136" s="123" t="s">
        <v>87</v>
      </c>
      <c r="AV136" s="13" t="s">
        <v>87</v>
      </c>
      <c r="AW136" s="13" t="s">
        <v>33</v>
      </c>
      <c r="AX136" s="13" t="s">
        <v>77</v>
      </c>
      <c r="AY136" s="123" t="s">
        <v>136</v>
      </c>
    </row>
    <row r="137" spans="2:65" s="14" customFormat="1" x14ac:dyDescent="0.2">
      <c r="B137" s="126"/>
      <c r="C137" s="252"/>
      <c r="D137" s="240" t="s">
        <v>151</v>
      </c>
      <c r="E137" s="253" t="s">
        <v>1</v>
      </c>
      <c r="F137" s="254" t="s">
        <v>154</v>
      </c>
      <c r="G137" s="252"/>
      <c r="H137" s="255">
        <v>110.7</v>
      </c>
      <c r="I137" s="252"/>
      <c r="J137" s="252"/>
      <c r="K137" s="252"/>
      <c r="L137" s="126"/>
      <c r="M137" s="128"/>
      <c r="T137" s="129"/>
      <c r="AT137" s="127" t="s">
        <v>151</v>
      </c>
      <c r="AU137" s="127" t="s">
        <v>87</v>
      </c>
      <c r="AV137" s="14" t="s">
        <v>143</v>
      </c>
      <c r="AW137" s="14" t="s">
        <v>33</v>
      </c>
      <c r="AX137" s="14" t="s">
        <v>85</v>
      </c>
      <c r="AY137" s="127" t="s">
        <v>136</v>
      </c>
    </row>
    <row r="138" spans="2:65" s="1" customFormat="1" ht="33" customHeight="1" x14ac:dyDescent="0.2">
      <c r="B138" s="110"/>
      <c r="C138" s="229" t="s">
        <v>163</v>
      </c>
      <c r="D138" s="229" t="s">
        <v>138</v>
      </c>
      <c r="E138" s="231" t="s">
        <v>488</v>
      </c>
      <c r="F138" s="236" t="s">
        <v>489</v>
      </c>
      <c r="G138" s="237" t="s">
        <v>141</v>
      </c>
      <c r="H138" s="238">
        <v>131.69999999999999</v>
      </c>
      <c r="I138" s="275"/>
      <c r="J138" s="272">
        <f>ROUND(I138*H138,2)</f>
        <v>0</v>
      </c>
      <c r="K138" s="236" t="s">
        <v>142</v>
      </c>
      <c r="L138" s="28"/>
      <c r="M138" s="111" t="s">
        <v>1</v>
      </c>
      <c r="N138" s="112" t="s">
        <v>42</v>
      </c>
      <c r="O138" s="113">
        <v>0.35199999999999998</v>
      </c>
      <c r="P138" s="113">
        <f>O138*H138</f>
        <v>46.358399999999996</v>
      </c>
      <c r="Q138" s="113">
        <v>0</v>
      </c>
      <c r="R138" s="113">
        <f>Q138*H138</f>
        <v>0</v>
      </c>
      <c r="S138" s="113">
        <v>0</v>
      </c>
      <c r="T138" s="114">
        <f>S138*H138</f>
        <v>0</v>
      </c>
      <c r="AR138" s="115" t="s">
        <v>143</v>
      </c>
      <c r="AT138" s="115" t="s">
        <v>138</v>
      </c>
      <c r="AU138" s="115" t="s">
        <v>87</v>
      </c>
      <c r="AY138" s="17" t="s">
        <v>136</v>
      </c>
      <c r="BE138" s="116">
        <f>IF(N138="základní",J138,0)</f>
        <v>0</v>
      </c>
      <c r="BF138" s="116">
        <f>IF(N138="snížená",J138,0)</f>
        <v>0</v>
      </c>
      <c r="BG138" s="116">
        <f>IF(N138="zákl. přenesená",J138,0)</f>
        <v>0</v>
      </c>
      <c r="BH138" s="116">
        <f>IF(N138="sníž. přenesená",J138,0)</f>
        <v>0</v>
      </c>
      <c r="BI138" s="116">
        <f>IF(N138="nulová",J138,0)</f>
        <v>0</v>
      </c>
      <c r="BJ138" s="17" t="s">
        <v>85</v>
      </c>
      <c r="BK138" s="116">
        <f>ROUND(I138*H138,2)</f>
        <v>0</v>
      </c>
      <c r="BL138" s="17" t="s">
        <v>143</v>
      </c>
      <c r="BM138" s="115" t="s">
        <v>786</v>
      </c>
    </row>
    <row r="139" spans="2:65" s="1" customFormat="1" ht="19.5" x14ac:dyDescent="0.2">
      <c r="B139" s="28"/>
      <c r="C139" s="239"/>
      <c r="D139" s="240" t="s">
        <v>145</v>
      </c>
      <c r="E139" s="239"/>
      <c r="F139" s="241" t="s">
        <v>491</v>
      </c>
      <c r="G139" s="239"/>
      <c r="H139" s="239"/>
      <c r="I139" s="239"/>
      <c r="J139" s="239"/>
      <c r="K139" s="239"/>
      <c r="L139" s="28"/>
      <c r="M139" s="117"/>
      <c r="T139" s="51"/>
      <c r="AT139" s="17" t="s">
        <v>145</v>
      </c>
      <c r="AU139" s="17" t="s">
        <v>87</v>
      </c>
    </row>
    <row r="140" spans="2:65" s="1" customFormat="1" x14ac:dyDescent="0.2">
      <c r="B140" s="28"/>
      <c r="C140" s="239"/>
      <c r="D140" s="240"/>
      <c r="E140" s="239"/>
      <c r="F140" s="256" t="s">
        <v>184</v>
      </c>
      <c r="G140" s="239"/>
      <c r="H140" s="239"/>
      <c r="I140" s="239"/>
      <c r="J140" s="239"/>
      <c r="K140" s="239"/>
      <c r="L140" s="28"/>
      <c r="M140" s="117"/>
      <c r="T140" s="51"/>
      <c r="AT140" s="17"/>
      <c r="AU140" s="17"/>
    </row>
    <row r="141" spans="2:65" s="1" customFormat="1" x14ac:dyDescent="0.2">
      <c r="B141" s="28"/>
      <c r="C141" s="239"/>
      <c r="D141" s="242" t="s">
        <v>147</v>
      </c>
      <c r="E141" s="239"/>
      <c r="F141" s="243" t="s">
        <v>492</v>
      </c>
      <c r="G141" s="239"/>
      <c r="H141" s="239"/>
      <c r="I141" s="239"/>
      <c r="J141" s="239"/>
      <c r="K141" s="239"/>
      <c r="L141" s="28"/>
      <c r="M141" s="117"/>
      <c r="T141" s="51"/>
      <c r="AT141" s="17" t="s">
        <v>147</v>
      </c>
      <c r="AU141" s="17" t="s">
        <v>87</v>
      </c>
    </row>
    <row r="142" spans="2:65" s="1" customFormat="1" ht="234" x14ac:dyDescent="0.2">
      <c r="B142" s="28"/>
      <c r="C142" s="239"/>
      <c r="D142" s="240" t="s">
        <v>149</v>
      </c>
      <c r="E142" s="239"/>
      <c r="F142" s="244" t="s">
        <v>186</v>
      </c>
      <c r="G142" s="239"/>
      <c r="H142" s="239"/>
      <c r="I142" s="239"/>
      <c r="J142" s="239"/>
      <c r="K142" s="239"/>
      <c r="L142" s="28"/>
      <c r="M142" s="117"/>
      <c r="T142" s="51"/>
      <c r="AT142" s="17" t="s">
        <v>149</v>
      </c>
      <c r="AU142" s="17" t="s">
        <v>87</v>
      </c>
    </row>
    <row r="143" spans="2:65" s="12" customFormat="1" x14ac:dyDescent="0.2">
      <c r="B143" s="118"/>
      <c r="C143" s="245"/>
      <c r="D143" s="240" t="s">
        <v>151</v>
      </c>
      <c r="E143" s="246" t="s">
        <v>1</v>
      </c>
      <c r="F143" s="247" t="s">
        <v>187</v>
      </c>
      <c r="G143" s="245"/>
      <c r="H143" s="246" t="s">
        <v>1</v>
      </c>
      <c r="I143" s="245"/>
      <c r="J143" s="245"/>
      <c r="K143" s="245"/>
      <c r="L143" s="118"/>
      <c r="M143" s="120"/>
      <c r="T143" s="121"/>
      <c r="AT143" s="119" t="s">
        <v>151</v>
      </c>
      <c r="AU143" s="119" t="s">
        <v>87</v>
      </c>
      <c r="AV143" s="12" t="s">
        <v>85</v>
      </c>
      <c r="AW143" s="12" t="s">
        <v>33</v>
      </c>
      <c r="AX143" s="12" t="s">
        <v>77</v>
      </c>
      <c r="AY143" s="119" t="s">
        <v>136</v>
      </c>
    </row>
    <row r="144" spans="2:65" s="13" customFormat="1" x14ac:dyDescent="0.2">
      <c r="B144" s="122"/>
      <c r="C144" s="248"/>
      <c r="D144" s="240" t="s">
        <v>151</v>
      </c>
      <c r="E144" s="249" t="s">
        <v>1</v>
      </c>
      <c r="F144" s="250" t="s">
        <v>787</v>
      </c>
      <c r="G144" s="248"/>
      <c r="H144" s="251">
        <v>21</v>
      </c>
      <c r="I144" s="248"/>
      <c r="J144" s="248"/>
      <c r="K144" s="248"/>
      <c r="L144" s="122"/>
      <c r="M144" s="124"/>
      <c r="T144" s="125"/>
      <c r="AT144" s="123" t="s">
        <v>151</v>
      </c>
      <c r="AU144" s="123" t="s">
        <v>87</v>
      </c>
      <c r="AV144" s="13" t="s">
        <v>87</v>
      </c>
      <c r="AW144" s="13" t="s">
        <v>33</v>
      </c>
      <c r="AX144" s="13" t="s">
        <v>77</v>
      </c>
      <c r="AY144" s="123" t="s">
        <v>136</v>
      </c>
    </row>
    <row r="145" spans="2:65" s="12" customFormat="1" x14ac:dyDescent="0.2">
      <c r="B145" s="118"/>
      <c r="C145" s="245"/>
      <c r="D145" s="240" t="s">
        <v>151</v>
      </c>
      <c r="E145" s="246" t="s">
        <v>1</v>
      </c>
      <c r="F145" s="247" t="s">
        <v>788</v>
      </c>
      <c r="G145" s="245"/>
      <c r="H145" s="246" t="s">
        <v>1</v>
      </c>
      <c r="I145" s="245"/>
      <c r="J145" s="245"/>
      <c r="K145" s="245"/>
      <c r="L145" s="118"/>
      <c r="M145" s="120"/>
      <c r="T145" s="121"/>
      <c r="AT145" s="119" t="s">
        <v>151</v>
      </c>
      <c r="AU145" s="119" t="s">
        <v>87</v>
      </c>
      <c r="AV145" s="12" t="s">
        <v>85</v>
      </c>
      <c r="AW145" s="12" t="s">
        <v>33</v>
      </c>
      <c r="AX145" s="12" t="s">
        <v>77</v>
      </c>
      <c r="AY145" s="119" t="s">
        <v>136</v>
      </c>
    </row>
    <row r="146" spans="2:65" s="13" customFormat="1" x14ac:dyDescent="0.2">
      <c r="B146" s="122"/>
      <c r="C146" s="248"/>
      <c r="D146" s="240" t="s">
        <v>151</v>
      </c>
      <c r="E146" s="249" t="s">
        <v>1</v>
      </c>
      <c r="F146" s="250" t="s">
        <v>789</v>
      </c>
      <c r="G146" s="248"/>
      <c r="H146" s="251">
        <v>110.7</v>
      </c>
      <c r="I146" s="248"/>
      <c r="J146" s="248"/>
      <c r="K146" s="248"/>
      <c r="L146" s="122"/>
      <c r="M146" s="124"/>
      <c r="T146" s="125"/>
      <c r="AT146" s="123" t="s">
        <v>151</v>
      </c>
      <c r="AU146" s="123" t="s">
        <v>87</v>
      </c>
      <c r="AV146" s="13" t="s">
        <v>87</v>
      </c>
      <c r="AW146" s="13" t="s">
        <v>33</v>
      </c>
      <c r="AX146" s="13" t="s">
        <v>77</v>
      </c>
      <c r="AY146" s="123" t="s">
        <v>136</v>
      </c>
    </row>
    <row r="147" spans="2:65" s="14" customFormat="1" x14ac:dyDescent="0.2">
      <c r="B147" s="126"/>
      <c r="C147" s="252"/>
      <c r="D147" s="240" t="s">
        <v>151</v>
      </c>
      <c r="E147" s="253" t="s">
        <v>1</v>
      </c>
      <c r="F147" s="254" t="s">
        <v>154</v>
      </c>
      <c r="G147" s="252"/>
      <c r="H147" s="255">
        <v>131.69999999999999</v>
      </c>
      <c r="I147" s="252"/>
      <c r="J147" s="252"/>
      <c r="K147" s="252"/>
      <c r="L147" s="126"/>
      <c r="M147" s="128"/>
      <c r="T147" s="129"/>
      <c r="AT147" s="127" t="s">
        <v>151</v>
      </c>
      <c r="AU147" s="127" t="s">
        <v>87</v>
      </c>
      <c r="AV147" s="14" t="s">
        <v>143</v>
      </c>
      <c r="AW147" s="14" t="s">
        <v>33</v>
      </c>
      <c r="AX147" s="14" t="s">
        <v>85</v>
      </c>
      <c r="AY147" s="127" t="s">
        <v>136</v>
      </c>
    </row>
    <row r="148" spans="2:65" s="1" customFormat="1" ht="37.9" customHeight="1" x14ac:dyDescent="0.2">
      <c r="B148" s="110"/>
      <c r="C148" s="229" t="s">
        <v>143</v>
      </c>
      <c r="D148" s="229" t="s">
        <v>138</v>
      </c>
      <c r="E148" s="231" t="s">
        <v>200</v>
      </c>
      <c r="F148" s="236" t="s">
        <v>201</v>
      </c>
      <c r="G148" s="237" t="s">
        <v>141</v>
      </c>
      <c r="H148" s="238">
        <v>370.7</v>
      </c>
      <c r="I148" s="275"/>
      <c r="J148" s="272">
        <f>ROUND(I148*H148,2)</f>
        <v>0</v>
      </c>
      <c r="K148" s="236" t="s">
        <v>142</v>
      </c>
      <c r="L148" s="28"/>
      <c r="M148" s="111" t="s">
        <v>1</v>
      </c>
      <c r="N148" s="112" t="s">
        <v>42</v>
      </c>
      <c r="O148" s="113">
        <v>4.9000000000000002E-2</v>
      </c>
      <c r="P148" s="113">
        <f>O148*H148</f>
        <v>18.164300000000001</v>
      </c>
      <c r="Q148" s="113">
        <v>0</v>
      </c>
      <c r="R148" s="113">
        <f>Q148*H148</f>
        <v>0</v>
      </c>
      <c r="S148" s="113">
        <v>0</v>
      </c>
      <c r="T148" s="114">
        <f>S148*H148</f>
        <v>0</v>
      </c>
      <c r="AR148" s="115" t="s">
        <v>143</v>
      </c>
      <c r="AT148" s="115" t="s">
        <v>138</v>
      </c>
      <c r="AU148" s="115" t="s">
        <v>87</v>
      </c>
      <c r="AY148" s="17" t="s">
        <v>136</v>
      </c>
      <c r="BE148" s="116">
        <f>IF(N148="základní",J148,0)</f>
        <v>0</v>
      </c>
      <c r="BF148" s="116">
        <f>IF(N148="snížená",J148,0)</f>
        <v>0</v>
      </c>
      <c r="BG148" s="116">
        <f>IF(N148="zákl. přenesená",J148,0)</f>
        <v>0</v>
      </c>
      <c r="BH148" s="116">
        <f>IF(N148="sníž. přenesená",J148,0)</f>
        <v>0</v>
      </c>
      <c r="BI148" s="116">
        <f>IF(N148="nulová",J148,0)</f>
        <v>0</v>
      </c>
      <c r="BJ148" s="17" t="s">
        <v>85</v>
      </c>
      <c r="BK148" s="116">
        <f>ROUND(I148*H148,2)</f>
        <v>0</v>
      </c>
      <c r="BL148" s="17" t="s">
        <v>143</v>
      </c>
      <c r="BM148" s="115" t="s">
        <v>790</v>
      </c>
    </row>
    <row r="149" spans="2:65" s="1" customFormat="1" ht="39" x14ac:dyDescent="0.2">
      <c r="B149" s="28"/>
      <c r="C149" s="239"/>
      <c r="D149" s="240" t="s">
        <v>145</v>
      </c>
      <c r="E149" s="239"/>
      <c r="F149" s="241" t="s">
        <v>203</v>
      </c>
      <c r="G149" s="239"/>
      <c r="H149" s="239"/>
      <c r="I149" s="239"/>
      <c r="J149" s="239"/>
      <c r="K149" s="239"/>
      <c r="L149" s="28"/>
      <c r="M149" s="117"/>
      <c r="T149" s="51"/>
      <c r="AT149" s="17" t="s">
        <v>145</v>
      </c>
      <c r="AU149" s="17" t="s">
        <v>87</v>
      </c>
    </row>
    <row r="150" spans="2:65" s="1" customFormat="1" x14ac:dyDescent="0.2">
      <c r="B150" s="28"/>
      <c r="C150" s="239"/>
      <c r="D150" s="240"/>
      <c r="E150" s="239"/>
      <c r="F150" s="256" t="s">
        <v>184</v>
      </c>
      <c r="G150" s="239"/>
      <c r="H150" s="239"/>
      <c r="I150" s="239"/>
      <c r="J150" s="239"/>
      <c r="K150" s="239"/>
      <c r="L150" s="28"/>
      <c r="M150" s="117"/>
      <c r="T150" s="51"/>
      <c r="AT150" s="17"/>
      <c r="AU150" s="17"/>
    </row>
    <row r="151" spans="2:65" s="1" customFormat="1" x14ac:dyDescent="0.2">
      <c r="B151" s="28"/>
      <c r="C151" s="239"/>
      <c r="D151" s="242" t="s">
        <v>147</v>
      </c>
      <c r="E151" s="239"/>
      <c r="F151" s="243" t="s">
        <v>204</v>
      </c>
      <c r="G151" s="239"/>
      <c r="H151" s="239"/>
      <c r="I151" s="239"/>
      <c r="J151" s="239"/>
      <c r="K151" s="239"/>
      <c r="L151" s="28"/>
      <c r="M151" s="117"/>
      <c r="T151" s="51"/>
      <c r="AT151" s="17" t="s">
        <v>147</v>
      </c>
      <c r="AU151" s="17" t="s">
        <v>87</v>
      </c>
    </row>
    <row r="152" spans="2:65" s="12" customFormat="1" x14ac:dyDescent="0.2">
      <c r="B152" s="118"/>
      <c r="C152" s="245"/>
      <c r="D152" s="240" t="s">
        <v>151</v>
      </c>
      <c r="E152" s="246" t="s">
        <v>1</v>
      </c>
      <c r="F152" s="247" t="s">
        <v>791</v>
      </c>
      <c r="G152" s="245"/>
      <c r="H152" s="246" t="s">
        <v>1</v>
      </c>
      <c r="I152" s="245"/>
      <c r="J152" s="245"/>
      <c r="K152" s="245"/>
      <c r="L152" s="118"/>
      <c r="M152" s="120"/>
      <c r="T152" s="121"/>
      <c r="AT152" s="119" t="s">
        <v>151</v>
      </c>
      <c r="AU152" s="119" t="s">
        <v>87</v>
      </c>
      <c r="AV152" s="12" t="s">
        <v>85</v>
      </c>
      <c r="AW152" s="12" t="s">
        <v>33</v>
      </c>
      <c r="AX152" s="12" t="s">
        <v>77</v>
      </c>
      <c r="AY152" s="119" t="s">
        <v>136</v>
      </c>
    </row>
    <row r="153" spans="2:65" s="13" customFormat="1" x14ac:dyDescent="0.2">
      <c r="B153" s="122"/>
      <c r="C153" s="248"/>
      <c r="D153" s="240" t="s">
        <v>151</v>
      </c>
      <c r="E153" s="249" t="s">
        <v>1</v>
      </c>
      <c r="F153" s="250" t="s">
        <v>792</v>
      </c>
      <c r="G153" s="248"/>
      <c r="H153" s="251">
        <v>131.69999999999999</v>
      </c>
      <c r="I153" s="248"/>
      <c r="J153" s="248"/>
      <c r="K153" s="248"/>
      <c r="L153" s="122"/>
      <c r="M153" s="124"/>
      <c r="T153" s="125"/>
      <c r="AT153" s="123" t="s">
        <v>151</v>
      </c>
      <c r="AU153" s="123" t="s">
        <v>87</v>
      </c>
      <c r="AV153" s="13" t="s">
        <v>87</v>
      </c>
      <c r="AW153" s="13" t="s">
        <v>33</v>
      </c>
      <c r="AX153" s="13" t="s">
        <v>77</v>
      </c>
      <c r="AY153" s="123" t="s">
        <v>136</v>
      </c>
    </row>
    <row r="154" spans="2:65" s="12" customFormat="1" ht="22.5" x14ac:dyDescent="0.2">
      <c r="B154" s="118"/>
      <c r="C154" s="245"/>
      <c r="D154" s="240" t="s">
        <v>151</v>
      </c>
      <c r="E154" s="246" t="s">
        <v>1</v>
      </c>
      <c r="F154" s="247" t="s">
        <v>793</v>
      </c>
      <c r="G154" s="245"/>
      <c r="H154" s="246" t="s">
        <v>1</v>
      </c>
      <c r="I154" s="245"/>
      <c r="J154" s="245"/>
      <c r="K154" s="245"/>
      <c r="L154" s="118"/>
      <c r="M154" s="120"/>
      <c r="T154" s="121"/>
      <c r="AT154" s="119" t="s">
        <v>151</v>
      </c>
      <c r="AU154" s="119" t="s">
        <v>87</v>
      </c>
      <c r="AV154" s="12" t="s">
        <v>85</v>
      </c>
      <c r="AW154" s="12" t="s">
        <v>33</v>
      </c>
      <c r="AX154" s="12" t="s">
        <v>77</v>
      </c>
      <c r="AY154" s="119" t="s">
        <v>136</v>
      </c>
    </row>
    <row r="155" spans="2:65" s="13" customFormat="1" ht="22.5" x14ac:dyDescent="0.2">
      <c r="B155" s="122"/>
      <c r="C155" s="248"/>
      <c r="D155" s="240" t="s">
        <v>151</v>
      </c>
      <c r="E155" s="249" t="s">
        <v>1</v>
      </c>
      <c r="F155" s="250" t="s">
        <v>794</v>
      </c>
      <c r="G155" s="248"/>
      <c r="H155" s="251">
        <v>183.6</v>
      </c>
      <c r="I155" s="248"/>
      <c r="J155" s="248"/>
      <c r="K155" s="248"/>
      <c r="L155" s="122"/>
      <c r="M155" s="124"/>
      <c r="T155" s="125"/>
      <c r="AT155" s="123" t="s">
        <v>151</v>
      </c>
      <c r="AU155" s="123" t="s">
        <v>87</v>
      </c>
      <c r="AV155" s="13" t="s">
        <v>87</v>
      </c>
      <c r="AW155" s="13" t="s">
        <v>33</v>
      </c>
      <c r="AX155" s="13" t="s">
        <v>77</v>
      </c>
      <c r="AY155" s="123" t="s">
        <v>136</v>
      </c>
    </row>
    <row r="156" spans="2:65" s="13" customFormat="1" x14ac:dyDescent="0.2">
      <c r="B156" s="122"/>
      <c r="C156" s="248"/>
      <c r="D156" s="240" t="s">
        <v>151</v>
      </c>
      <c r="E156" s="249" t="s">
        <v>1</v>
      </c>
      <c r="F156" s="250" t="s">
        <v>795</v>
      </c>
      <c r="G156" s="248"/>
      <c r="H156" s="251">
        <v>55.4</v>
      </c>
      <c r="I156" s="248"/>
      <c r="J156" s="248"/>
      <c r="K156" s="248"/>
      <c r="L156" s="122"/>
      <c r="M156" s="124"/>
      <c r="T156" s="125"/>
      <c r="AT156" s="123" t="s">
        <v>151</v>
      </c>
      <c r="AU156" s="123" t="s">
        <v>87</v>
      </c>
      <c r="AV156" s="13" t="s">
        <v>87</v>
      </c>
      <c r="AW156" s="13" t="s">
        <v>33</v>
      </c>
      <c r="AX156" s="13" t="s">
        <v>77</v>
      </c>
      <c r="AY156" s="123" t="s">
        <v>136</v>
      </c>
    </row>
    <row r="157" spans="2:65" s="14" customFormat="1" x14ac:dyDescent="0.2">
      <c r="B157" s="126"/>
      <c r="C157" s="252"/>
      <c r="D157" s="240" t="s">
        <v>151</v>
      </c>
      <c r="E157" s="253" t="s">
        <v>1</v>
      </c>
      <c r="F157" s="254" t="s">
        <v>154</v>
      </c>
      <c r="G157" s="252"/>
      <c r="H157" s="255">
        <v>370.69999999999993</v>
      </c>
      <c r="I157" s="252"/>
      <c r="J157" s="252"/>
      <c r="K157" s="252"/>
      <c r="L157" s="126"/>
      <c r="M157" s="128"/>
      <c r="T157" s="129"/>
      <c r="AT157" s="127" t="s">
        <v>151</v>
      </c>
      <c r="AU157" s="127" t="s">
        <v>87</v>
      </c>
      <c r="AV157" s="14" t="s">
        <v>143</v>
      </c>
      <c r="AW157" s="14" t="s">
        <v>33</v>
      </c>
      <c r="AX157" s="14" t="s">
        <v>85</v>
      </c>
      <c r="AY157" s="127" t="s">
        <v>136</v>
      </c>
    </row>
    <row r="158" spans="2:65" s="1" customFormat="1" ht="24.2" customHeight="1" x14ac:dyDescent="0.2">
      <c r="B158" s="110"/>
      <c r="C158" s="229" t="s">
        <v>179</v>
      </c>
      <c r="D158" s="229" t="s">
        <v>138</v>
      </c>
      <c r="E158" s="231" t="s">
        <v>230</v>
      </c>
      <c r="F158" s="236" t="s">
        <v>231</v>
      </c>
      <c r="G158" s="237" t="s">
        <v>141</v>
      </c>
      <c r="H158" s="238">
        <v>239</v>
      </c>
      <c r="I158" s="275"/>
      <c r="J158" s="272">
        <f>ROUND(I158*H158,2)</f>
        <v>0</v>
      </c>
      <c r="K158" s="236" t="s">
        <v>142</v>
      </c>
      <c r="L158" s="28"/>
      <c r="M158" s="111" t="s">
        <v>1</v>
      </c>
      <c r="N158" s="112" t="s">
        <v>42</v>
      </c>
      <c r="O158" s="113">
        <v>9.6000000000000002E-2</v>
      </c>
      <c r="P158" s="113">
        <f>O158*H158</f>
        <v>22.943999999999999</v>
      </c>
      <c r="Q158" s="113">
        <v>0</v>
      </c>
      <c r="R158" s="113">
        <f>Q158*H158</f>
        <v>0</v>
      </c>
      <c r="S158" s="113">
        <v>0</v>
      </c>
      <c r="T158" s="114">
        <f>S158*H158</f>
        <v>0</v>
      </c>
      <c r="AR158" s="115" t="s">
        <v>143</v>
      </c>
      <c r="AT158" s="115" t="s">
        <v>138</v>
      </c>
      <c r="AU158" s="115" t="s">
        <v>87</v>
      </c>
      <c r="AY158" s="17" t="s">
        <v>136</v>
      </c>
      <c r="BE158" s="116">
        <f>IF(N158="základní",J158,0)</f>
        <v>0</v>
      </c>
      <c r="BF158" s="116">
        <f>IF(N158="snížená",J158,0)</f>
        <v>0</v>
      </c>
      <c r="BG158" s="116">
        <f>IF(N158="zákl. přenesená",J158,0)</f>
        <v>0</v>
      </c>
      <c r="BH158" s="116">
        <f>IF(N158="sníž. přenesená",J158,0)</f>
        <v>0</v>
      </c>
      <c r="BI158" s="116">
        <f>IF(N158="nulová",J158,0)</f>
        <v>0</v>
      </c>
      <c r="BJ158" s="17" t="s">
        <v>85</v>
      </c>
      <c r="BK158" s="116">
        <f>ROUND(I158*H158,2)</f>
        <v>0</v>
      </c>
      <c r="BL158" s="17" t="s">
        <v>143</v>
      </c>
      <c r="BM158" s="115" t="s">
        <v>796</v>
      </c>
    </row>
    <row r="159" spans="2:65" s="1" customFormat="1" ht="29.25" x14ac:dyDescent="0.2">
      <c r="B159" s="28"/>
      <c r="C159" s="239"/>
      <c r="D159" s="240" t="s">
        <v>145</v>
      </c>
      <c r="E159" s="239"/>
      <c r="F159" s="241" t="s">
        <v>233</v>
      </c>
      <c r="G159" s="239"/>
      <c r="H159" s="239"/>
      <c r="I159" s="239"/>
      <c r="J159" s="239"/>
      <c r="K159" s="239"/>
      <c r="L159" s="28"/>
      <c r="M159" s="117"/>
      <c r="T159" s="51"/>
      <c r="AT159" s="17" t="s">
        <v>145</v>
      </c>
      <c r="AU159" s="17" t="s">
        <v>87</v>
      </c>
    </row>
    <row r="160" spans="2:65" s="1" customFormat="1" x14ac:dyDescent="0.2">
      <c r="B160" s="28"/>
      <c r="C160" s="239"/>
      <c r="D160" s="240"/>
      <c r="E160" s="239"/>
      <c r="F160" s="256" t="s">
        <v>184</v>
      </c>
      <c r="G160" s="239"/>
      <c r="H160" s="239"/>
      <c r="I160" s="239"/>
      <c r="J160" s="239"/>
      <c r="K160" s="239"/>
      <c r="L160" s="28"/>
      <c r="M160" s="117"/>
      <c r="T160" s="51"/>
      <c r="AT160" s="17"/>
      <c r="AU160" s="17"/>
    </row>
    <row r="161" spans="2:65" s="1" customFormat="1" x14ac:dyDescent="0.2">
      <c r="B161" s="28"/>
      <c r="C161" s="239"/>
      <c r="D161" s="242" t="s">
        <v>147</v>
      </c>
      <c r="E161" s="239"/>
      <c r="F161" s="243" t="s">
        <v>234</v>
      </c>
      <c r="G161" s="239"/>
      <c r="H161" s="239"/>
      <c r="I161" s="239"/>
      <c r="J161" s="239"/>
      <c r="K161" s="239"/>
      <c r="L161" s="28"/>
      <c r="M161" s="117"/>
      <c r="T161" s="51"/>
      <c r="AT161" s="17" t="s">
        <v>147</v>
      </c>
      <c r="AU161" s="17" t="s">
        <v>87</v>
      </c>
    </row>
    <row r="162" spans="2:65" s="1" customFormat="1" ht="117" x14ac:dyDescent="0.2">
      <c r="B162" s="28"/>
      <c r="C162" s="239"/>
      <c r="D162" s="240" t="s">
        <v>149</v>
      </c>
      <c r="E162" s="239"/>
      <c r="F162" s="244" t="s">
        <v>235</v>
      </c>
      <c r="G162" s="239"/>
      <c r="H162" s="239"/>
      <c r="I162" s="239"/>
      <c r="J162" s="239"/>
      <c r="K162" s="239"/>
      <c r="L162" s="28"/>
      <c r="M162" s="117"/>
      <c r="T162" s="51"/>
      <c r="AT162" s="17" t="s">
        <v>149</v>
      </c>
      <c r="AU162" s="17" t="s">
        <v>87</v>
      </c>
    </row>
    <row r="163" spans="2:65" s="12" customFormat="1" x14ac:dyDescent="0.2">
      <c r="B163" s="118"/>
      <c r="C163" s="245"/>
      <c r="D163" s="240" t="s">
        <v>151</v>
      </c>
      <c r="E163" s="246" t="s">
        <v>1</v>
      </c>
      <c r="F163" s="247" t="s">
        <v>797</v>
      </c>
      <c r="G163" s="245"/>
      <c r="H163" s="246" t="s">
        <v>1</v>
      </c>
      <c r="I163" s="245"/>
      <c r="J163" s="245"/>
      <c r="K163" s="245"/>
      <c r="L163" s="118"/>
      <c r="M163" s="120"/>
      <c r="T163" s="121"/>
      <c r="AT163" s="119" t="s">
        <v>151</v>
      </c>
      <c r="AU163" s="119" t="s">
        <v>87</v>
      </c>
      <c r="AV163" s="12" t="s">
        <v>85</v>
      </c>
      <c r="AW163" s="12" t="s">
        <v>33</v>
      </c>
      <c r="AX163" s="12" t="s">
        <v>77</v>
      </c>
      <c r="AY163" s="119" t="s">
        <v>136</v>
      </c>
    </row>
    <row r="164" spans="2:65" s="13" customFormat="1" ht="22.5" x14ac:dyDescent="0.2">
      <c r="B164" s="122"/>
      <c r="C164" s="248"/>
      <c r="D164" s="240" t="s">
        <v>151</v>
      </c>
      <c r="E164" s="249" t="s">
        <v>1</v>
      </c>
      <c r="F164" s="250" t="s">
        <v>794</v>
      </c>
      <c r="G164" s="248"/>
      <c r="H164" s="251">
        <v>183.6</v>
      </c>
      <c r="I164" s="248"/>
      <c r="J164" s="248"/>
      <c r="K164" s="248"/>
      <c r="L164" s="122"/>
      <c r="M164" s="124"/>
      <c r="T164" s="125"/>
      <c r="AT164" s="123" t="s">
        <v>151</v>
      </c>
      <c r="AU164" s="123" t="s">
        <v>87</v>
      </c>
      <c r="AV164" s="13" t="s">
        <v>87</v>
      </c>
      <c r="AW164" s="13" t="s">
        <v>33</v>
      </c>
      <c r="AX164" s="13" t="s">
        <v>77</v>
      </c>
      <c r="AY164" s="123" t="s">
        <v>136</v>
      </c>
    </row>
    <row r="165" spans="2:65" s="13" customFormat="1" x14ac:dyDescent="0.2">
      <c r="B165" s="122"/>
      <c r="C165" s="248"/>
      <c r="D165" s="240" t="s">
        <v>151</v>
      </c>
      <c r="E165" s="249" t="s">
        <v>1</v>
      </c>
      <c r="F165" s="250" t="s">
        <v>795</v>
      </c>
      <c r="G165" s="248"/>
      <c r="H165" s="251">
        <v>55.4</v>
      </c>
      <c r="I165" s="248"/>
      <c r="J165" s="248"/>
      <c r="K165" s="248"/>
      <c r="L165" s="122"/>
      <c r="M165" s="124"/>
      <c r="T165" s="125"/>
      <c r="AT165" s="123" t="s">
        <v>151</v>
      </c>
      <c r="AU165" s="123" t="s">
        <v>87</v>
      </c>
      <c r="AV165" s="13" t="s">
        <v>87</v>
      </c>
      <c r="AW165" s="13" t="s">
        <v>33</v>
      </c>
      <c r="AX165" s="13" t="s">
        <v>77</v>
      </c>
      <c r="AY165" s="123" t="s">
        <v>136</v>
      </c>
    </row>
    <row r="166" spans="2:65" s="14" customFormat="1" x14ac:dyDescent="0.2">
      <c r="B166" s="126"/>
      <c r="C166" s="252"/>
      <c r="D166" s="240" t="s">
        <v>151</v>
      </c>
      <c r="E166" s="253" t="s">
        <v>1</v>
      </c>
      <c r="F166" s="254" t="s">
        <v>154</v>
      </c>
      <c r="G166" s="252"/>
      <c r="H166" s="255">
        <v>239</v>
      </c>
      <c r="I166" s="252"/>
      <c r="J166" s="252"/>
      <c r="K166" s="252"/>
      <c r="L166" s="126"/>
      <c r="M166" s="128"/>
      <c r="T166" s="129"/>
      <c r="AT166" s="127" t="s">
        <v>151</v>
      </c>
      <c r="AU166" s="127" t="s">
        <v>87</v>
      </c>
      <c r="AV166" s="14" t="s">
        <v>143</v>
      </c>
      <c r="AW166" s="14" t="s">
        <v>33</v>
      </c>
      <c r="AX166" s="14" t="s">
        <v>85</v>
      </c>
      <c r="AY166" s="127" t="s">
        <v>136</v>
      </c>
    </row>
    <row r="167" spans="2:65" s="1" customFormat="1" ht="24.2" customHeight="1" x14ac:dyDescent="0.2">
      <c r="B167" s="110"/>
      <c r="C167" s="229" t="s">
        <v>189</v>
      </c>
      <c r="D167" s="229" t="s">
        <v>138</v>
      </c>
      <c r="E167" s="231" t="s">
        <v>241</v>
      </c>
      <c r="F167" s="236" t="s">
        <v>242</v>
      </c>
      <c r="G167" s="237" t="s">
        <v>141</v>
      </c>
      <c r="H167" s="238">
        <v>183.6</v>
      </c>
      <c r="I167" s="275"/>
      <c r="J167" s="272">
        <f>ROUND(I167*H167,2)</f>
        <v>0</v>
      </c>
      <c r="K167" s="236" t="s">
        <v>142</v>
      </c>
      <c r="L167" s="28"/>
      <c r="M167" s="111" t="s">
        <v>1</v>
      </c>
      <c r="N167" s="112" t="s">
        <v>42</v>
      </c>
      <c r="O167" s="113">
        <v>0.32800000000000001</v>
      </c>
      <c r="P167" s="113">
        <f>O167*H167</f>
        <v>60.220800000000004</v>
      </c>
      <c r="Q167" s="113">
        <v>0</v>
      </c>
      <c r="R167" s="113">
        <f>Q167*H167</f>
        <v>0</v>
      </c>
      <c r="S167" s="113">
        <v>0</v>
      </c>
      <c r="T167" s="114">
        <f>S167*H167</f>
        <v>0</v>
      </c>
      <c r="AR167" s="115" t="s">
        <v>143</v>
      </c>
      <c r="AT167" s="115" t="s">
        <v>138</v>
      </c>
      <c r="AU167" s="115" t="s">
        <v>87</v>
      </c>
      <c r="AY167" s="17" t="s">
        <v>136</v>
      </c>
      <c r="BE167" s="116">
        <f>IF(N167="základní",J167,0)</f>
        <v>0</v>
      </c>
      <c r="BF167" s="116">
        <f>IF(N167="snížená",J167,0)</f>
        <v>0</v>
      </c>
      <c r="BG167" s="116">
        <f>IF(N167="zákl. přenesená",J167,0)</f>
        <v>0</v>
      </c>
      <c r="BH167" s="116">
        <f>IF(N167="sníž. přenesená",J167,0)</f>
        <v>0</v>
      </c>
      <c r="BI167" s="116">
        <f>IF(N167="nulová",J167,0)</f>
        <v>0</v>
      </c>
      <c r="BJ167" s="17" t="s">
        <v>85</v>
      </c>
      <c r="BK167" s="116">
        <f>ROUND(I167*H167,2)</f>
        <v>0</v>
      </c>
      <c r="BL167" s="17" t="s">
        <v>143</v>
      </c>
      <c r="BM167" s="115" t="s">
        <v>798</v>
      </c>
    </row>
    <row r="168" spans="2:65" s="1" customFormat="1" ht="29.25" x14ac:dyDescent="0.2">
      <c r="B168" s="28"/>
      <c r="C168" s="239"/>
      <c r="D168" s="240" t="s">
        <v>145</v>
      </c>
      <c r="E168" s="239"/>
      <c r="F168" s="241" t="s">
        <v>244</v>
      </c>
      <c r="G168" s="239"/>
      <c r="H168" s="239"/>
      <c r="I168" s="239"/>
      <c r="J168" s="239"/>
      <c r="K168" s="239"/>
      <c r="L168" s="28"/>
      <c r="M168" s="117"/>
      <c r="T168" s="51"/>
      <c r="AT168" s="17" t="s">
        <v>145</v>
      </c>
      <c r="AU168" s="17" t="s">
        <v>87</v>
      </c>
    </row>
    <row r="169" spans="2:65" s="1" customFormat="1" x14ac:dyDescent="0.2">
      <c r="B169" s="28"/>
      <c r="C169" s="239"/>
      <c r="D169" s="242" t="s">
        <v>147</v>
      </c>
      <c r="E169" s="239"/>
      <c r="F169" s="243" t="s">
        <v>245</v>
      </c>
      <c r="G169" s="239"/>
      <c r="H169" s="239"/>
      <c r="I169" s="239"/>
      <c r="J169" s="239"/>
      <c r="K169" s="239"/>
      <c r="L169" s="28"/>
      <c r="M169" s="117"/>
      <c r="T169" s="51"/>
      <c r="AT169" s="17" t="s">
        <v>147</v>
      </c>
      <c r="AU169" s="17" t="s">
        <v>87</v>
      </c>
    </row>
    <row r="170" spans="2:65" s="1" customFormat="1" ht="409.5" x14ac:dyDescent="0.2">
      <c r="B170" s="28"/>
      <c r="C170" s="239"/>
      <c r="D170" s="240" t="s">
        <v>149</v>
      </c>
      <c r="E170" s="239"/>
      <c r="F170" s="244" t="s">
        <v>246</v>
      </c>
      <c r="G170" s="239"/>
      <c r="H170" s="239"/>
      <c r="I170" s="239"/>
      <c r="J170" s="239"/>
      <c r="K170" s="239"/>
      <c r="L170" s="28"/>
      <c r="M170" s="117"/>
      <c r="T170" s="51"/>
      <c r="AT170" s="17" t="s">
        <v>149</v>
      </c>
      <c r="AU170" s="17" t="s">
        <v>87</v>
      </c>
    </row>
    <row r="171" spans="2:65" s="12" customFormat="1" x14ac:dyDescent="0.2">
      <c r="B171" s="118"/>
      <c r="C171" s="245"/>
      <c r="D171" s="240" t="s">
        <v>151</v>
      </c>
      <c r="E171" s="246" t="s">
        <v>1</v>
      </c>
      <c r="F171" s="247" t="s">
        <v>799</v>
      </c>
      <c r="G171" s="245"/>
      <c r="H171" s="246" t="s">
        <v>1</v>
      </c>
      <c r="I171" s="245"/>
      <c r="J171" s="245"/>
      <c r="K171" s="245"/>
      <c r="L171" s="118"/>
      <c r="M171" s="120"/>
      <c r="T171" s="121"/>
      <c r="AT171" s="119" t="s">
        <v>151</v>
      </c>
      <c r="AU171" s="119" t="s">
        <v>87</v>
      </c>
      <c r="AV171" s="12" t="s">
        <v>85</v>
      </c>
      <c r="AW171" s="12" t="s">
        <v>33</v>
      </c>
      <c r="AX171" s="12" t="s">
        <v>77</v>
      </c>
      <c r="AY171" s="119" t="s">
        <v>136</v>
      </c>
    </row>
    <row r="172" spans="2:65" s="13" customFormat="1" x14ac:dyDescent="0.2">
      <c r="B172" s="122"/>
      <c r="C172" s="248"/>
      <c r="D172" s="240" t="s">
        <v>151</v>
      </c>
      <c r="E172" s="249" t="s">
        <v>1</v>
      </c>
      <c r="F172" s="250" t="s">
        <v>800</v>
      </c>
      <c r="G172" s="248"/>
      <c r="H172" s="251">
        <v>183.6</v>
      </c>
      <c r="I172" s="248"/>
      <c r="J172" s="248"/>
      <c r="K172" s="248"/>
      <c r="L172" s="122"/>
      <c r="M172" s="124"/>
      <c r="T172" s="125"/>
      <c r="AT172" s="123" t="s">
        <v>151</v>
      </c>
      <c r="AU172" s="123" t="s">
        <v>87</v>
      </c>
      <c r="AV172" s="13" t="s">
        <v>87</v>
      </c>
      <c r="AW172" s="13" t="s">
        <v>33</v>
      </c>
      <c r="AX172" s="13" t="s">
        <v>77</v>
      </c>
      <c r="AY172" s="123" t="s">
        <v>136</v>
      </c>
    </row>
    <row r="173" spans="2:65" s="14" customFormat="1" x14ac:dyDescent="0.2">
      <c r="B173" s="126"/>
      <c r="C173" s="252"/>
      <c r="D173" s="240" t="s">
        <v>151</v>
      </c>
      <c r="E173" s="253" t="s">
        <v>1</v>
      </c>
      <c r="F173" s="254" t="s">
        <v>154</v>
      </c>
      <c r="G173" s="252"/>
      <c r="H173" s="255">
        <v>183.6</v>
      </c>
      <c r="I173" s="252"/>
      <c r="J173" s="252"/>
      <c r="K173" s="252"/>
      <c r="L173" s="126"/>
      <c r="M173" s="128"/>
      <c r="T173" s="129"/>
      <c r="AT173" s="127" t="s">
        <v>151</v>
      </c>
      <c r="AU173" s="127" t="s">
        <v>87</v>
      </c>
      <c r="AV173" s="14" t="s">
        <v>143</v>
      </c>
      <c r="AW173" s="14" t="s">
        <v>33</v>
      </c>
      <c r="AX173" s="14" t="s">
        <v>85</v>
      </c>
      <c r="AY173" s="127" t="s">
        <v>136</v>
      </c>
    </row>
    <row r="174" spans="2:65" s="1" customFormat="1" ht="24.2" customHeight="1" x14ac:dyDescent="0.2">
      <c r="B174" s="110"/>
      <c r="C174" s="229" t="s">
        <v>199</v>
      </c>
      <c r="D174" s="229" t="s">
        <v>138</v>
      </c>
      <c r="E174" s="231" t="s">
        <v>249</v>
      </c>
      <c r="F174" s="236" t="s">
        <v>250</v>
      </c>
      <c r="G174" s="237" t="s">
        <v>251</v>
      </c>
      <c r="H174" s="238">
        <v>40</v>
      </c>
      <c r="I174" s="275"/>
      <c r="J174" s="272">
        <f>ROUND(I174*H174,2)</f>
        <v>0</v>
      </c>
      <c r="K174" s="236" t="s">
        <v>142</v>
      </c>
      <c r="L174" s="28"/>
      <c r="M174" s="111" t="s">
        <v>1</v>
      </c>
      <c r="N174" s="112" t="s">
        <v>42</v>
      </c>
      <c r="O174" s="113">
        <v>2.8000000000000001E-2</v>
      </c>
      <c r="P174" s="113">
        <f>O174*H174</f>
        <v>1.1200000000000001</v>
      </c>
      <c r="Q174" s="113">
        <v>0</v>
      </c>
      <c r="R174" s="113">
        <f>Q174*H174</f>
        <v>0</v>
      </c>
      <c r="S174" s="113">
        <v>0</v>
      </c>
      <c r="T174" s="114">
        <f>S174*H174</f>
        <v>0</v>
      </c>
      <c r="AR174" s="115" t="s">
        <v>143</v>
      </c>
      <c r="AT174" s="115" t="s">
        <v>138</v>
      </c>
      <c r="AU174" s="115" t="s">
        <v>87</v>
      </c>
      <c r="AY174" s="17" t="s">
        <v>136</v>
      </c>
      <c r="BE174" s="116">
        <f>IF(N174="základní",J174,0)</f>
        <v>0</v>
      </c>
      <c r="BF174" s="116">
        <f>IF(N174="snížená",J174,0)</f>
        <v>0</v>
      </c>
      <c r="BG174" s="116">
        <f>IF(N174="zákl. přenesená",J174,0)</f>
        <v>0</v>
      </c>
      <c r="BH174" s="116">
        <f>IF(N174="sníž. přenesená",J174,0)</f>
        <v>0</v>
      </c>
      <c r="BI174" s="116">
        <f>IF(N174="nulová",J174,0)</f>
        <v>0</v>
      </c>
      <c r="BJ174" s="17" t="s">
        <v>85</v>
      </c>
      <c r="BK174" s="116">
        <f>ROUND(I174*H174,2)</f>
        <v>0</v>
      </c>
      <c r="BL174" s="17" t="s">
        <v>143</v>
      </c>
      <c r="BM174" s="115" t="s">
        <v>801</v>
      </c>
    </row>
    <row r="175" spans="2:65" s="1" customFormat="1" ht="19.5" x14ac:dyDescent="0.2">
      <c r="B175" s="28"/>
      <c r="C175" s="239"/>
      <c r="D175" s="240" t="s">
        <v>145</v>
      </c>
      <c r="E175" s="239"/>
      <c r="F175" s="241" t="s">
        <v>253</v>
      </c>
      <c r="G175" s="239"/>
      <c r="H175" s="239"/>
      <c r="I175" s="239"/>
      <c r="J175" s="239"/>
      <c r="K175" s="239"/>
      <c r="L175" s="28"/>
      <c r="M175" s="117"/>
      <c r="T175" s="51"/>
      <c r="AT175" s="17" t="s">
        <v>145</v>
      </c>
      <c r="AU175" s="17" t="s">
        <v>87</v>
      </c>
    </row>
    <row r="176" spans="2:65" s="1" customFormat="1" x14ac:dyDescent="0.2">
      <c r="B176" s="28"/>
      <c r="C176" s="239"/>
      <c r="D176" s="242" t="s">
        <v>147</v>
      </c>
      <c r="E176" s="239"/>
      <c r="F176" s="243" t="s">
        <v>254</v>
      </c>
      <c r="G176" s="239"/>
      <c r="H176" s="239"/>
      <c r="I176" s="239"/>
      <c r="J176" s="239"/>
      <c r="K176" s="239"/>
      <c r="L176" s="28"/>
      <c r="M176" s="117"/>
      <c r="T176" s="51"/>
      <c r="AT176" s="17" t="s">
        <v>147</v>
      </c>
      <c r="AU176" s="17" t="s">
        <v>87</v>
      </c>
    </row>
    <row r="177" spans="2:65" s="1" customFormat="1" ht="117" x14ac:dyDescent="0.2">
      <c r="B177" s="28"/>
      <c r="C177" s="239"/>
      <c r="D177" s="240" t="s">
        <v>149</v>
      </c>
      <c r="E177" s="239"/>
      <c r="F177" s="244" t="s">
        <v>255</v>
      </c>
      <c r="G177" s="239"/>
      <c r="H177" s="239"/>
      <c r="I177" s="239"/>
      <c r="J177" s="239"/>
      <c r="K177" s="239"/>
      <c r="L177" s="28"/>
      <c r="M177" s="117"/>
      <c r="T177" s="51"/>
      <c r="AT177" s="17" t="s">
        <v>149</v>
      </c>
      <c r="AU177" s="17" t="s">
        <v>87</v>
      </c>
    </row>
    <row r="178" spans="2:65" s="12" customFormat="1" x14ac:dyDescent="0.2">
      <c r="B178" s="118"/>
      <c r="C178" s="245"/>
      <c r="D178" s="240" t="s">
        <v>151</v>
      </c>
      <c r="E178" s="246" t="s">
        <v>1</v>
      </c>
      <c r="F178" s="247" t="s">
        <v>802</v>
      </c>
      <c r="G178" s="245"/>
      <c r="H178" s="246" t="s">
        <v>1</v>
      </c>
      <c r="I178" s="245"/>
      <c r="J178" s="245"/>
      <c r="K178" s="245"/>
      <c r="L178" s="118"/>
      <c r="M178" s="120"/>
      <c r="T178" s="121"/>
      <c r="AT178" s="119" t="s">
        <v>151</v>
      </c>
      <c r="AU178" s="119" t="s">
        <v>87</v>
      </c>
      <c r="AV178" s="12" t="s">
        <v>85</v>
      </c>
      <c r="AW178" s="12" t="s">
        <v>33</v>
      </c>
      <c r="AX178" s="12" t="s">
        <v>77</v>
      </c>
      <c r="AY178" s="119" t="s">
        <v>136</v>
      </c>
    </row>
    <row r="179" spans="2:65" s="13" customFormat="1" x14ac:dyDescent="0.2">
      <c r="B179" s="122"/>
      <c r="C179" s="248"/>
      <c r="D179" s="240" t="s">
        <v>151</v>
      </c>
      <c r="E179" s="249" t="s">
        <v>1</v>
      </c>
      <c r="F179" s="250" t="s">
        <v>803</v>
      </c>
      <c r="G179" s="248"/>
      <c r="H179" s="251">
        <v>40</v>
      </c>
      <c r="I179" s="248"/>
      <c r="J179" s="248"/>
      <c r="K179" s="248"/>
      <c r="L179" s="122"/>
      <c r="M179" s="124"/>
      <c r="T179" s="125"/>
      <c r="AT179" s="123" t="s">
        <v>151</v>
      </c>
      <c r="AU179" s="123" t="s">
        <v>87</v>
      </c>
      <c r="AV179" s="13" t="s">
        <v>87</v>
      </c>
      <c r="AW179" s="13" t="s">
        <v>33</v>
      </c>
      <c r="AX179" s="13" t="s">
        <v>77</v>
      </c>
      <c r="AY179" s="123" t="s">
        <v>136</v>
      </c>
    </row>
    <row r="180" spans="2:65" s="14" customFormat="1" x14ac:dyDescent="0.2">
      <c r="B180" s="126"/>
      <c r="C180" s="252"/>
      <c r="D180" s="240" t="s">
        <v>151</v>
      </c>
      <c r="E180" s="253" t="s">
        <v>1</v>
      </c>
      <c r="F180" s="254" t="s">
        <v>154</v>
      </c>
      <c r="G180" s="252"/>
      <c r="H180" s="255">
        <v>40</v>
      </c>
      <c r="I180" s="252"/>
      <c r="J180" s="252"/>
      <c r="K180" s="252"/>
      <c r="L180" s="126"/>
      <c r="M180" s="128"/>
      <c r="T180" s="129"/>
      <c r="AT180" s="127" t="s">
        <v>151</v>
      </c>
      <c r="AU180" s="127" t="s">
        <v>87</v>
      </c>
      <c r="AV180" s="14" t="s">
        <v>143</v>
      </c>
      <c r="AW180" s="14" t="s">
        <v>33</v>
      </c>
      <c r="AX180" s="14" t="s">
        <v>85</v>
      </c>
      <c r="AY180" s="127" t="s">
        <v>136</v>
      </c>
    </row>
    <row r="181" spans="2:65" s="1" customFormat="1" ht="24.2" customHeight="1" x14ac:dyDescent="0.2">
      <c r="B181" s="110"/>
      <c r="C181" s="229" t="s">
        <v>218</v>
      </c>
      <c r="D181" s="229" t="s">
        <v>138</v>
      </c>
      <c r="E181" s="231" t="s">
        <v>258</v>
      </c>
      <c r="F181" s="236" t="s">
        <v>259</v>
      </c>
      <c r="G181" s="237" t="s">
        <v>251</v>
      </c>
      <c r="H181" s="238">
        <v>135</v>
      </c>
      <c r="I181" s="275"/>
      <c r="J181" s="272">
        <f>ROUND(I181*H181,2)</f>
        <v>0</v>
      </c>
      <c r="K181" s="236" t="s">
        <v>142</v>
      </c>
      <c r="L181" s="28"/>
      <c r="M181" s="111" t="s">
        <v>1</v>
      </c>
      <c r="N181" s="112" t="s">
        <v>42</v>
      </c>
      <c r="O181" s="113">
        <v>0.11899999999999999</v>
      </c>
      <c r="P181" s="113">
        <f>O181*H181</f>
        <v>16.064999999999998</v>
      </c>
      <c r="Q181" s="113">
        <v>0</v>
      </c>
      <c r="R181" s="113">
        <f>Q181*H181</f>
        <v>0</v>
      </c>
      <c r="S181" s="113">
        <v>0</v>
      </c>
      <c r="T181" s="114">
        <f>S181*H181</f>
        <v>0</v>
      </c>
      <c r="AR181" s="115" t="s">
        <v>143</v>
      </c>
      <c r="AT181" s="115" t="s">
        <v>138</v>
      </c>
      <c r="AU181" s="115" t="s">
        <v>87</v>
      </c>
      <c r="AY181" s="17" t="s">
        <v>136</v>
      </c>
      <c r="BE181" s="116">
        <f>IF(N181="základní",J181,0)</f>
        <v>0</v>
      </c>
      <c r="BF181" s="116">
        <f>IF(N181="snížená",J181,0)</f>
        <v>0</v>
      </c>
      <c r="BG181" s="116">
        <f>IF(N181="zákl. přenesená",J181,0)</f>
        <v>0</v>
      </c>
      <c r="BH181" s="116">
        <f>IF(N181="sníž. přenesená",J181,0)</f>
        <v>0</v>
      </c>
      <c r="BI181" s="116">
        <f>IF(N181="nulová",J181,0)</f>
        <v>0</v>
      </c>
      <c r="BJ181" s="17" t="s">
        <v>85</v>
      </c>
      <c r="BK181" s="116">
        <f>ROUND(I181*H181,2)</f>
        <v>0</v>
      </c>
      <c r="BL181" s="17" t="s">
        <v>143</v>
      </c>
      <c r="BM181" s="115" t="s">
        <v>804</v>
      </c>
    </row>
    <row r="182" spans="2:65" s="1" customFormat="1" ht="29.25" x14ac:dyDescent="0.2">
      <c r="B182" s="28"/>
      <c r="C182" s="239"/>
      <c r="D182" s="240" t="s">
        <v>145</v>
      </c>
      <c r="E182" s="239"/>
      <c r="F182" s="241" t="s">
        <v>261</v>
      </c>
      <c r="G182" s="239"/>
      <c r="H182" s="239"/>
      <c r="I182" s="239"/>
      <c r="J182" s="239"/>
      <c r="K182" s="239"/>
      <c r="L182" s="28"/>
      <c r="M182" s="117"/>
      <c r="T182" s="51"/>
      <c r="AT182" s="17" t="s">
        <v>145</v>
      </c>
      <c r="AU182" s="17" t="s">
        <v>87</v>
      </c>
    </row>
    <row r="183" spans="2:65" s="1" customFormat="1" x14ac:dyDescent="0.2">
      <c r="B183" s="28"/>
      <c r="C183" s="239"/>
      <c r="D183" s="242" t="s">
        <v>147</v>
      </c>
      <c r="E183" s="239"/>
      <c r="F183" s="243" t="s">
        <v>262</v>
      </c>
      <c r="G183" s="239"/>
      <c r="H183" s="239"/>
      <c r="I183" s="239"/>
      <c r="J183" s="239"/>
      <c r="K183" s="239"/>
      <c r="L183" s="28"/>
      <c r="M183" s="117"/>
      <c r="T183" s="51"/>
      <c r="AT183" s="17" t="s">
        <v>147</v>
      </c>
      <c r="AU183" s="17" t="s">
        <v>87</v>
      </c>
    </row>
    <row r="184" spans="2:65" s="1" customFormat="1" ht="48.75" x14ac:dyDescent="0.2">
      <c r="B184" s="28"/>
      <c r="C184" s="239"/>
      <c r="D184" s="240" t="s">
        <v>149</v>
      </c>
      <c r="E184" s="239"/>
      <c r="F184" s="244" t="s">
        <v>263</v>
      </c>
      <c r="G184" s="239"/>
      <c r="H184" s="239"/>
      <c r="I184" s="239"/>
      <c r="J184" s="239"/>
      <c r="K184" s="239"/>
      <c r="L184" s="28"/>
      <c r="M184" s="117"/>
      <c r="T184" s="51"/>
      <c r="AT184" s="17" t="s">
        <v>149</v>
      </c>
      <c r="AU184" s="17" t="s">
        <v>87</v>
      </c>
    </row>
    <row r="185" spans="2:65" s="12" customFormat="1" x14ac:dyDescent="0.2">
      <c r="B185" s="118"/>
      <c r="C185" s="245"/>
      <c r="D185" s="240" t="s">
        <v>151</v>
      </c>
      <c r="E185" s="246" t="s">
        <v>1</v>
      </c>
      <c r="F185" s="247" t="s">
        <v>802</v>
      </c>
      <c r="G185" s="245"/>
      <c r="H185" s="246" t="s">
        <v>1</v>
      </c>
      <c r="I185" s="245"/>
      <c r="J185" s="245"/>
      <c r="K185" s="245"/>
      <c r="L185" s="118"/>
      <c r="M185" s="120"/>
      <c r="T185" s="121"/>
      <c r="AT185" s="119" t="s">
        <v>151</v>
      </c>
      <c r="AU185" s="119" t="s">
        <v>87</v>
      </c>
      <c r="AV185" s="12" t="s">
        <v>85</v>
      </c>
      <c r="AW185" s="12" t="s">
        <v>33</v>
      </c>
      <c r="AX185" s="12" t="s">
        <v>77</v>
      </c>
      <c r="AY185" s="119" t="s">
        <v>136</v>
      </c>
    </row>
    <row r="186" spans="2:65" s="13" customFormat="1" x14ac:dyDescent="0.2">
      <c r="B186" s="122"/>
      <c r="C186" s="248"/>
      <c r="D186" s="240" t="s">
        <v>151</v>
      </c>
      <c r="E186" s="249" t="s">
        <v>1</v>
      </c>
      <c r="F186" s="250" t="s">
        <v>805</v>
      </c>
      <c r="G186" s="248"/>
      <c r="H186" s="251">
        <v>135</v>
      </c>
      <c r="I186" s="248"/>
      <c r="J186" s="248"/>
      <c r="K186" s="248"/>
      <c r="L186" s="122"/>
      <c r="M186" s="124"/>
      <c r="T186" s="125"/>
      <c r="AT186" s="123" t="s">
        <v>151</v>
      </c>
      <c r="AU186" s="123" t="s">
        <v>87</v>
      </c>
      <c r="AV186" s="13" t="s">
        <v>87</v>
      </c>
      <c r="AW186" s="13" t="s">
        <v>33</v>
      </c>
      <c r="AX186" s="13" t="s">
        <v>77</v>
      </c>
      <c r="AY186" s="123" t="s">
        <v>136</v>
      </c>
    </row>
    <row r="187" spans="2:65" s="14" customFormat="1" x14ac:dyDescent="0.2">
      <c r="B187" s="126"/>
      <c r="C187" s="252"/>
      <c r="D187" s="240" t="s">
        <v>151</v>
      </c>
      <c r="E187" s="253" t="s">
        <v>1</v>
      </c>
      <c r="F187" s="254" t="s">
        <v>154</v>
      </c>
      <c r="G187" s="252"/>
      <c r="H187" s="255">
        <v>135</v>
      </c>
      <c r="I187" s="252"/>
      <c r="J187" s="252"/>
      <c r="K187" s="252"/>
      <c r="L187" s="126"/>
      <c r="M187" s="128"/>
      <c r="T187" s="129"/>
      <c r="AT187" s="127" t="s">
        <v>151</v>
      </c>
      <c r="AU187" s="127" t="s">
        <v>87</v>
      </c>
      <c r="AV187" s="14" t="s">
        <v>143</v>
      </c>
      <c r="AW187" s="14" t="s">
        <v>33</v>
      </c>
      <c r="AX187" s="14" t="s">
        <v>85</v>
      </c>
      <c r="AY187" s="127" t="s">
        <v>136</v>
      </c>
    </row>
    <row r="188" spans="2:65" s="11" customFormat="1" ht="22.9" customHeight="1" x14ac:dyDescent="0.2">
      <c r="B188" s="103"/>
      <c r="C188" s="266"/>
      <c r="D188" s="267" t="s">
        <v>76</v>
      </c>
      <c r="E188" s="268" t="s">
        <v>143</v>
      </c>
      <c r="F188" s="268" t="s">
        <v>265</v>
      </c>
      <c r="G188" s="266"/>
      <c r="H188" s="266"/>
      <c r="I188" s="266"/>
      <c r="J188" s="271">
        <f>BK188</f>
        <v>0</v>
      </c>
      <c r="K188" s="266"/>
      <c r="L188" s="103"/>
      <c r="M188" s="105"/>
      <c r="P188" s="106">
        <f>SUM(P189:P213)</f>
        <v>151.83199999999999</v>
      </c>
      <c r="R188" s="106">
        <f>SUM(R189:R213)</f>
        <v>42.729281999999998</v>
      </c>
      <c r="T188" s="107">
        <f>SUM(T189:T213)</f>
        <v>0</v>
      </c>
      <c r="AR188" s="104" t="s">
        <v>85</v>
      </c>
      <c r="AT188" s="108" t="s">
        <v>76</v>
      </c>
      <c r="AU188" s="108" t="s">
        <v>85</v>
      </c>
      <c r="AY188" s="104" t="s">
        <v>136</v>
      </c>
      <c r="BK188" s="109">
        <f>SUM(BK189:BK213)</f>
        <v>0</v>
      </c>
    </row>
    <row r="189" spans="2:65" s="1" customFormat="1" ht="24.2" customHeight="1" x14ac:dyDescent="0.2">
      <c r="B189" s="110"/>
      <c r="C189" s="229" t="s">
        <v>229</v>
      </c>
      <c r="D189" s="229" t="s">
        <v>138</v>
      </c>
      <c r="E189" s="231" t="s">
        <v>806</v>
      </c>
      <c r="F189" s="236" t="s">
        <v>807</v>
      </c>
      <c r="G189" s="237" t="s">
        <v>141</v>
      </c>
      <c r="H189" s="238">
        <v>14.7</v>
      </c>
      <c r="I189" s="275"/>
      <c r="J189" s="272">
        <f>ROUND(I189*H189,2)</f>
        <v>0</v>
      </c>
      <c r="K189" s="236" t="s">
        <v>142</v>
      </c>
      <c r="L189" s="28"/>
      <c r="M189" s="111" t="s">
        <v>1</v>
      </c>
      <c r="N189" s="112" t="s">
        <v>42</v>
      </c>
      <c r="O189" s="113">
        <v>0.115</v>
      </c>
      <c r="P189" s="113">
        <f>O189*H189</f>
        <v>1.6904999999999999</v>
      </c>
      <c r="Q189" s="113">
        <v>1.7535000000000001</v>
      </c>
      <c r="R189" s="113">
        <f>Q189*H189</f>
        <v>25.776450000000001</v>
      </c>
      <c r="S189" s="113">
        <v>0</v>
      </c>
      <c r="T189" s="114">
        <f>S189*H189</f>
        <v>0</v>
      </c>
      <c r="AR189" s="115" t="s">
        <v>143</v>
      </c>
      <c r="AT189" s="115" t="s">
        <v>138</v>
      </c>
      <c r="AU189" s="115" t="s">
        <v>87</v>
      </c>
      <c r="AY189" s="17" t="s">
        <v>136</v>
      </c>
      <c r="BE189" s="116">
        <f>IF(N189="základní",J189,0)</f>
        <v>0</v>
      </c>
      <c r="BF189" s="116">
        <f>IF(N189="snížená",J189,0)</f>
        <v>0</v>
      </c>
      <c r="BG189" s="116">
        <f>IF(N189="zákl. přenesená",J189,0)</f>
        <v>0</v>
      </c>
      <c r="BH189" s="116">
        <f>IF(N189="sníž. přenesená",J189,0)</f>
        <v>0</v>
      </c>
      <c r="BI189" s="116">
        <f>IF(N189="nulová",J189,0)</f>
        <v>0</v>
      </c>
      <c r="BJ189" s="17" t="s">
        <v>85</v>
      </c>
      <c r="BK189" s="116">
        <f>ROUND(I189*H189,2)</f>
        <v>0</v>
      </c>
      <c r="BL189" s="17" t="s">
        <v>143</v>
      </c>
      <c r="BM189" s="115" t="s">
        <v>808</v>
      </c>
    </row>
    <row r="190" spans="2:65" s="1" customFormat="1" ht="19.5" x14ac:dyDescent="0.2">
      <c r="B190" s="28"/>
      <c r="C190" s="239"/>
      <c r="D190" s="240" t="s">
        <v>145</v>
      </c>
      <c r="E190" s="239"/>
      <c r="F190" s="241" t="s">
        <v>809</v>
      </c>
      <c r="G190" s="239"/>
      <c r="H190" s="239"/>
      <c r="I190" s="239"/>
      <c r="J190" s="239"/>
      <c r="K190" s="239"/>
      <c r="L190" s="28"/>
      <c r="M190" s="117"/>
      <c r="T190" s="51"/>
      <c r="AT190" s="17" t="s">
        <v>145</v>
      </c>
      <c r="AU190" s="17" t="s">
        <v>87</v>
      </c>
    </row>
    <row r="191" spans="2:65" s="1" customFormat="1" x14ac:dyDescent="0.2">
      <c r="B191" s="28"/>
      <c r="C191" s="239"/>
      <c r="D191" s="242" t="s">
        <v>147</v>
      </c>
      <c r="E191" s="239"/>
      <c r="F191" s="243" t="s">
        <v>810</v>
      </c>
      <c r="G191" s="239"/>
      <c r="H191" s="239"/>
      <c r="I191" s="239"/>
      <c r="J191" s="239"/>
      <c r="K191" s="239"/>
      <c r="L191" s="28"/>
      <c r="M191" s="117"/>
      <c r="T191" s="51"/>
      <c r="AT191" s="17" t="s">
        <v>147</v>
      </c>
      <c r="AU191" s="17" t="s">
        <v>87</v>
      </c>
    </row>
    <row r="192" spans="2:65" s="1" customFormat="1" ht="68.25" x14ac:dyDescent="0.2">
      <c r="B192" s="28"/>
      <c r="C192" s="239"/>
      <c r="D192" s="240" t="s">
        <v>149</v>
      </c>
      <c r="E192" s="239"/>
      <c r="F192" s="244" t="s">
        <v>272</v>
      </c>
      <c r="G192" s="239"/>
      <c r="H192" s="239"/>
      <c r="I192" s="239"/>
      <c r="J192" s="239"/>
      <c r="K192" s="239"/>
      <c r="L192" s="28"/>
      <c r="M192" s="117"/>
      <c r="T192" s="51"/>
      <c r="AT192" s="17" t="s">
        <v>149</v>
      </c>
      <c r="AU192" s="17" t="s">
        <v>87</v>
      </c>
    </row>
    <row r="193" spans="2:65" s="12" customFormat="1" x14ac:dyDescent="0.2">
      <c r="B193" s="118"/>
      <c r="C193" s="245"/>
      <c r="D193" s="240" t="s">
        <v>151</v>
      </c>
      <c r="E193" s="246" t="s">
        <v>1</v>
      </c>
      <c r="F193" s="247" t="s">
        <v>802</v>
      </c>
      <c r="G193" s="245"/>
      <c r="H193" s="246" t="s">
        <v>1</v>
      </c>
      <c r="I193" s="245"/>
      <c r="J193" s="245"/>
      <c r="K193" s="245"/>
      <c r="L193" s="118"/>
      <c r="M193" s="120"/>
      <c r="T193" s="121"/>
      <c r="AT193" s="119" t="s">
        <v>151</v>
      </c>
      <c r="AU193" s="119" t="s">
        <v>87</v>
      </c>
      <c r="AV193" s="12" t="s">
        <v>85</v>
      </c>
      <c r="AW193" s="12" t="s">
        <v>33</v>
      </c>
      <c r="AX193" s="12" t="s">
        <v>77</v>
      </c>
      <c r="AY193" s="119" t="s">
        <v>136</v>
      </c>
    </row>
    <row r="194" spans="2:65" s="12" customFormat="1" x14ac:dyDescent="0.2">
      <c r="B194" s="118"/>
      <c r="C194" s="245"/>
      <c r="D194" s="240" t="s">
        <v>151</v>
      </c>
      <c r="E194" s="246" t="s">
        <v>1</v>
      </c>
      <c r="F194" s="247" t="s">
        <v>811</v>
      </c>
      <c r="G194" s="245"/>
      <c r="H194" s="246" t="s">
        <v>1</v>
      </c>
      <c r="I194" s="245"/>
      <c r="J194" s="245"/>
      <c r="K194" s="245"/>
      <c r="L194" s="118"/>
      <c r="M194" s="120"/>
      <c r="T194" s="121"/>
      <c r="AT194" s="119" t="s">
        <v>151</v>
      </c>
      <c r="AU194" s="119" t="s">
        <v>87</v>
      </c>
      <c r="AV194" s="12" t="s">
        <v>85</v>
      </c>
      <c r="AW194" s="12" t="s">
        <v>33</v>
      </c>
      <c r="AX194" s="12" t="s">
        <v>77</v>
      </c>
      <c r="AY194" s="119" t="s">
        <v>136</v>
      </c>
    </row>
    <row r="195" spans="2:65" s="13" customFormat="1" x14ac:dyDescent="0.2">
      <c r="B195" s="122"/>
      <c r="C195" s="248"/>
      <c r="D195" s="240" t="s">
        <v>151</v>
      </c>
      <c r="E195" s="249" t="s">
        <v>1</v>
      </c>
      <c r="F195" s="250" t="s">
        <v>812</v>
      </c>
      <c r="G195" s="248"/>
      <c r="H195" s="251">
        <v>2.5499999999999998</v>
      </c>
      <c r="I195" s="248"/>
      <c r="J195" s="248"/>
      <c r="K195" s="248"/>
      <c r="L195" s="122"/>
      <c r="M195" s="124"/>
      <c r="T195" s="125"/>
      <c r="AT195" s="123" t="s">
        <v>151</v>
      </c>
      <c r="AU195" s="123" t="s">
        <v>87</v>
      </c>
      <c r="AV195" s="13" t="s">
        <v>87</v>
      </c>
      <c r="AW195" s="13" t="s">
        <v>33</v>
      </c>
      <c r="AX195" s="13" t="s">
        <v>77</v>
      </c>
      <c r="AY195" s="123" t="s">
        <v>136</v>
      </c>
    </row>
    <row r="196" spans="2:65" s="13" customFormat="1" x14ac:dyDescent="0.2">
      <c r="B196" s="122"/>
      <c r="C196" s="248"/>
      <c r="D196" s="240" t="s">
        <v>151</v>
      </c>
      <c r="E196" s="249" t="s">
        <v>1</v>
      </c>
      <c r="F196" s="250" t="s">
        <v>813</v>
      </c>
      <c r="G196" s="248"/>
      <c r="H196" s="251">
        <v>12.15</v>
      </c>
      <c r="I196" s="248"/>
      <c r="J196" s="248"/>
      <c r="K196" s="248"/>
      <c r="L196" s="122"/>
      <c r="M196" s="124"/>
      <c r="T196" s="125"/>
      <c r="AT196" s="123" t="s">
        <v>151</v>
      </c>
      <c r="AU196" s="123" t="s">
        <v>87</v>
      </c>
      <c r="AV196" s="13" t="s">
        <v>87</v>
      </c>
      <c r="AW196" s="13" t="s">
        <v>33</v>
      </c>
      <c r="AX196" s="13" t="s">
        <v>77</v>
      </c>
      <c r="AY196" s="123" t="s">
        <v>136</v>
      </c>
    </row>
    <row r="197" spans="2:65" s="14" customFormat="1" x14ac:dyDescent="0.2">
      <c r="B197" s="126"/>
      <c r="C197" s="252"/>
      <c r="D197" s="240" t="s">
        <v>151</v>
      </c>
      <c r="E197" s="253" t="s">
        <v>1</v>
      </c>
      <c r="F197" s="254" t="s">
        <v>154</v>
      </c>
      <c r="G197" s="252"/>
      <c r="H197" s="255">
        <v>14.7</v>
      </c>
      <c r="I197" s="252"/>
      <c r="J197" s="252"/>
      <c r="K197" s="252"/>
      <c r="L197" s="126"/>
      <c r="M197" s="128"/>
      <c r="T197" s="129"/>
      <c r="AT197" s="127" t="s">
        <v>151</v>
      </c>
      <c r="AU197" s="127" t="s">
        <v>87</v>
      </c>
      <c r="AV197" s="14" t="s">
        <v>143</v>
      </c>
      <c r="AW197" s="14" t="s">
        <v>33</v>
      </c>
      <c r="AX197" s="14" t="s">
        <v>85</v>
      </c>
      <c r="AY197" s="127" t="s">
        <v>136</v>
      </c>
    </row>
    <row r="198" spans="2:65" s="1" customFormat="1" ht="24.2" customHeight="1" x14ac:dyDescent="0.2">
      <c r="B198" s="110"/>
      <c r="C198" s="229" t="s">
        <v>240</v>
      </c>
      <c r="D198" s="229" t="s">
        <v>138</v>
      </c>
      <c r="E198" s="231" t="s">
        <v>305</v>
      </c>
      <c r="F198" s="236" t="s">
        <v>306</v>
      </c>
      <c r="G198" s="237" t="s">
        <v>141</v>
      </c>
      <c r="H198" s="238">
        <v>8.49</v>
      </c>
      <c r="I198" s="275"/>
      <c r="J198" s="272">
        <f>ROUND(I198*H198,2)</f>
        <v>0</v>
      </c>
      <c r="K198" s="236" t="s">
        <v>142</v>
      </c>
      <c r="L198" s="28"/>
      <c r="M198" s="111" t="s">
        <v>1</v>
      </c>
      <c r="N198" s="112" t="s">
        <v>42</v>
      </c>
      <c r="O198" s="113">
        <v>2.35</v>
      </c>
      <c r="P198" s="113">
        <f>O198*H198</f>
        <v>19.951500000000003</v>
      </c>
      <c r="Q198" s="113">
        <v>1.9967999999999999</v>
      </c>
      <c r="R198" s="113">
        <f>Q198*H198</f>
        <v>16.952832000000001</v>
      </c>
      <c r="S198" s="113">
        <v>0</v>
      </c>
      <c r="T198" s="114">
        <f>S198*H198</f>
        <v>0</v>
      </c>
      <c r="AR198" s="115" t="s">
        <v>143</v>
      </c>
      <c r="AT198" s="115" t="s">
        <v>138</v>
      </c>
      <c r="AU198" s="115" t="s">
        <v>87</v>
      </c>
      <c r="AY198" s="17" t="s">
        <v>136</v>
      </c>
      <c r="BE198" s="116">
        <f>IF(N198="základní",J198,0)</f>
        <v>0</v>
      </c>
      <c r="BF198" s="116">
        <f>IF(N198="snížená",J198,0)</f>
        <v>0</v>
      </c>
      <c r="BG198" s="116">
        <f>IF(N198="zákl. přenesená",J198,0)</f>
        <v>0</v>
      </c>
      <c r="BH198" s="116">
        <f>IF(N198="sníž. přenesená",J198,0)</f>
        <v>0</v>
      </c>
      <c r="BI198" s="116">
        <f>IF(N198="nulová",J198,0)</f>
        <v>0</v>
      </c>
      <c r="BJ198" s="17" t="s">
        <v>85</v>
      </c>
      <c r="BK198" s="116">
        <f>ROUND(I198*H198,2)</f>
        <v>0</v>
      </c>
      <c r="BL198" s="17" t="s">
        <v>143</v>
      </c>
      <c r="BM198" s="115" t="s">
        <v>814</v>
      </c>
    </row>
    <row r="199" spans="2:65" s="1" customFormat="1" ht="19.5" x14ac:dyDescent="0.2">
      <c r="B199" s="28"/>
      <c r="C199" s="239"/>
      <c r="D199" s="240" t="s">
        <v>145</v>
      </c>
      <c r="E199" s="239"/>
      <c r="F199" s="241" t="s">
        <v>308</v>
      </c>
      <c r="G199" s="239"/>
      <c r="H199" s="239"/>
      <c r="I199" s="239"/>
      <c r="J199" s="239"/>
      <c r="K199" s="239"/>
      <c r="L199" s="28"/>
      <c r="M199" s="117"/>
      <c r="T199" s="51"/>
      <c r="AT199" s="17" t="s">
        <v>145</v>
      </c>
      <c r="AU199" s="17" t="s">
        <v>87</v>
      </c>
    </row>
    <row r="200" spans="2:65" s="1" customFormat="1" x14ac:dyDescent="0.2">
      <c r="B200" s="28"/>
      <c r="C200" s="239"/>
      <c r="D200" s="242" t="s">
        <v>147</v>
      </c>
      <c r="E200" s="239"/>
      <c r="F200" s="243" t="s">
        <v>309</v>
      </c>
      <c r="G200" s="239"/>
      <c r="H200" s="239"/>
      <c r="I200" s="239"/>
      <c r="J200" s="239"/>
      <c r="K200" s="239"/>
      <c r="L200" s="28"/>
      <c r="M200" s="117"/>
      <c r="T200" s="51"/>
      <c r="AT200" s="17" t="s">
        <v>147</v>
      </c>
      <c r="AU200" s="17" t="s">
        <v>87</v>
      </c>
    </row>
    <row r="201" spans="2:65" s="1" customFormat="1" ht="97.5" x14ac:dyDescent="0.2">
      <c r="B201" s="28"/>
      <c r="C201" s="239"/>
      <c r="D201" s="240" t="s">
        <v>149</v>
      </c>
      <c r="E201" s="239"/>
      <c r="F201" s="244" t="s">
        <v>310</v>
      </c>
      <c r="G201" s="239"/>
      <c r="H201" s="239"/>
      <c r="I201" s="239"/>
      <c r="J201" s="239"/>
      <c r="K201" s="239"/>
      <c r="L201" s="28"/>
      <c r="M201" s="117"/>
      <c r="T201" s="51"/>
      <c r="AT201" s="17" t="s">
        <v>149</v>
      </c>
      <c r="AU201" s="17" t="s">
        <v>87</v>
      </c>
    </row>
    <row r="202" spans="2:65" s="12" customFormat="1" x14ac:dyDescent="0.2">
      <c r="B202" s="118"/>
      <c r="C202" s="245"/>
      <c r="D202" s="240" t="s">
        <v>151</v>
      </c>
      <c r="E202" s="246" t="s">
        <v>1</v>
      </c>
      <c r="F202" s="247" t="s">
        <v>311</v>
      </c>
      <c r="G202" s="245"/>
      <c r="H202" s="246" t="s">
        <v>1</v>
      </c>
      <c r="I202" s="245"/>
      <c r="J202" s="245"/>
      <c r="K202" s="245"/>
      <c r="L202" s="118"/>
      <c r="M202" s="120"/>
      <c r="T202" s="121"/>
      <c r="AT202" s="119" t="s">
        <v>151</v>
      </c>
      <c r="AU202" s="119" t="s">
        <v>87</v>
      </c>
      <c r="AV202" s="12" t="s">
        <v>85</v>
      </c>
      <c r="AW202" s="12" t="s">
        <v>33</v>
      </c>
      <c r="AX202" s="12" t="s">
        <v>77</v>
      </c>
      <c r="AY202" s="119" t="s">
        <v>136</v>
      </c>
    </row>
    <row r="203" spans="2:65" s="12" customFormat="1" x14ac:dyDescent="0.2">
      <c r="B203" s="118"/>
      <c r="C203" s="245"/>
      <c r="D203" s="240" t="s">
        <v>151</v>
      </c>
      <c r="E203" s="246" t="s">
        <v>1</v>
      </c>
      <c r="F203" s="247" t="s">
        <v>802</v>
      </c>
      <c r="G203" s="245"/>
      <c r="H203" s="246" t="s">
        <v>1</v>
      </c>
      <c r="I203" s="245"/>
      <c r="J203" s="245"/>
      <c r="K203" s="245"/>
      <c r="L203" s="118"/>
      <c r="M203" s="120"/>
      <c r="T203" s="121"/>
      <c r="AT203" s="119" t="s">
        <v>151</v>
      </c>
      <c r="AU203" s="119" t="s">
        <v>87</v>
      </c>
      <c r="AV203" s="12" t="s">
        <v>85</v>
      </c>
      <c r="AW203" s="12" t="s">
        <v>33</v>
      </c>
      <c r="AX203" s="12" t="s">
        <v>77</v>
      </c>
      <c r="AY203" s="119" t="s">
        <v>136</v>
      </c>
    </row>
    <row r="204" spans="2:65" s="13" customFormat="1" x14ac:dyDescent="0.2">
      <c r="B204" s="122"/>
      <c r="C204" s="248"/>
      <c r="D204" s="240" t="s">
        <v>151</v>
      </c>
      <c r="E204" s="249" t="s">
        <v>1</v>
      </c>
      <c r="F204" s="250" t="s">
        <v>815</v>
      </c>
      <c r="G204" s="248"/>
      <c r="H204" s="251">
        <v>63.84</v>
      </c>
      <c r="I204" s="248"/>
      <c r="J204" s="248"/>
      <c r="K204" s="248"/>
      <c r="L204" s="122"/>
      <c r="M204" s="124"/>
      <c r="T204" s="125"/>
      <c r="AT204" s="123" t="s">
        <v>151</v>
      </c>
      <c r="AU204" s="123" t="s">
        <v>87</v>
      </c>
      <c r="AV204" s="13" t="s">
        <v>87</v>
      </c>
      <c r="AW204" s="13" t="s">
        <v>33</v>
      </c>
      <c r="AX204" s="13" t="s">
        <v>77</v>
      </c>
      <c r="AY204" s="123" t="s">
        <v>136</v>
      </c>
    </row>
    <row r="205" spans="2:65" s="13" customFormat="1" x14ac:dyDescent="0.2">
      <c r="B205" s="122"/>
      <c r="C205" s="248"/>
      <c r="D205" s="240" t="s">
        <v>151</v>
      </c>
      <c r="E205" s="249" t="s">
        <v>1</v>
      </c>
      <c r="F205" s="250" t="s">
        <v>816</v>
      </c>
      <c r="G205" s="248"/>
      <c r="H205" s="251">
        <v>-55.35</v>
      </c>
      <c r="I205" s="248"/>
      <c r="J205" s="248"/>
      <c r="K205" s="248"/>
      <c r="L205" s="122"/>
      <c r="M205" s="124"/>
      <c r="T205" s="125"/>
      <c r="AT205" s="123" t="s">
        <v>151</v>
      </c>
      <c r="AU205" s="123" t="s">
        <v>87</v>
      </c>
      <c r="AV205" s="13" t="s">
        <v>87</v>
      </c>
      <c r="AW205" s="13" t="s">
        <v>33</v>
      </c>
      <c r="AX205" s="13" t="s">
        <v>77</v>
      </c>
      <c r="AY205" s="123" t="s">
        <v>136</v>
      </c>
    </row>
    <row r="206" spans="2:65" s="14" customFormat="1" x14ac:dyDescent="0.2">
      <c r="B206" s="126"/>
      <c r="C206" s="252"/>
      <c r="D206" s="240" t="s">
        <v>151</v>
      </c>
      <c r="E206" s="253" t="s">
        <v>1</v>
      </c>
      <c r="F206" s="254" t="s">
        <v>154</v>
      </c>
      <c r="G206" s="252"/>
      <c r="H206" s="255">
        <v>8.49</v>
      </c>
      <c r="I206" s="252"/>
      <c r="J206" s="252"/>
      <c r="K206" s="252"/>
      <c r="L206" s="126"/>
      <c r="M206" s="128"/>
      <c r="T206" s="129"/>
      <c r="AT206" s="127" t="s">
        <v>151</v>
      </c>
      <c r="AU206" s="127" t="s">
        <v>87</v>
      </c>
      <c r="AV206" s="14" t="s">
        <v>143</v>
      </c>
      <c r="AW206" s="14" t="s">
        <v>33</v>
      </c>
      <c r="AX206" s="14" t="s">
        <v>85</v>
      </c>
      <c r="AY206" s="127" t="s">
        <v>136</v>
      </c>
    </row>
    <row r="207" spans="2:65" s="1" customFormat="1" ht="37.9" customHeight="1" x14ac:dyDescent="0.2">
      <c r="B207" s="110"/>
      <c r="C207" s="229" t="s">
        <v>248</v>
      </c>
      <c r="D207" s="229" t="s">
        <v>138</v>
      </c>
      <c r="E207" s="231" t="s">
        <v>534</v>
      </c>
      <c r="F207" s="236" t="s">
        <v>535</v>
      </c>
      <c r="G207" s="237" t="s">
        <v>141</v>
      </c>
      <c r="H207" s="238">
        <v>55.4</v>
      </c>
      <c r="I207" s="275"/>
      <c r="J207" s="272">
        <f>ROUND(I207*H207,2)</f>
        <v>0</v>
      </c>
      <c r="K207" s="236" t="s">
        <v>221</v>
      </c>
      <c r="L207" s="28"/>
      <c r="M207" s="111" t="s">
        <v>1</v>
      </c>
      <c r="N207" s="112" t="s">
        <v>42</v>
      </c>
      <c r="O207" s="113">
        <v>2.35</v>
      </c>
      <c r="P207" s="113">
        <f>O207*H207</f>
        <v>130.19</v>
      </c>
      <c r="Q207" s="113">
        <v>0</v>
      </c>
      <c r="R207" s="113">
        <f>Q207*H207</f>
        <v>0</v>
      </c>
      <c r="S207" s="113">
        <v>0</v>
      </c>
      <c r="T207" s="114">
        <f>S207*H207</f>
        <v>0</v>
      </c>
      <c r="AR207" s="115" t="s">
        <v>143</v>
      </c>
      <c r="AT207" s="115" t="s">
        <v>138</v>
      </c>
      <c r="AU207" s="115" t="s">
        <v>87</v>
      </c>
      <c r="AY207" s="17" t="s">
        <v>136</v>
      </c>
      <c r="BE207" s="116">
        <f>IF(N207="základní",J207,0)</f>
        <v>0</v>
      </c>
      <c r="BF207" s="116">
        <f>IF(N207="snížená",J207,0)</f>
        <v>0</v>
      </c>
      <c r="BG207" s="116">
        <f>IF(N207="zákl. přenesená",J207,0)</f>
        <v>0</v>
      </c>
      <c r="BH207" s="116">
        <f>IF(N207="sníž. přenesená",J207,0)</f>
        <v>0</v>
      </c>
      <c r="BI207" s="116">
        <f>IF(N207="nulová",J207,0)</f>
        <v>0</v>
      </c>
      <c r="BJ207" s="17" t="s">
        <v>85</v>
      </c>
      <c r="BK207" s="116">
        <f>ROUND(I207*H207,2)</f>
        <v>0</v>
      </c>
      <c r="BL207" s="17" t="s">
        <v>143</v>
      </c>
      <c r="BM207" s="115" t="s">
        <v>817</v>
      </c>
    </row>
    <row r="208" spans="2:65" s="1" customFormat="1" ht="19.5" x14ac:dyDescent="0.2">
      <c r="B208" s="28"/>
      <c r="C208" s="239"/>
      <c r="D208" s="240" t="s">
        <v>145</v>
      </c>
      <c r="E208" s="239"/>
      <c r="F208" s="241" t="s">
        <v>308</v>
      </c>
      <c r="G208" s="239"/>
      <c r="H208" s="239"/>
      <c r="I208" s="239"/>
      <c r="J208" s="239"/>
      <c r="K208" s="239"/>
      <c r="L208" s="28"/>
      <c r="M208" s="117"/>
      <c r="T208" s="51"/>
      <c r="AT208" s="17" t="s">
        <v>145</v>
      </c>
      <c r="AU208" s="17" t="s">
        <v>87</v>
      </c>
    </row>
    <row r="209" spans="2:65" s="1" customFormat="1" ht="97.5" x14ac:dyDescent="0.2">
      <c r="B209" s="28"/>
      <c r="C209" s="239"/>
      <c r="D209" s="240" t="s">
        <v>149</v>
      </c>
      <c r="E209" s="239"/>
      <c r="F209" s="244" t="s">
        <v>310</v>
      </c>
      <c r="G209" s="239"/>
      <c r="H209" s="239"/>
      <c r="I209" s="239"/>
      <c r="J209" s="239"/>
      <c r="K209" s="239"/>
      <c r="L209" s="28"/>
      <c r="M209" s="117"/>
      <c r="T209" s="51"/>
      <c r="AT209" s="17" t="s">
        <v>149</v>
      </c>
      <c r="AU209" s="17" t="s">
        <v>87</v>
      </c>
    </row>
    <row r="210" spans="2:65" s="1" customFormat="1" ht="19.5" x14ac:dyDescent="0.2">
      <c r="B210" s="28"/>
      <c r="C210" s="239"/>
      <c r="D210" s="240" t="s">
        <v>292</v>
      </c>
      <c r="E210" s="239"/>
      <c r="F210" s="244" t="s">
        <v>293</v>
      </c>
      <c r="G210" s="239"/>
      <c r="H210" s="239"/>
      <c r="I210" s="239"/>
      <c r="J210" s="239"/>
      <c r="K210" s="239"/>
      <c r="L210" s="28"/>
      <c r="M210" s="117"/>
      <c r="T210" s="51"/>
      <c r="AT210" s="17" t="s">
        <v>292</v>
      </c>
      <c r="AU210" s="17" t="s">
        <v>87</v>
      </c>
    </row>
    <row r="211" spans="2:65" s="12" customFormat="1" x14ac:dyDescent="0.2">
      <c r="B211" s="118"/>
      <c r="C211" s="245"/>
      <c r="D211" s="240" t="s">
        <v>151</v>
      </c>
      <c r="E211" s="246" t="s">
        <v>1</v>
      </c>
      <c r="F211" s="247" t="s">
        <v>311</v>
      </c>
      <c r="G211" s="245"/>
      <c r="H211" s="246" t="s">
        <v>1</v>
      </c>
      <c r="I211" s="245"/>
      <c r="J211" s="245"/>
      <c r="K211" s="245"/>
      <c r="L211" s="118"/>
      <c r="M211" s="120"/>
      <c r="T211" s="121"/>
      <c r="AT211" s="119" t="s">
        <v>151</v>
      </c>
      <c r="AU211" s="119" t="s">
        <v>87</v>
      </c>
      <c r="AV211" s="12" t="s">
        <v>85</v>
      </c>
      <c r="AW211" s="12" t="s">
        <v>33</v>
      </c>
      <c r="AX211" s="12" t="s">
        <v>77</v>
      </c>
      <c r="AY211" s="119" t="s">
        <v>136</v>
      </c>
    </row>
    <row r="212" spans="2:65" s="13" customFormat="1" x14ac:dyDescent="0.2">
      <c r="B212" s="122"/>
      <c r="C212" s="248"/>
      <c r="D212" s="240" t="s">
        <v>151</v>
      </c>
      <c r="E212" s="249" t="s">
        <v>1</v>
      </c>
      <c r="F212" s="250" t="s">
        <v>818</v>
      </c>
      <c r="G212" s="248"/>
      <c r="H212" s="251">
        <v>55.4</v>
      </c>
      <c r="I212" s="248"/>
      <c r="J212" s="248"/>
      <c r="K212" s="248"/>
      <c r="L212" s="122"/>
      <c r="M212" s="124"/>
      <c r="T212" s="125"/>
      <c r="AT212" s="123" t="s">
        <v>151</v>
      </c>
      <c r="AU212" s="123" t="s">
        <v>87</v>
      </c>
      <c r="AV212" s="13" t="s">
        <v>87</v>
      </c>
      <c r="AW212" s="13" t="s">
        <v>33</v>
      </c>
      <c r="AX212" s="13" t="s">
        <v>77</v>
      </c>
      <c r="AY212" s="123" t="s">
        <v>136</v>
      </c>
    </row>
    <row r="213" spans="2:65" s="14" customFormat="1" x14ac:dyDescent="0.2">
      <c r="B213" s="126"/>
      <c r="C213" s="252"/>
      <c r="D213" s="240" t="s">
        <v>151</v>
      </c>
      <c r="E213" s="253" t="s">
        <v>1</v>
      </c>
      <c r="F213" s="254" t="s">
        <v>154</v>
      </c>
      <c r="G213" s="252"/>
      <c r="H213" s="255">
        <v>55.4</v>
      </c>
      <c r="I213" s="252"/>
      <c r="J213" s="252"/>
      <c r="K213" s="252"/>
      <c r="L213" s="126"/>
      <c r="M213" s="128"/>
      <c r="T213" s="129"/>
      <c r="AT213" s="127" t="s">
        <v>151</v>
      </c>
      <c r="AU213" s="127" t="s">
        <v>87</v>
      </c>
      <c r="AV213" s="14" t="s">
        <v>143</v>
      </c>
      <c r="AW213" s="14" t="s">
        <v>33</v>
      </c>
      <c r="AX213" s="14" t="s">
        <v>85</v>
      </c>
      <c r="AY213" s="127" t="s">
        <v>136</v>
      </c>
    </row>
    <row r="214" spans="2:65" s="11" customFormat="1" ht="22.9" customHeight="1" x14ac:dyDescent="0.2">
      <c r="B214" s="103"/>
      <c r="C214" s="266"/>
      <c r="D214" s="267" t="s">
        <v>76</v>
      </c>
      <c r="E214" s="268" t="s">
        <v>179</v>
      </c>
      <c r="F214" s="268" t="s">
        <v>819</v>
      </c>
      <c r="G214" s="266"/>
      <c r="H214" s="266"/>
      <c r="I214" s="266"/>
      <c r="J214" s="271">
        <f>BK214</f>
        <v>0</v>
      </c>
      <c r="K214" s="266"/>
      <c r="L214" s="103"/>
      <c r="M214" s="105"/>
      <c r="P214" s="106">
        <f>SUM(P215:P224)</f>
        <v>5.141</v>
      </c>
      <c r="R214" s="106">
        <f>SUM(R215:R224)</f>
        <v>93.992999999999995</v>
      </c>
      <c r="T214" s="107">
        <f>SUM(T215:T224)</f>
        <v>0</v>
      </c>
      <c r="AR214" s="104" t="s">
        <v>85</v>
      </c>
      <c r="AT214" s="108" t="s">
        <v>76</v>
      </c>
      <c r="AU214" s="108" t="s">
        <v>85</v>
      </c>
      <c r="AY214" s="104" t="s">
        <v>136</v>
      </c>
      <c r="BK214" s="109">
        <f>SUM(BK215:BK224)</f>
        <v>0</v>
      </c>
    </row>
    <row r="215" spans="2:65" s="1" customFormat="1" ht="24.2" customHeight="1" x14ac:dyDescent="0.2">
      <c r="B215" s="110"/>
      <c r="C215" s="229" t="s">
        <v>257</v>
      </c>
      <c r="D215" s="229" t="s">
        <v>138</v>
      </c>
      <c r="E215" s="231" t="s">
        <v>820</v>
      </c>
      <c r="F215" s="236" t="s">
        <v>821</v>
      </c>
      <c r="G215" s="237" t="s">
        <v>251</v>
      </c>
      <c r="H215" s="238">
        <v>97</v>
      </c>
      <c r="I215" s="275"/>
      <c r="J215" s="272">
        <f>ROUND(I215*H215,2)</f>
        <v>0</v>
      </c>
      <c r="K215" s="236" t="s">
        <v>142</v>
      </c>
      <c r="L215" s="28"/>
      <c r="M215" s="111" t="s">
        <v>1</v>
      </c>
      <c r="N215" s="112" t="s">
        <v>42</v>
      </c>
      <c r="O215" s="113">
        <v>2.5000000000000001E-2</v>
      </c>
      <c r="P215" s="113">
        <f>O215*H215</f>
        <v>2.4250000000000003</v>
      </c>
      <c r="Q215" s="113">
        <v>0.19900000000000001</v>
      </c>
      <c r="R215" s="113">
        <f>Q215*H215</f>
        <v>19.303000000000001</v>
      </c>
      <c r="S215" s="113">
        <v>0</v>
      </c>
      <c r="T215" s="114">
        <f>S215*H215</f>
        <v>0</v>
      </c>
      <c r="AR215" s="115" t="s">
        <v>143</v>
      </c>
      <c r="AT215" s="115" t="s">
        <v>138</v>
      </c>
      <c r="AU215" s="115" t="s">
        <v>87</v>
      </c>
      <c r="AY215" s="17" t="s">
        <v>136</v>
      </c>
      <c r="BE215" s="116">
        <f>IF(N215="základní",J215,0)</f>
        <v>0</v>
      </c>
      <c r="BF215" s="116">
        <f>IF(N215="snížená",J215,0)</f>
        <v>0</v>
      </c>
      <c r="BG215" s="116">
        <f>IF(N215="zákl. přenesená",J215,0)</f>
        <v>0</v>
      </c>
      <c r="BH215" s="116">
        <f>IF(N215="sníž. přenesená",J215,0)</f>
        <v>0</v>
      </c>
      <c r="BI215" s="116">
        <f>IF(N215="nulová",J215,0)</f>
        <v>0</v>
      </c>
      <c r="BJ215" s="17" t="s">
        <v>85</v>
      </c>
      <c r="BK215" s="116">
        <f>ROUND(I215*H215,2)</f>
        <v>0</v>
      </c>
      <c r="BL215" s="17" t="s">
        <v>143</v>
      </c>
      <c r="BM215" s="115" t="s">
        <v>822</v>
      </c>
    </row>
    <row r="216" spans="2:65" s="1" customFormat="1" ht="19.5" x14ac:dyDescent="0.2">
      <c r="B216" s="28"/>
      <c r="C216" s="239"/>
      <c r="D216" s="240" t="s">
        <v>145</v>
      </c>
      <c r="E216" s="239"/>
      <c r="F216" s="241" t="s">
        <v>823</v>
      </c>
      <c r="G216" s="239"/>
      <c r="H216" s="239"/>
      <c r="I216" s="239"/>
      <c r="J216" s="239"/>
      <c r="K216" s="239"/>
      <c r="L216" s="28"/>
      <c r="M216" s="117"/>
      <c r="T216" s="51"/>
      <c r="AT216" s="17" t="s">
        <v>145</v>
      </c>
      <c r="AU216" s="17" t="s">
        <v>87</v>
      </c>
    </row>
    <row r="217" spans="2:65" s="1" customFormat="1" x14ac:dyDescent="0.2">
      <c r="B217" s="28"/>
      <c r="C217" s="239"/>
      <c r="D217" s="242" t="s">
        <v>147</v>
      </c>
      <c r="E217" s="239"/>
      <c r="F217" s="243" t="s">
        <v>824</v>
      </c>
      <c r="G217" s="239"/>
      <c r="H217" s="239"/>
      <c r="I217" s="239"/>
      <c r="J217" s="239"/>
      <c r="K217" s="239"/>
      <c r="L217" s="28"/>
      <c r="M217" s="117"/>
      <c r="T217" s="51"/>
      <c r="AT217" s="17" t="s">
        <v>147</v>
      </c>
      <c r="AU217" s="17" t="s">
        <v>87</v>
      </c>
    </row>
    <row r="218" spans="2:65" s="12" customFormat="1" x14ac:dyDescent="0.2">
      <c r="B218" s="118"/>
      <c r="C218" s="245"/>
      <c r="D218" s="240" t="s">
        <v>151</v>
      </c>
      <c r="E218" s="246" t="s">
        <v>1</v>
      </c>
      <c r="F218" s="247" t="s">
        <v>825</v>
      </c>
      <c r="G218" s="245"/>
      <c r="H218" s="246" t="s">
        <v>1</v>
      </c>
      <c r="I218" s="245"/>
      <c r="J218" s="245"/>
      <c r="K218" s="245"/>
      <c r="L218" s="118"/>
      <c r="M218" s="120"/>
      <c r="T218" s="121"/>
      <c r="AT218" s="119" t="s">
        <v>151</v>
      </c>
      <c r="AU218" s="119" t="s">
        <v>87</v>
      </c>
      <c r="AV218" s="12" t="s">
        <v>85</v>
      </c>
      <c r="AW218" s="12" t="s">
        <v>33</v>
      </c>
      <c r="AX218" s="12" t="s">
        <v>77</v>
      </c>
      <c r="AY218" s="119" t="s">
        <v>136</v>
      </c>
    </row>
    <row r="219" spans="2:65" s="13" customFormat="1" x14ac:dyDescent="0.2">
      <c r="B219" s="122"/>
      <c r="C219" s="248"/>
      <c r="D219" s="240" t="s">
        <v>151</v>
      </c>
      <c r="E219" s="249" t="s">
        <v>1</v>
      </c>
      <c r="F219" s="250" t="s">
        <v>826</v>
      </c>
      <c r="G219" s="248"/>
      <c r="H219" s="251">
        <v>97</v>
      </c>
      <c r="I219" s="248"/>
      <c r="J219" s="248"/>
      <c r="K219" s="248"/>
      <c r="L219" s="122"/>
      <c r="M219" s="124"/>
      <c r="T219" s="125"/>
      <c r="AT219" s="123" t="s">
        <v>151</v>
      </c>
      <c r="AU219" s="123" t="s">
        <v>87</v>
      </c>
      <c r="AV219" s="13" t="s">
        <v>87</v>
      </c>
      <c r="AW219" s="13" t="s">
        <v>33</v>
      </c>
      <c r="AX219" s="13" t="s">
        <v>85</v>
      </c>
      <c r="AY219" s="123" t="s">
        <v>136</v>
      </c>
    </row>
    <row r="220" spans="2:65" s="1" customFormat="1" ht="24.2" customHeight="1" x14ac:dyDescent="0.2">
      <c r="B220" s="110"/>
      <c r="C220" s="229" t="s">
        <v>266</v>
      </c>
      <c r="D220" s="229" t="s">
        <v>138</v>
      </c>
      <c r="E220" s="231" t="s">
        <v>827</v>
      </c>
      <c r="F220" s="236" t="s">
        <v>828</v>
      </c>
      <c r="G220" s="237" t="s">
        <v>251</v>
      </c>
      <c r="H220" s="238">
        <v>97</v>
      </c>
      <c r="I220" s="275"/>
      <c r="J220" s="272">
        <f>ROUND(I220*H220,2)</f>
        <v>0</v>
      </c>
      <c r="K220" s="236" t="s">
        <v>221</v>
      </c>
      <c r="L220" s="28"/>
      <c r="M220" s="111" t="s">
        <v>1</v>
      </c>
      <c r="N220" s="112" t="s">
        <v>42</v>
      </c>
      <c r="O220" s="113">
        <v>2.8000000000000001E-2</v>
      </c>
      <c r="P220" s="113">
        <f>O220*H220</f>
        <v>2.7160000000000002</v>
      </c>
      <c r="Q220" s="113">
        <v>0.77</v>
      </c>
      <c r="R220" s="113">
        <f>Q220*H220</f>
        <v>74.69</v>
      </c>
      <c r="S220" s="113">
        <v>0</v>
      </c>
      <c r="T220" s="114">
        <f>S220*H220</f>
        <v>0</v>
      </c>
      <c r="AR220" s="115" t="s">
        <v>143</v>
      </c>
      <c r="AT220" s="115" t="s">
        <v>138</v>
      </c>
      <c r="AU220" s="115" t="s">
        <v>87</v>
      </c>
      <c r="AY220" s="17" t="s">
        <v>136</v>
      </c>
      <c r="BE220" s="116">
        <f>IF(N220="základní",J220,0)</f>
        <v>0</v>
      </c>
      <c r="BF220" s="116">
        <f>IF(N220="snížená",J220,0)</f>
        <v>0</v>
      </c>
      <c r="BG220" s="116">
        <f>IF(N220="zákl. přenesená",J220,0)</f>
        <v>0</v>
      </c>
      <c r="BH220" s="116">
        <f>IF(N220="sníž. přenesená",J220,0)</f>
        <v>0</v>
      </c>
      <c r="BI220" s="116">
        <f>IF(N220="nulová",J220,0)</f>
        <v>0</v>
      </c>
      <c r="BJ220" s="17" t="s">
        <v>85</v>
      </c>
      <c r="BK220" s="116">
        <f>ROUND(I220*H220,2)</f>
        <v>0</v>
      </c>
      <c r="BL220" s="17" t="s">
        <v>143</v>
      </c>
      <c r="BM220" s="115" t="s">
        <v>829</v>
      </c>
    </row>
    <row r="221" spans="2:65" s="1" customFormat="1" ht="19.5" x14ac:dyDescent="0.2">
      <c r="B221" s="28"/>
      <c r="C221" s="239"/>
      <c r="D221" s="240" t="s">
        <v>145</v>
      </c>
      <c r="E221" s="239"/>
      <c r="F221" s="241" t="s">
        <v>830</v>
      </c>
      <c r="G221" s="239"/>
      <c r="H221" s="239"/>
      <c r="I221" s="239"/>
      <c r="J221" s="239"/>
      <c r="K221" s="239"/>
      <c r="L221" s="28"/>
      <c r="M221" s="117"/>
      <c r="T221" s="51"/>
      <c r="AT221" s="17" t="s">
        <v>145</v>
      </c>
      <c r="AU221" s="17" t="s">
        <v>87</v>
      </c>
    </row>
    <row r="222" spans="2:65" s="12" customFormat="1" x14ac:dyDescent="0.2">
      <c r="B222" s="118"/>
      <c r="C222" s="245"/>
      <c r="D222" s="240" t="s">
        <v>151</v>
      </c>
      <c r="E222" s="246" t="s">
        <v>1</v>
      </c>
      <c r="F222" s="247" t="s">
        <v>825</v>
      </c>
      <c r="G222" s="245"/>
      <c r="H222" s="246" t="s">
        <v>1</v>
      </c>
      <c r="I222" s="245"/>
      <c r="J222" s="245"/>
      <c r="K222" s="245"/>
      <c r="L222" s="118"/>
      <c r="M222" s="120"/>
      <c r="T222" s="121"/>
      <c r="AT222" s="119" t="s">
        <v>151</v>
      </c>
      <c r="AU222" s="119" t="s">
        <v>87</v>
      </c>
      <c r="AV222" s="12" t="s">
        <v>85</v>
      </c>
      <c r="AW222" s="12" t="s">
        <v>33</v>
      </c>
      <c r="AX222" s="12" t="s">
        <v>77</v>
      </c>
      <c r="AY222" s="119" t="s">
        <v>136</v>
      </c>
    </row>
    <row r="223" spans="2:65" s="13" customFormat="1" x14ac:dyDescent="0.2">
      <c r="B223" s="122"/>
      <c r="C223" s="248"/>
      <c r="D223" s="240" t="s">
        <v>151</v>
      </c>
      <c r="E223" s="249" t="s">
        <v>1</v>
      </c>
      <c r="F223" s="250" t="s">
        <v>826</v>
      </c>
      <c r="G223" s="248"/>
      <c r="H223" s="251">
        <v>97</v>
      </c>
      <c r="I223" s="248"/>
      <c r="J223" s="248"/>
      <c r="K223" s="248"/>
      <c r="L223" s="122"/>
      <c r="M223" s="124"/>
      <c r="T223" s="125"/>
      <c r="AT223" s="123" t="s">
        <v>151</v>
      </c>
      <c r="AU223" s="123" t="s">
        <v>87</v>
      </c>
      <c r="AV223" s="13" t="s">
        <v>87</v>
      </c>
      <c r="AW223" s="13" t="s">
        <v>33</v>
      </c>
      <c r="AX223" s="13" t="s">
        <v>77</v>
      </c>
      <c r="AY223" s="123" t="s">
        <v>136</v>
      </c>
    </row>
    <row r="224" spans="2:65" s="14" customFormat="1" x14ac:dyDescent="0.2">
      <c r="B224" s="126"/>
      <c r="C224" s="252"/>
      <c r="D224" s="240" t="s">
        <v>151</v>
      </c>
      <c r="E224" s="253" t="s">
        <v>1</v>
      </c>
      <c r="F224" s="254" t="s">
        <v>154</v>
      </c>
      <c r="G224" s="252"/>
      <c r="H224" s="255">
        <v>97</v>
      </c>
      <c r="I224" s="252"/>
      <c r="J224" s="252"/>
      <c r="K224" s="252"/>
      <c r="L224" s="126"/>
      <c r="M224" s="128"/>
      <c r="T224" s="129"/>
      <c r="AT224" s="127" t="s">
        <v>151</v>
      </c>
      <c r="AU224" s="127" t="s">
        <v>87</v>
      </c>
      <c r="AV224" s="14" t="s">
        <v>143</v>
      </c>
      <c r="AW224" s="14" t="s">
        <v>33</v>
      </c>
      <c r="AX224" s="14" t="s">
        <v>85</v>
      </c>
      <c r="AY224" s="127" t="s">
        <v>136</v>
      </c>
    </row>
    <row r="225" spans="2:65" s="11" customFormat="1" ht="22.9" customHeight="1" x14ac:dyDescent="0.2">
      <c r="B225" s="103"/>
      <c r="C225" s="266"/>
      <c r="D225" s="267" t="s">
        <v>76</v>
      </c>
      <c r="E225" s="268" t="s">
        <v>389</v>
      </c>
      <c r="F225" s="268" t="s">
        <v>390</v>
      </c>
      <c r="G225" s="266"/>
      <c r="H225" s="266"/>
      <c r="I225" s="266"/>
      <c r="J225" s="271">
        <f>BK225</f>
        <v>0</v>
      </c>
      <c r="K225" s="266"/>
      <c r="L225" s="103"/>
      <c r="M225" s="105"/>
      <c r="P225" s="106">
        <f>SUM(P226:P230)</f>
        <v>53.695356000000004</v>
      </c>
      <c r="R225" s="106">
        <f>SUM(R226:R230)</f>
        <v>0</v>
      </c>
      <c r="T225" s="107">
        <f>SUM(T226:T230)</f>
        <v>0</v>
      </c>
      <c r="AR225" s="104" t="s">
        <v>85</v>
      </c>
      <c r="AT225" s="108" t="s">
        <v>76</v>
      </c>
      <c r="AU225" s="108" t="s">
        <v>85</v>
      </c>
      <c r="AY225" s="104" t="s">
        <v>136</v>
      </c>
      <c r="BK225" s="109">
        <f>SUM(BK226:BK230)</f>
        <v>0</v>
      </c>
    </row>
    <row r="226" spans="2:65" s="1" customFormat="1" ht="16.5" customHeight="1" x14ac:dyDescent="0.2">
      <c r="B226" s="110"/>
      <c r="C226" s="229" t="s">
        <v>278</v>
      </c>
      <c r="D226" s="229" t="s">
        <v>138</v>
      </c>
      <c r="E226" s="231" t="s">
        <v>392</v>
      </c>
      <c r="F226" s="236" t="s">
        <v>393</v>
      </c>
      <c r="G226" s="237" t="s">
        <v>378</v>
      </c>
      <c r="H226" s="238">
        <v>158.86199999999999</v>
      </c>
      <c r="I226" s="275"/>
      <c r="J226" s="272">
        <f>ROUND(I226*H226,2)</f>
        <v>0</v>
      </c>
      <c r="K226" s="236" t="s">
        <v>142</v>
      </c>
      <c r="L226" s="28"/>
      <c r="M226" s="111" t="s">
        <v>1</v>
      </c>
      <c r="N226" s="112" t="s">
        <v>42</v>
      </c>
      <c r="O226" s="113">
        <v>0.33800000000000002</v>
      </c>
      <c r="P226" s="113">
        <f>O226*H226</f>
        <v>53.695356000000004</v>
      </c>
      <c r="Q226" s="113">
        <v>0</v>
      </c>
      <c r="R226" s="113">
        <f>Q226*H226</f>
        <v>0</v>
      </c>
      <c r="S226" s="113">
        <v>0</v>
      </c>
      <c r="T226" s="114">
        <f>S226*H226</f>
        <v>0</v>
      </c>
      <c r="AR226" s="115" t="s">
        <v>143</v>
      </c>
      <c r="AT226" s="115" t="s">
        <v>138</v>
      </c>
      <c r="AU226" s="115" t="s">
        <v>87</v>
      </c>
      <c r="AY226" s="17" t="s">
        <v>136</v>
      </c>
      <c r="BE226" s="116">
        <f>IF(N226="základní",J226,0)</f>
        <v>0</v>
      </c>
      <c r="BF226" s="116">
        <f>IF(N226="snížená",J226,0)</f>
        <v>0</v>
      </c>
      <c r="BG226" s="116">
        <f>IF(N226="zákl. přenesená",J226,0)</f>
        <v>0</v>
      </c>
      <c r="BH226" s="116">
        <f>IF(N226="sníž. přenesená",J226,0)</f>
        <v>0</v>
      </c>
      <c r="BI226" s="116">
        <f>IF(N226="nulová",J226,0)</f>
        <v>0</v>
      </c>
      <c r="BJ226" s="17" t="s">
        <v>85</v>
      </c>
      <c r="BK226" s="116">
        <f>ROUND(I226*H226,2)</f>
        <v>0</v>
      </c>
      <c r="BL226" s="17" t="s">
        <v>143</v>
      </c>
      <c r="BM226" s="115" t="s">
        <v>831</v>
      </c>
    </row>
    <row r="227" spans="2:65" s="1" customFormat="1" ht="19.5" x14ac:dyDescent="0.2">
      <c r="B227" s="28"/>
      <c r="C227" s="239"/>
      <c r="D227" s="240" t="s">
        <v>145</v>
      </c>
      <c r="E227" s="239"/>
      <c r="F227" s="241" t="s">
        <v>395</v>
      </c>
      <c r="G227" s="239"/>
      <c r="H227" s="239"/>
      <c r="I227" s="239"/>
      <c r="J227" s="239"/>
      <c r="K227" s="239"/>
      <c r="L227" s="28"/>
      <c r="M227" s="117"/>
      <c r="T227" s="51"/>
      <c r="AT227" s="17" t="s">
        <v>145</v>
      </c>
      <c r="AU227" s="17" t="s">
        <v>87</v>
      </c>
    </row>
    <row r="228" spans="2:65" s="1" customFormat="1" x14ac:dyDescent="0.2">
      <c r="B228" s="28"/>
      <c r="C228" s="239"/>
      <c r="D228" s="240"/>
      <c r="E228" s="239"/>
      <c r="F228" s="256" t="s">
        <v>832</v>
      </c>
      <c r="G228" s="239"/>
      <c r="H228" s="239"/>
      <c r="I228" s="239"/>
      <c r="J228" s="239"/>
      <c r="K228" s="239"/>
      <c r="L228" s="28"/>
      <c r="M228" s="117"/>
      <c r="T228" s="51"/>
      <c r="AT228" s="17"/>
      <c r="AU228" s="17"/>
    </row>
    <row r="229" spans="2:65" s="1" customFormat="1" x14ac:dyDescent="0.2">
      <c r="B229" s="28"/>
      <c r="C229" s="239"/>
      <c r="D229" s="242" t="s">
        <v>147</v>
      </c>
      <c r="E229" s="239"/>
      <c r="F229" s="243" t="s">
        <v>396</v>
      </c>
      <c r="G229" s="239"/>
      <c r="H229" s="239"/>
      <c r="I229" s="239"/>
      <c r="J229" s="239"/>
      <c r="K229" s="239"/>
      <c r="L229" s="28"/>
      <c r="M229" s="117"/>
      <c r="T229" s="51"/>
      <c r="AT229" s="17" t="s">
        <v>147</v>
      </c>
      <c r="AU229" s="17" t="s">
        <v>87</v>
      </c>
    </row>
    <row r="230" spans="2:65" s="1" customFormat="1" ht="29.25" x14ac:dyDescent="0.2">
      <c r="B230" s="28"/>
      <c r="C230" s="239"/>
      <c r="D230" s="240" t="s">
        <v>149</v>
      </c>
      <c r="E230" s="239"/>
      <c r="F230" s="244" t="s">
        <v>397</v>
      </c>
      <c r="G230" s="239"/>
      <c r="H230" s="239"/>
      <c r="I230" s="239"/>
      <c r="J230" s="239"/>
      <c r="K230" s="239"/>
      <c r="L230" s="28"/>
      <c r="M230" s="137"/>
      <c r="N230" s="138"/>
      <c r="O230" s="138"/>
      <c r="P230" s="138"/>
      <c r="Q230" s="138"/>
      <c r="R230" s="138"/>
      <c r="S230" s="138"/>
      <c r="T230" s="139"/>
      <c r="AT230" s="17" t="s">
        <v>149</v>
      </c>
      <c r="AU230" s="17" t="s">
        <v>87</v>
      </c>
    </row>
    <row r="231" spans="2:65" s="1" customFormat="1" ht="6.95" customHeight="1" x14ac:dyDescent="0.2">
      <c r="B231" s="40"/>
      <c r="C231" s="41"/>
      <c r="D231" s="41"/>
      <c r="E231" s="41"/>
      <c r="F231" s="41"/>
      <c r="G231" s="41"/>
      <c r="H231" s="41"/>
      <c r="I231" s="41"/>
      <c r="J231" s="41"/>
      <c r="K231" s="41"/>
      <c r="L231" s="28"/>
    </row>
  </sheetData>
  <sheetProtection sheet="1" objects="1" scenarios="1"/>
  <autoFilter ref="C120:K230"/>
  <mergeCells count="9">
    <mergeCell ref="E87:H87"/>
    <mergeCell ref="E111:H111"/>
    <mergeCell ref="E113:H113"/>
    <mergeCell ref="L2:V2"/>
    <mergeCell ref="E7:H7"/>
    <mergeCell ref="E9:H9"/>
    <mergeCell ref="E27:H27"/>
    <mergeCell ref="E85:H85"/>
    <mergeCell ref="E18:H18"/>
  </mergeCells>
  <hyperlinks>
    <hyperlink ref="F126" r:id="rId1"/>
    <hyperlink ref="F133" r:id="rId2"/>
    <hyperlink ref="F141" r:id="rId3"/>
    <hyperlink ref="F151" r:id="rId4"/>
    <hyperlink ref="F161" r:id="rId5"/>
    <hyperlink ref="F169" r:id="rId6"/>
    <hyperlink ref="F176" r:id="rId7"/>
    <hyperlink ref="F183" r:id="rId8"/>
    <hyperlink ref="F191" r:id="rId9"/>
    <hyperlink ref="F200" r:id="rId10"/>
    <hyperlink ref="F217" r:id="rId11"/>
    <hyperlink ref="F229" r:id="rId1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8"/>
  <sheetViews>
    <sheetView showGridLines="0" topLeftCell="A73" workbookViewId="0">
      <selection activeCell="W109" sqref="W109"/>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102</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833</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19</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80" t="s">
        <v>957</v>
      </c>
      <c r="L17" s="28"/>
    </row>
    <row r="18" spans="2:12" s="1" customFormat="1" ht="18" customHeight="1" x14ac:dyDescent="0.2">
      <c r="B18" s="28"/>
      <c r="E18" s="228" t="s">
        <v>957</v>
      </c>
      <c r="F18" s="162"/>
      <c r="G18" s="162"/>
      <c r="H18" s="162"/>
      <c r="I18" s="25" t="s">
        <v>25</v>
      </c>
      <c r="J18" s="280"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ROUND(J118,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ROUND((SUM(BE118:BE177)),  2)</f>
        <v>0</v>
      </c>
      <c r="I33" s="75">
        <v>0.21</v>
      </c>
      <c r="J33" s="74">
        <f>ROUND(((SUM(BE118:BE177))*I33),  2)</f>
        <v>0</v>
      </c>
      <c r="L33" s="28"/>
    </row>
    <row r="34" spans="2:12" s="1" customFormat="1" ht="14.45" customHeight="1" x14ac:dyDescent="0.2">
      <c r="B34" s="28"/>
      <c r="E34" s="25" t="s">
        <v>43</v>
      </c>
      <c r="F34" s="74">
        <f>ROUND((SUM(BF118:BF177)),  2)</f>
        <v>0</v>
      </c>
      <c r="I34" s="75">
        <v>0.15</v>
      </c>
      <c r="J34" s="74">
        <f>ROUND(((SUM(BF118:BF177))*I34),  2)</f>
        <v>0</v>
      </c>
      <c r="L34" s="28"/>
    </row>
    <row r="35" spans="2:12" s="1" customFormat="1" ht="14.45" hidden="1" customHeight="1" x14ac:dyDescent="0.2">
      <c r="B35" s="28"/>
      <c r="E35" s="25" t="s">
        <v>44</v>
      </c>
      <c r="F35" s="74">
        <f>ROUND((SUM(BG118:BG177)),  2)</f>
        <v>0</v>
      </c>
      <c r="I35" s="75">
        <v>0.21</v>
      </c>
      <c r="J35" s="74">
        <f>0</f>
        <v>0</v>
      </c>
      <c r="L35" s="28"/>
    </row>
    <row r="36" spans="2:12" s="1" customFormat="1" ht="14.45" hidden="1" customHeight="1" x14ac:dyDescent="0.2">
      <c r="B36" s="28"/>
      <c r="E36" s="25" t="s">
        <v>45</v>
      </c>
      <c r="F36" s="74">
        <f>ROUND((SUM(BH118:BH177)),  2)</f>
        <v>0</v>
      </c>
      <c r="I36" s="75">
        <v>0.15</v>
      </c>
      <c r="J36" s="74">
        <f>0</f>
        <v>0</v>
      </c>
      <c r="L36" s="28"/>
    </row>
    <row r="37" spans="2:12" s="1" customFormat="1" ht="14.45" hidden="1" customHeight="1" x14ac:dyDescent="0.2">
      <c r="B37" s="28"/>
      <c r="E37" s="25" t="s">
        <v>46</v>
      </c>
      <c r="F37" s="74">
        <f>ROUND((SUM(BI118:BI177)),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SO 06 - Kácení</v>
      </c>
      <c r="F87" s="174"/>
      <c r="G87" s="174"/>
      <c r="H87" s="174"/>
      <c r="L87" s="28"/>
    </row>
    <row r="88" spans="2:47" s="1" customFormat="1" ht="6.95" customHeight="1" x14ac:dyDescent="0.2">
      <c r="B88" s="28"/>
      <c r="L88" s="28"/>
    </row>
    <row r="89" spans="2:47" s="1" customFormat="1" ht="12" customHeight="1" x14ac:dyDescent="0.2">
      <c r="B89" s="28"/>
      <c r="C89" s="25" t="s">
        <v>18</v>
      </c>
      <c r="F89" s="23" t="str">
        <f>F12</f>
        <v>kraj Středočeský</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J118</f>
        <v>0</v>
      </c>
      <c r="L96" s="28"/>
      <c r="AU96" s="17" t="s">
        <v>113</v>
      </c>
    </row>
    <row r="97" spans="2:12" s="8" customFormat="1" ht="24.95" customHeight="1" x14ac:dyDescent="0.2">
      <c r="B97" s="87"/>
      <c r="D97" s="88" t="s">
        <v>114</v>
      </c>
      <c r="E97" s="89"/>
      <c r="F97" s="89"/>
      <c r="G97" s="89"/>
      <c r="H97" s="89"/>
      <c r="I97" s="89"/>
      <c r="J97" s="90">
        <f>J119</f>
        <v>0</v>
      </c>
      <c r="L97" s="87"/>
    </row>
    <row r="98" spans="2:12" s="9" customFormat="1" ht="19.899999999999999" customHeight="1" x14ac:dyDescent="0.2">
      <c r="B98" s="91"/>
      <c r="D98" s="92" t="s">
        <v>115</v>
      </c>
      <c r="E98" s="93"/>
      <c r="F98" s="93"/>
      <c r="G98" s="93"/>
      <c r="H98" s="93"/>
      <c r="I98" s="93"/>
      <c r="J98" s="94">
        <f>J120</f>
        <v>0</v>
      </c>
      <c r="L98" s="91"/>
    </row>
    <row r="99" spans="2:12" s="1" customFormat="1" ht="21.75" customHeight="1" x14ac:dyDescent="0.2">
      <c r="B99" s="28"/>
      <c r="L99" s="28"/>
    </row>
    <row r="100" spans="2:12" s="1" customFormat="1" ht="6.95" customHeight="1" x14ac:dyDescent="0.2">
      <c r="B100" s="40"/>
      <c r="C100" s="41"/>
      <c r="D100" s="41"/>
      <c r="E100" s="41"/>
      <c r="F100" s="41"/>
      <c r="G100" s="41"/>
      <c r="H100" s="41"/>
      <c r="I100" s="41"/>
      <c r="J100" s="41"/>
      <c r="K100" s="41"/>
      <c r="L100" s="28"/>
    </row>
    <row r="104" spans="2:12" s="1" customFormat="1" ht="6.95" customHeight="1" x14ac:dyDescent="0.2">
      <c r="B104" s="42"/>
      <c r="C104" s="43"/>
      <c r="D104" s="43"/>
      <c r="E104" s="43"/>
      <c r="F104" s="43"/>
      <c r="G104" s="43"/>
      <c r="H104" s="43"/>
      <c r="I104" s="43"/>
      <c r="J104" s="43"/>
      <c r="K104" s="43"/>
      <c r="L104" s="28"/>
    </row>
    <row r="105" spans="2:12" s="1" customFormat="1" ht="24.95" customHeight="1" x14ac:dyDescent="0.2">
      <c r="B105" s="28"/>
      <c r="C105" s="21" t="s">
        <v>121</v>
      </c>
      <c r="L105" s="28"/>
    </row>
    <row r="106" spans="2:12" s="1" customFormat="1" ht="6.95" customHeight="1" x14ac:dyDescent="0.2">
      <c r="B106" s="28"/>
      <c r="L106" s="28"/>
    </row>
    <row r="107" spans="2:12" s="1" customFormat="1" ht="12" customHeight="1" x14ac:dyDescent="0.2">
      <c r="B107" s="28"/>
      <c r="C107" s="25" t="s">
        <v>14</v>
      </c>
      <c r="L107" s="28"/>
    </row>
    <row r="108" spans="2:12" s="1" customFormat="1" ht="16.5" customHeight="1" x14ac:dyDescent="0.2">
      <c r="B108" s="28"/>
      <c r="E108" s="175" t="str">
        <f>E7</f>
        <v>Litavka, ř.km 2,5 – 3,0, revitalizace koryta toku</v>
      </c>
      <c r="F108" s="176"/>
      <c r="G108" s="176"/>
      <c r="H108" s="176"/>
      <c r="L108" s="28"/>
    </row>
    <row r="109" spans="2:12" s="1" customFormat="1" ht="12" customHeight="1" x14ac:dyDescent="0.2">
      <c r="B109" s="28"/>
      <c r="C109" s="25" t="s">
        <v>107</v>
      </c>
      <c r="L109" s="28"/>
    </row>
    <row r="110" spans="2:12" s="1" customFormat="1" ht="16.5" customHeight="1" x14ac:dyDescent="0.2">
      <c r="B110" s="28"/>
      <c r="E110" s="141" t="str">
        <f>E9</f>
        <v>SO 06 - Kácení</v>
      </c>
      <c r="F110" s="174"/>
      <c r="G110" s="174"/>
      <c r="H110" s="174"/>
      <c r="L110" s="28"/>
    </row>
    <row r="111" spans="2:12" s="1" customFormat="1" ht="6.95" customHeight="1" x14ac:dyDescent="0.2">
      <c r="B111" s="28"/>
      <c r="L111" s="28"/>
    </row>
    <row r="112" spans="2:12" s="1" customFormat="1" ht="12" customHeight="1" x14ac:dyDescent="0.2">
      <c r="B112" s="28"/>
      <c r="C112" s="25" t="s">
        <v>18</v>
      </c>
      <c r="F112" s="23" t="str">
        <f>F12</f>
        <v>kraj Středočeský</v>
      </c>
      <c r="I112" s="25" t="s">
        <v>20</v>
      </c>
      <c r="J112" s="48">
        <f>IF(J12="","",J12)</f>
        <v>45349</v>
      </c>
      <c r="L112" s="28"/>
    </row>
    <row r="113" spans="2:65" s="1" customFormat="1" ht="6.95" customHeight="1" x14ac:dyDescent="0.2">
      <c r="B113" s="28"/>
      <c r="L113" s="28"/>
    </row>
    <row r="114" spans="2:65" s="1" customFormat="1" ht="40.15" customHeight="1" x14ac:dyDescent="0.2">
      <c r="B114" s="28"/>
      <c r="C114" s="25" t="s">
        <v>21</v>
      </c>
      <c r="F114" s="23" t="str">
        <f>E15</f>
        <v>Povodí Vltavy, státní podnik</v>
      </c>
      <c r="I114" s="25" t="s">
        <v>29</v>
      </c>
      <c r="J114" s="26" t="str">
        <f>E21</f>
        <v>ENVISYSTEM, s.r.o., U Nikolajky 15, 15000  Praha 5</v>
      </c>
      <c r="L114" s="28"/>
    </row>
    <row r="115" spans="2:65" s="1" customFormat="1" ht="15.2" customHeight="1" x14ac:dyDescent="0.2">
      <c r="B115" s="28"/>
      <c r="C115" s="25" t="s">
        <v>27</v>
      </c>
      <c r="F115" s="23" t="str">
        <f>IF(E18="","",E18)</f>
        <v>Vyplň údaj</v>
      </c>
      <c r="I115" s="25" t="s">
        <v>34</v>
      </c>
      <c r="J115" s="26" t="str">
        <f>E24</f>
        <v xml:space="preserve"> </v>
      </c>
      <c r="L115" s="28"/>
    </row>
    <row r="116" spans="2:65" s="1" customFormat="1" ht="10.35" customHeight="1" x14ac:dyDescent="0.2">
      <c r="B116" s="28"/>
      <c r="L116" s="28"/>
    </row>
    <row r="117" spans="2:65" s="10" customFormat="1" ht="29.25" customHeight="1" x14ac:dyDescent="0.2">
      <c r="B117" s="95"/>
      <c r="C117" s="96" t="s">
        <v>122</v>
      </c>
      <c r="D117" s="97" t="s">
        <v>62</v>
      </c>
      <c r="E117" s="97" t="s">
        <v>58</v>
      </c>
      <c r="F117" s="97" t="s">
        <v>59</v>
      </c>
      <c r="G117" s="97" t="s">
        <v>123</v>
      </c>
      <c r="H117" s="97" t="s">
        <v>124</v>
      </c>
      <c r="I117" s="97" t="s">
        <v>125</v>
      </c>
      <c r="J117" s="97" t="s">
        <v>111</v>
      </c>
      <c r="K117" s="98" t="s">
        <v>126</v>
      </c>
      <c r="L117" s="95"/>
      <c r="M117" s="54" t="s">
        <v>1</v>
      </c>
      <c r="N117" s="55" t="s">
        <v>41</v>
      </c>
      <c r="O117" s="55" t="s">
        <v>127</v>
      </c>
      <c r="P117" s="55" t="s">
        <v>128</v>
      </c>
      <c r="Q117" s="55" t="s">
        <v>129</v>
      </c>
      <c r="R117" s="55" t="s">
        <v>130</v>
      </c>
      <c r="S117" s="55" t="s">
        <v>131</v>
      </c>
      <c r="T117" s="56" t="s">
        <v>132</v>
      </c>
    </row>
    <row r="118" spans="2:65" s="1" customFormat="1" ht="22.9" customHeight="1" x14ac:dyDescent="0.25">
      <c r="B118" s="28"/>
      <c r="C118" s="59" t="s">
        <v>133</v>
      </c>
      <c r="J118" s="99">
        <f>BK118</f>
        <v>0</v>
      </c>
      <c r="L118" s="28"/>
      <c r="M118" s="57"/>
      <c r="N118" s="49"/>
      <c r="O118" s="49"/>
      <c r="P118" s="100">
        <f>P119</f>
        <v>42.087999999999987</v>
      </c>
      <c r="Q118" s="49"/>
      <c r="R118" s="100">
        <f>R119</f>
        <v>0</v>
      </c>
      <c r="S118" s="49"/>
      <c r="T118" s="101">
        <f>T119</f>
        <v>0</v>
      </c>
      <c r="AT118" s="17" t="s">
        <v>76</v>
      </c>
      <c r="AU118" s="17" t="s">
        <v>113</v>
      </c>
      <c r="BK118" s="102">
        <f>BK119</f>
        <v>0</v>
      </c>
    </row>
    <row r="119" spans="2:65" s="11" customFormat="1" ht="25.9" customHeight="1" x14ac:dyDescent="0.2">
      <c r="B119" s="103"/>
      <c r="C119" s="266"/>
      <c r="D119" s="267" t="s">
        <v>76</v>
      </c>
      <c r="E119" s="269" t="s">
        <v>134</v>
      </c>
      <c r="F119" s="269" t="s">
        <v>135</v>
      </c>
      <c r="G119" s="266"/>
      <c r="H119" s="266"/>
      <c r="J119" s="270">
        <f>BK119</f>
        <v>0</v>
      </c>
      <c r="K119" s="266"/>
      <c r="L119" s="103"/>
      <c r="M119" s="105"/>
      <c r="P119" s="106">
        <f>P120</f>
        <v>42.087999999999987</v>
      </c>
      <c r="R119" s="106">
        <f>R120</f>
        <v>0</v>
      </c>
      <c r="T119" s="107">
        <f>T120</f>
        <v>0</v>
      </c>
      <c r="AR119" s="104" t="s">
        <v>85</v>
      </c>
      <c r="AT119" s="108" t="s">
        <v>76</v>
      </c>
      <c r="AU119" s="108" t="s">
        <v>77</v>
      </c>
      <c r="AY119" s="104" t="s">
        <v>136</v>
      </c>
      <c r="BK119" s="109">
        <f>BK120</f>
        <v>0</v>
      </c>
    </row>
    <row r="120" spans="2:65" s="11" customFormat="1" ht="22.9" customHeight="1" x14ac:dyDescent="0.2">
      <c r="B120" s="103"/>
      <c r="C120" s="266"/>
      <c r="D120" s="267" t="s">
        <v>76</v>
      </c>
      <c r="E120" s="268" t="s">
        <v>85</v>
      </c>
      <c r="F120" s="268" t="s">
        <v>137</v>
      </c>
      <c r="G120" s="266"/>
      <c r="H120" s="266"/>
      <c r="J120" s="271">
        <f>BK120</f>
        <v>0</v>
      </c>
      <c r="K120" s="266"/>
      <c r="L120" s="103"/>
      <c r="M120" s="105"/>
      <c r="P120" s="106">
        <f>SUM(P121:P177)</f>
        <v>42.087999999999987</v>
      </c>
      <c r="R120" s="106">
        <f>SUM(R121:R177)</f>
        <v>0</v>
      </c>
      <c r="T120" s="107">
        <f>SUM(T121:T177)</f>
        <v>0</v>
      </c>
      <c r="AR120" s="104" t="s">
        <v>85</v>
      </c>
      <c r="AT120" s="108" t="s">
        <v>76</v>
      </c>
      <c r="AU120" s="108" t="s">
        <v>85</v>
      </c>
      <c r="AY120" s="104" t="s">
        <v>136</v>
      </c>
      <c r="BK120" s="109">
        <f>SUM(BK121:BK177)</f>
        <v>0</v>
      </c>
    </row>
    <row r="121" spans="2:65" s="1" customFormat="1" ht="37.9" customHeight="1" x14ac:dyDescent="0.2">
      <c r="B121" s="110"/>
      <c r="C121" s="229" t="s">
        <v>85</v>
      </c>
      <c r="D121" s="229" t="s">
        <v>138</v>
      </c>
      <c r="E121" s="231" t="s">
        <v>834</v>
      </c>
      <c r="F121" s="236" t="s">
        <v>835</v>
      </c>
      <c r="G121" s="237" t="s">
        <v>251</v>
      </c>
      <c r="H121" s="238">
        <v>174</v>
      </c>
      <c r="I121" s="346"/>
      <c r="J121" s="272">
        <f>ROUND(I121*H121,2)</f>
        <v>0</v>
      </c>
      <c r="K121" s="236" t="s">
        <v>142</v>
      </c>
      <c r="L121" s="28"/>
      <c r="M121" s="111" t="s">
        <v>1</v>
      </c>
      <c r="N121" s="112" t="s">
        <v>42</v>
      </c>
      <c r="O121" s="113">
        <v>9.2999999999999999E-2</v>
      </c>
      <c r="P121" s="113">
        <f>O121*H121</f>
        <v>16.181999999999999</v>
      </c>
      <c r="Q121" s="113">
        <v>0</v>
      </c>
      <c r="R121" s="113">
        <f>Q121*H121</f>
        <v>0</v>
      </c>
      <c r="S121" s="113">
        <v>0</v>
      </c>
      <c r="T121" s="114">
        <f>S121*H121</f>
        <v>0</v>
      </c>
      <c r="AR121" s="115" t="s">
        <v>143</v>
      </c>
      <c r="AT121" s="115" t="s">
        <v>138</v>
      </c>
      <c r="AU121" s="115" t="s">
        <v>87</v>
      </c>
      <c r="AY121" s="17" t="s">
        <v>136</v>
      </c>
      <c r="BE121" s="116">
        <f>IF(N121="základní",J121,0)</f>
        <v>0</v>
      </c>
      <c r="BF121" s="116">
        <f>IF(N121="snížená",J121,0)</f>
        <v>0</v>
      </c>
      <c r="BG121" s="116">
        <f>IF(N121="zákl. přenesená",J121,0)</f>
        <v>0</v>
      </c>
      <c r="BH121" s="116">
        <f>IF(N121="sníž. přenesená",J121,0)</f>
        <v>0</v>
      </c>
      <c r="BI121" s="116">
        <f>IF(N121="nulová",J121,0)</f>
        <v>0</v>
      </c>
      <c r="BJ121" s="17" t="s">
        <v>85</v>
      </c>
      <c r="BK121" s="116">
        <f>ROUND(I121*H121,2)</f>
        <v>0</v>
      </c>
      <c r="BL121" s="17" t="s">
        <v>143</v>
      </c>
      <c r="BM121" s="115" t="s">
        <v>836</v>
      </c>
    </row>
    <row r="122" spans="2:65" s="1" customFormat="1" ht="29.25" x14ac:dyDescent="0.2">
      <c r="B122" s="28"/>
      <c r="C122" s="239"/>
      <c r="D122" s="240" t="s">
        <v>145</v>
      </c>
      <c r="E122" s="239"/>
      <c r="F122" s="241" t="s">
        <v>837</v>
      </c>
      <c r="G122" s="239"/>
      <c r="H122" s="239"/>
      <c r="J122" s="239"/>
      <c r="K122" s="239"/>
      <c r="L122" s="28"/>
      <c r="M122" s="117"/>
      <c r="T122" s="51"/>
      <c r="AT122" s="17" t="s">
        <v>145</v>
      </c>
      <c r="AU122" s="17" t="s">
        <v>87</v>
      </c>
    </row>
    <row r="123" spans="2:65" s="1" customFormat="1" x14ac:dyDescent="0.2">
      <c r="B123" s="28"/>
      <c r="C123" s="239"/>
      <c r="D123" s="242" t="s">
        <v>147</v>
      </c>
      <c r="E123" s="239"/>
      <c r="F123" s="243" t="s">
        <v>838</v>
      </c>
      <c r="G123" s="239"/>
      <c r="H123" s="239"/>
      <c r="J123" s="239"/>
      <c r="K123" s="239"/>
      <c r="L123" s="28"/>
      <c r="M123" s="117"/>
      <c r="T123" s="51"/>
      <c r="AT123" s="17" t="s">
        <v>147</v>
      </c>
      <c r="AU123" s="17" t="s">
        <v>87</v>
      </c>
    </row>
    <row r="124" spans="2:65" s="1" customFormat="1" ht="97.5" x14ac:dyDescent="0.2">
      <c r="B124" s="28"/>
      <c r="C124" s="239"/>
      <c r="D124" s="240" t="s">
        <v>149</v>
      </c>
      <c r="E124" s="239"/>
      <c r="F124" s="244" t="s">
        <v>839</v>
      </c>
      <c r="G124" s="239"/>
      <c r="H124" s="239"/>
      <c r="J124" s="239"/>
      <c r="K124" s="239"/>
      <c r="L124" s="28"/>
      <c r="M124" s="117"/>
      <c r="T124" s="51"/>
      <c r="AT124" s="17" t="s">
        <v>149</v>
      </c>
      <c r="AU124" s="17" t="s">
        <v>87</v>
      </c>
    </row>
    <row r="125" spans="2:65" s="13" customFormat="1" x14ac:dyDescent="0.2">
      <c r="B125" s="122"/>
      <c r="C125" s="248"/>
      <c r="D125" s="240" t="s">
        <v>151</v>
      </c>
      <c r="E125" s="249" t="s">
        <v>1</v>
      </c>
      <c r="F125" s="250" t="s">
        <v>840</v>
      </c>
      <c r="G125" s="248"/>
      <c r="H125" s="251">
        <v>170</v>
      </c>
      <c r="J125" s="248"/>
      <c r="K125" s="248"/>
      <c r="L125" s="122"/>
      <c r="M125" s="124"/>
      <c r="T125" s="125"/>
      <c r="AT125" s="123" t="s">
        <v>151</v>
      </c>
      <c r="AU125" s="123" t="s">
        <v>87</v>
      </c>
      <c r="AV125" s="13" t="s">
        <v>87</v>
      </c>
      <c r="AW125" s="13" t="s">
        <v>33</v>
      </c>
      <c r="AX125" s="13" t="s">
        <v>77</v>
      </c>
      <c r="AY125" s="123" t="s">
        <v>136</v>
      </c>
    </row>
    <row r="126" spans="2:65" s="13" customFormat="1" x14ac:dyDescent="0.2">
      <c r="B126" s="122"/>
      <c r="C126" s="248"/>
      <c r="D126" s="240" t="s">
        <v>151</v>
      </c>
      <c r="E126" s="249" t="s">
        <v>1</v>
      </c>
      <c r="F126" s="250" t="s">
        <v>841</v>
      </c>
      <c r="G126" s="248"/>
      <c r="H126" s="251">
        <v>4</v>
      </c>
      <c r="J126" s="248"/>
      <c r="K126" s="248"/>
      <c r="L126" s="122"/>
      <c r="M126" s="124"/>
      <c r="T126" s="125"/>
      <c r="AT126" s="123" t="s">
        <v>151</v>
      </c>
      <c r="AU126" s="123" t="s">
        <v>87</v>
      </c>
      <c r="AV126" s="13" t="s">
        <v>87</v>
      </c>
      <c r="AW126" s="13" t="s">
        <v>33</v>
      </c>
      <c r="AX126" s="13" t="s">
        <v>77</v>
      </c>
      <c r="AY126" s="123" t="s">
        <v>136</v>
      </c>
    </row>
    <row r="127" spans="2:65" s="14" customFormat="1" x14ac:dyDescent="0.2">
      <c r="B127" s="126"/>
      <c r="C127" s="252"/>
      <c r="D127" s="240" t="s">
        <v>151</v>
      </c>
      <c r="E127" s="253" t="s">
        <v>1</v>
      </c>
      <c r="F127" s="254" t="s">
        <v>154</v>
      </c>
      <c r="G127" s="252"/>
      <c r="H127" s="255">
        <v>174</v>
      </c>
      <c r="J127" s="252"/>
      <c r="K127" s="252"/>
      <c r="L127" s="126"/>
      <c r="M127" s="128"/>
      <c r="T127" s="129"/>
      <c r="AT127" s="127" t="s">
        <v>151</v>
      </c>
      <c r="AU127" s="127" t="s">
        <v>87</v>
      </c>
      <c r="AV127" s="14" t="s">
        <v>143</v>
      </c>
      <c r="AW127" s="14" t="s">
        <v>33</v>
      </c>
      <c r="AX127" s="14" t="s">
        <v>85</v>
      </c>
      <c r="AY127" s="127" t="s">
        <v>136</v>
      </c>
    </row>
    <row r="128" spans="2:65" s="1" customFormat="1" ht="24.2" customHeight="1" x14ac:dyDescent="0.2">
      <c r="B128" s="110"/>
      <c r="C128" s="229" t="s">
        <v>87</v>
      </c>
      <c r="D128" s="229" t="s">
        <v>138</v>
      </c>
      <c r="E128" s="231" t="s">
        <v>842</v>
      </c>
      <c r="F128" s="236" t="s">
        <v>843</v>
      </c>
      <c r="G128" s="237" t="s">
        <v>505</v>
      </c>
      <c r="H128" s="238">
        <v>15</v>
      </c>
      <c r="I128" s="347"/>
      <c r="J128" s="272">
        <f>ROUND(I128*H128,2)</f>
        <v>0</v>
      </c>
      <c r="K128" s="236" t="s">
        <v>142</v>
      </c>
      <c r="L128" s="28"/>
      <c r="M128" s="111" t="s">
        <v>1</v>
      </c>
      <c r="N128" s="112" t="s">
        <v>42</v>
      </c>
      <c r="O128" s="113">
        <v>0.498</v>
      </c>
      <c r="P128" s="113">
        <f>O128*H128</f>
        <v>7.47</v>
      </c>
      <c r="Q128" s="113">
        <v>0</v>
      </c>
      <c r="R128" s="113">
        <f>Q128*H128</f>
        <v>0</v>
      </c>
      <c r="S128" s="113">
        <v>0</v>
      </c>
      <c r="T128" s="114">
        <f>S128*H128</f>
        <v>0</v>
      </c>
      <c r="AR128" s="115" t="s">
        <v>143</v>
      </c>
      <c r="AT128" s="115" t="s">
        <v>138</v>
      </c>
      <c r="AU128" s="115" t="s">
        <v>87</v>
      </c>
      <c r="AY128" s="17" t="s">
        <v>136</v>
      </c>
      <c r="BE128" s="116">
        <f>IF(N128="základní",J128,0)</f>
        <v>0</v>
      </c>
      <c r="BF128" s="116">
        <f>IF(N128="snížená",J128,0)</f>
        <v>0</v>
      </c>
      <c r="BG128" s="116">
        <f>IF(N128="zákl. přenesená",J128,0)</f>
        <v>0</v>
      </c>
      <c r="BH128" s="116">
        <f>IF(N128="sníž. přenesená",J128,0)</f>
        <v>0</v>
      </c>
      <c r="BI128" s="116">
        <f>IF(N128="nulová",J128,0)</f>
        <v>0</v>
      </c>
      <c r="BJ128" s="17" t="s">
        <v>85</v>
      </c>
      <c r="BK128" s="116">
        <f>ROUND(I128*H128,2)</f>
        <v>0</v>
      </c>
      <c r="BL128" s="17" t="s">
        <v>143</v>
      </c>
      <c r="BM128" s="115" t="s">
        <v>844</v>
      </c>
    </row>
    <row r="129" spans="2:65" s="1" customFormat="1" ht="19.5" x14ac:dyDescent="0.2">
      <c r="B129" s="28"/>
      <c r="C129" s="239"/>
      <c r="D129" s="240" t="s">
        <v>145</v>
      </c>
      <c r="E129" s="239"/>
      <c r="F129" s="241" t="s">
        <v>845</v>
      </c>
      <c r="G129" s="239"/>
      <c r="H129" s="239"/>
      <c r="J129" s="239"/>
      <c r="K129" s="239"/>
      <c r="L129" s="28"/>
      <c r="M129" s="117"/>
      <c r="T129" s="51"/>
      <c r="AT129" s="17" t="s">
        <v>145</v>
      </c>
      <c r="AU129" s="17" t="s">
        <v>87</v>
      </c>
    </row>
    <row r="130" spans="2:65" s="1" customFormat="1" x14ac:dyDescent="0.2">
      <c r="B130" s="28"/>
      <c r="C130" s="239"/>
      <c r="D130" s="242" t="s">
        <v>147</v>
      </c>
      <c r="E130" s="239"/>
      <c r="F130" s="243" t="s">
        <v>846</v>
      </c>
      <c r="G130" s="239"/>
      <c r="H130" s="239"/>
      <c r="J130" s="239"/>
      <c r="K130" s="239"/>
      <c r="L130" s="28"/>
      <c r="M130" s="117"/>
      <c r="T130" s="51"/>
      <c r="AT130" s="17" t="s">
        <v>147</v>
      </c>
      <c r="AU130" s="17" t="s">
        <v>87</v>
      </c>
    </row>
    <row r="131" spans="2:65" s="1" customFormat="1" ht="146.25" x14ac:dyDescent="0.2">
      <c r="B131" s="28"/>
      <c r="C131" s="239"/>
      <c r="D131" s="240" t="s">
        <v>149</v>
      </c>
      <c r="E131" s="239"/>
      <c r="F131" s="244" t="s">
        <v>847</v>
      </c>
      <c r="G131" s="239"/>
      <c r="H131" s="239"/>
      <c r="J131" s="239"/>
      <c r="K131" s="239"/>
      <c r="L131" s="28"/>
      <c r="M131" s="117"/>
      <c r="T131" s="51"/>
      <c r="AT131" s="17" t="s">
        <v>149</v>
      </c>
      <c r="AU131" s="17" t="s">
        <v>87</v>
      </c>
    </row>
    <row r="132" spans="2:65" s="13" customFormat="1" x14ac:dyDescent="0.2">
      <c r="B132" s="122"/>
      <c r="C132" s="248"/>
      <c r="D132" s="240" t="s">
        <v>151</v>
      </c>
      <c r="E132" s="249" t="s">
        <v>1</v>
      </c>
      <c r="F132" s="250" t="s">
        <v>848</v>
      </c>
      <c r="G132" s="248"/>
      <c r="H132" s="251">
        <v>15</v>
      </c>
      <c r="J132" s="248"/>
      <c r="K132" s="248"/>
      <c r="L132" s="122"/>
      <c r="M132" s="124"/>
      <c r="T132" s="125"/>
      <c r="AT132" s="123" t="s">
        <v>151</v>
      </c>
      <c r="AU132" s="123" t="s">
        <v>87</v>
      </c>
      <c r="AV132" s="13" t="s">
        <v>87</v>
      </c>
      <c r="AW132" s="13" t="s">
        <v>33</v>
      </c>
      <c r="AX132" s="13" t="s">
        <v>77</v>
      </c>
      <c r="AY132" s="123" t="s">
        <v>136</v>
      </c>
    </row>
    <row r="133" spans="2:65" s="14" customFormat="1" x14ac:dyDescent="0.2">
      <c r="B133" s="126"/>
      <c r="C133" s="252"/>
      <c r="D133" s="240" t="s">
        <v>151</v>
      </c>
      <c r="E133" s="253" t="s">
        <v>1</v>
      </c>
      <c r="F133" s="254" t="s">
        <v>154</v>
      </c>
      <c r="G133" s="252"/>
      <c r="H133" s="255">
        <v>15</v>
      </c>
      <c r="J133" s="252"/>
      <c r="K133" s="252"/>
      <c r="L133" s="126"/>
      <c r="M133" s="128"/>
      <c r="T133" s="129"/>
      <c r="AT133" s="127" t="s">
        <v>151</v>
      </c>
      <c r="AU133" s="127" t="s">
        <v>87</v>
      </c>
      <c r="AV133" s="14" t="s">
        <v>143</v>
      </c>
      <c r="AW133" s="14" t="s">
        <v>33</v>
      </c>
      <c r="AX133" s="14" t="s">
        <v>85</v>
      </c>
      <c r="AY133" s="127" t="s">
        <v>136</v>
      </c>
    </row>
    <row r="134" spans="2:65" s="1" customFormat="1" ht="24.2" customHeight="1" x14ac:dyDescent="0.2">
      <c r="B134" s="110"/>
      <c r="C134" s="229" t="s">
        <v>163</v>
      </c>
      <c r="D134" s="229" t="s">
        <v>138</v>
      </c>
      <c r="E134" s="231" t="s">
        <v>849</v>
      </c>
      <c r="F134" s="236" t="s">
        <v>850</v>
      </c>
      <c r="G134" s="237" t="s">
        <v>505</v>
      </c>
      <c r="H134" s="238">
        <v>3</v>
      </c>
      <c r="I134" s="348"/>
      <c r="J134" s="272">
        <f>ROUND(I134*H134,2)</f>
        <v>0</v>
      </c>
      <c r="K134" s="236" t="s">
        <v>142</v>
      </c>
      <c r="L134" s="28"/>
      <c r="M134" s="111" t="s">
        <v>1</v>
      </c>
      <c r="N134" s="112" t="s">
        <v>42</v>
      </c>
      <c r="O134" s="113">
        <v>0.70099999999999996</v>
      </c>
      <c r="P134" s="113">
        <f>O134*H134</f>
        <v>2.1029999999999998</v>
      </c>
      <c r="Q134" s="113">
        <v>0</v>
      </c>
      <c r="R134" s="113">
        <f>Q134*H134</f>
        <v>0</v>
      </c>
      <c r="S134" s="113">
        <v>0</v>
      </c>
      <c r="T134" s="114">
        <f>S134*H134</f>
        <v>0</v>
      </c>
      <c r="AR134" s="115" t="s">
        <v>143</v>
      </c>
      <c r="AT134" s="115" t="s">
        <v>138</v>
      </c>
      <c r="AU134" s="115" t="s">
        <v>87</v>
      </c>
      <c r="AY134" s="17" t="s">
        <v>136</v>
      </c>
      <c r="BE134" s="116">
        <f>IF(N134="základní",J134,0)</f>
        <v>0</v>
      </c>
      <c r="BF134" s="116">
        <f>IF(N134="snížená",J134,0)</f>
        <v>0</v>
      </c>
      <c r="BG134" s="116">
        <f>IF(N134="zákl. přenesená",J134,0)</f>
        <v>0</v>
      </c>
      <c r="BH134" s="116">
        <f>IF(N134="sníž. přenesená",J134,0)</f>
        <v>0</v>
      </c>
      <c r="BI134" s="116">
        <f>IF(N134="nulová",J134,0)</f>
        <v>0</v>
      </c>
      <c r="BJ134" s="17" t="s">
        <v>85</v>
      </c>
      <c r="BK134" s="116">
        <f>ROUND(I134*H134,2)</f>
        <v>0</v>
      </c>
      <c r="BL134" s="17" t="s">
        <v>143</v>
      </c>
      <c r="BM134" s="115" t="s">
        <v>851</v>
      </c>
    </row>
    <row r="135" spans="2:65" s="1" customFormat="1" ht="19.5" x14ac:dyDescent="0.2">
      <c r="B135" s="28"/>
      <c r="C135" s="239"/>
      <c r="D135" s="240" t="s">
        <v>145</v>
      </c>
      <c r="E135" s="239"/>
      <c r="F135" s="241" t="s">
        <v>852</v>
      </c>
      <c r="G135" s="239"/>
      <c r="H135" s="239"/>
      <c r="J135" s="239"/>
      <c r="K135" s="239"/>
      <c r="L135" s="28"/>
      <c r="M135" s="117"/>
      <c r="T135" s="51"/>
      <c r="AT135" s="17" t="s">
        <v>145</v>
      </c>
      <c r="AU135" s="17" t="s">
        <v>87</v>
      </c>
    </row>
    <row r="136" spans="2:65" s="1" customFormat="1" x14ac:dyDescent="0.2">
      <c r="B136" s="28"/>
      <c r="C136" s="239"/>
      <c r="D136" s="242" t="s">
        <v>147</v>
      </c>
      <c r="E136" s="239"/>
      <c r="F136" s="243" t="s">
        <v>853</v>
      </c>
      <c r="G136" s="239"/>
      <c r="H136" s="239"/>
      <c r="J136" s="239"/>
      <c r="K136" s="239"/>
      <c r="L136" s="28"/>
      <c r="M136" s="117"/>
      <c r="T136" s="51"/>
      <c r="AT136" s="17" t="s">
        <v>147</v>
      </c>
      <c r="AU136" s="17" t="s">
        <v>87</v>
      </c>
    </row>
    <row r="137" spans="2:65" s="13" customFormat="1" x14ac:dyDescent="0.2">
      <c r="B137" s="122"/>
      <c r="C137" s="248"/>
      <c r="D137" s="240" t="s">
        <v>151</v>
      </c>
      <c r="E137" s="249" t="s">
        <v>1</v>
      </c>
      <c r="F137" s="250" t="s">
        <v>854</v>
      </c>
      <c r="G137" s="248"/>
      <c r="H137" s="251">
        <v>3</v>
      </c>
      <c r="J137" s="248"/>
      <c r="K137" s="248"/>
      <c r="L137" s="122"/>
      <c r="M137" s="124"/>
      <c r="T137" s="125"/>
      <c r="AT137" s="123" t="s">
        <v>151</v>
      </c>
      <c r="AU137" s="123" t="s">
        <v>87</v>
      </c>
      <c r="AV137" s="13" t="s">
        <v>87</v>
      </c>
      <c r="AW137" s="13" t="s">
        <v>33</v>
      </c>
      <c r="AX137" s="13" t="s">
        <v>77</v>
      </c>
      <c r="AY137" s="123" t="s">
        <v>136</v>
      </c>
    </row>
    <row r="138" spans="2:65" s="14" customFormat="1" x14ac:dyDescent="0.2">
      <c r="B138" s="126"/>
      <c r="C138" s="252"/>
      <c r="D138" s="240" t="s">
        <v>151</v>
      </c>
      <c r="E138" s="253" t="s">
        <v>1</v>
      </c>
      <c r="F138" s="254" t="s">
        <v>154</v>
      </c>
      <c r="G138" s="252"/>
      <c r="H138" s="255">
        <v>3</v>
      </c>
      <c r="J138" s="252"/>
      <c r="K138" s="252"/>
      <c r="L138" s="126"/>
      <c r="M138" s="128"/>
      <c r="T138" s="129"/>
      <c r="AT138" s="127" t="s">
        <v>151</v>
      </c>
      <c r="AU138" s="127" t="s">
        <v>87</v>
      </c>
      <c r="AV138" s="14" t="s">
        <v>143</v>
      </c>
      <c r="AW138" s="14" t="s">
        <v>33</v>
      </c>
      <c r="AX138" s="14" t="s">
        <v>85</v>
      </c>
      <c r="AY138" s="127" t="s">
        <v>136</v>
      </c>
    </row>
    <row r="139" spans="2:65" s="1" customFormat="1" ht="21.75" customHeight="1" x14ac:dyDescent="0.2">
      <c r="B139" s="110"/>
      <c r="C139" s="229" t="s">
        <v>143</v>
      </c>
      <c r="D139" s="229" t="s">
        <v>138</v>
      </c>
      <c r="E139" s="231" t="s">
        <v>855</v>
      </c>
      <c r="F139" s="236" t="s">
        <v>856</v>
      </c>
      <c r="G139" s="237" t="s">
        <v>505</v>
      </c>
      <c r="H139" s="238">
        <v>11</v>
      </c>
      <c r="I139" s="349"/>
      <c r="J139" s="272">
        <f>ROUND(I139*H139,2)</f>
        <v>0</v>
      </c>
      <c r="K139" s="236" t="s">
        <v>142</v>
      </c>
      <c r="L139" s="28"/>
      <c r="M139" s="111" t="s">
        <v>1</v>
      </c>
      <c r="N139" s="112" t="s">
        <v>42</v>
      </c>
      <c r="O139" s="113">
        <v>0.38900000000000001</v>
      </c>
      <c r="P139" s="113">
        <f>O139*H139</f>
        <v>4.2789999999999999</v>
      </c>
      <c r="Q139" s="113">
        <v>0</v>
      </c>
      <c r="R139" s="113">
        <f>Q139*H139</f>
        <v>0</v>
      </c>
      <c r="S139" s="113">
        <v>0</v>
      </c>
      <c r="T139" s="114">
        <f>S139*H139</f>
        <v>0</v>
      </c>
      <c r="AR139" s="115" t="s">
        <v>143</v>
      </c>
      <c r="AT139" s="115" t="s">
        <v>138</v>
      </c>
      <c r="AU139" s="115" t="s">
        <v>87</v>
      </c>
      <c r="AY139" s="17" t="s">
        <v>136</v>
      </c>
      <c r="BE139" s="116">
        <f>IF(N139="základní",J139,0)</f>
        <v>0</v>
      </c>
      <c r="BF139" s="116">
        <f>IF(N139="snížená",J139,0)</f>
        <v>0</v>
      </c>
      <c r="BG139" s="116">
        <f>IF(N139="zákl. přenesená",J139,0)</f>
        <v>0</v>
      </c>
      <c r="BH139" s="116">
        <f>IF(N139="sníž. přenesená",J139,0)</f>
        <v>0</v>
      </c>
      <c r="BI139" s="116">
        <f>IF(N139="nulová",J139,0)</f>
        <v>0</v>
      </c>
      <c r="BJ139" s="17" t="s">
        <v>85</v>
      </c>
      <c r="BK139" s="116">
        <f>ROUND(I139*H139,2)</f>
        <v>0</v>
      </c>
      <c r="BL139" s="17" t="s">
        <v>143</v>
      </c>
      <c r="BM139" s="115" t="s">
        <v>857</v>
      </c>
    </row>
    <row r="140" spans="2:65" s="1" customFormat="1" ht="19.5" x14ac:dyDescent="0.2">
      <c r="B140" s="28"/>
      <c r="C140" s="239"/>
      <c r="D140" s="240" t="s">
        <v>145</v>
      </c>
      <c r="E140" s="239"/>
      <c r="F140" s="241" t="s">
        <v>858</v>
      </c>
      <c r="G140" s="239"/>
      <c r="H140" s="239"/>
      <c r="J140" s="239"/>
      <c r="K140" s="239"/>
      <c r="L140" s="28"/>
      <c r="M140" s="117"/>
      <c r="T140" s="51"/>
      <c r="AT140" s="17" t="s">
        <v>145</v>
      </c>
      <c r="AU140" s="17" t="s">
        <v>87</v>
      </c>
    </row>
    <row r="141" spans="2:65" s="1" customFormat="1" x14ac:dyDescent="0.2">
      <c r="B141" s="28"/>
      <c r="C141" s="239"/>
      <c r="D141" s="242" t="s">
        <v>147</v>
      </c>
      <c r="E141" s="239"/>
      <c r="F141" s="243" t="s">
        <v>859</v>
      </c>
      <c r="G141" s="239"/>
      <c r="H141" s="239"/>
      <c r="J141" s="239"/>
      <c r="K141" s="239"/>
      <c r="L141" s="28"/>
      <c r="M141" s="117"/>
      <c r="T141" s="51"/>
      <c r="AT141" s="17" t="s">
        <v>147</v>
      </c>
      <c r="AU141" s="17" t="s">
        <v>87</v>
      </c>
    </row>
    <row r="142" spans="2:65" s="13" customFormat="1" x14ac:dyDescent="0.2">
      <c r="B142" s="122"/>
      <c r="C142" s="248"/>
      <c r="D142" s="240" t="s">
        <v>151</v>
      </c>
      <c r="E142" s="249" t="s">
        <v>1</v>
      </c>
      <c r="F142" s="250" t="s">
        <v>860</v>
      </c>
      <c r="G142" s="248"/>
      <c r="H142" s="251">
        <v>1</v>
      </c>
      <c r="J142" s="248"/>
      <c r="K142" s="248"/>
      <c r="L142" s="122"/>
      <c r="M142" s="124"/>
      <c r="T142" s="125"/>
      <c r="AT142" s="123" t="s">
        <v>151</v>
      </c>
      <c r="AU142" s="123" t="s">
        <v>87</v>
      </c>
      <c r="AV142" s="13" t="s">
        <v>87</v>
      </c>
      <c r="AW142" s="13" t="s">
        <v>33</v>
      </c>
      <c r="AX142" s="13" t="s">
        <v>77</v>
      </c>
      <c r="AY142" s="123" t="s">
        <v>136</v>
      </c>
    </row>
    <row r="143" spans="2:65" s="13" customFormat="1" x14ac:dyDescent="0.2">
      <c r="B143" s="122"/>
      <c r="C143" s="248"/>
      <c r="D143" s="240" t="s">
        <v>151</v>
      </c>
      <c r="E143" s="249" t="s">
        <v>1</v>
      </c>
      <c r="F143" s="250" t="s">
        <v>861</v>
      </c>
      <c r="G143" s="248"/>
      <c r="H143" s="251">
        <v>1</v>
      </c>
      <c r="J143" s="248"/>
      <c r="K143" s="248"/>
      <c r="L143" s="122"/>
      <c r="M143" s="124"/>
      <c r="T143" s="125"/>
      <c r="AT143" s="123" t="s">
        <v>151</v>
      </c>
      <c r="AU143" s="123" t="s">
        <v>87</v>
      </c>
      <c r="AV143" s="13" t="s">
        <v>87</v>
      </c>
      <c r="AW143" s="13" t="s">
        <v>33</v>
      </c>
      <c r="AX143" s="13" t="s">
        <v>77</v>
      </c>
      <c r="AY143" s="123" t="s">
        <v>136</v>
      </c>
    </row>
    <row r="144" spans="2:65" s="13" customFormat="1" x14ac:dyDescent="0.2">
      <c r="B144" s="122"/>
      <c r="C144" s="248"/>
      <c r="D144" s="240" t="s">
        <v>151</v>
      </c>
      <c r="E144" s="249" t="s">
        <v>1</v>
      </c>
      <c r="F144" s="250" t="s">
        <v>862</v>
      </c>
      <c r="G144" s="248"/>
      <c r="H144" s="251">
        <v>9</v>
      </c>
      <c r="J144" s="248"/>
      <c r="K144" s="248"/>
      <c r="L144" s="122"/>
      <c r="M144" s="124"/>
      <c r="T144" s="125"/>
      <c r="AT144" s="123" t="s">
        <v>151</v>
      </c>
      <c r="AU144" s="123" t="s">
        <v>87</v>
      </c>
      <c r="AV144" s="13" t="s">
        <v>87</v>
      </c>
      <c r="AW144" s="13" t="s">
        <v>33</v>
      </c>
      <c r="AX144" s="13" t="s">
        <v>77</v>
      </c>
      <c r="AY144" s="123" t="s">
        <v>136</v>
      </c>
    </row>
    <row r="145" spans="2:65" s="14" customFormat="1" x14ac:dyDescent="0.2">
      <c r="B145" s="126"/>
      <c r="C145" s="252"/>
      <c r="D145" s="240" t="s">
        <v>151</v>
      </c>
      <c r="E145" s="253" t="s">
        <v>1</v>
      </c>
      <c r="F145" s="254" t="s">
        <v>154</v>
      </c>
      <c r="G145" s="252"/>
      <c r="H145" s="255">
        <v>11</v>
      </c>
      <c r="J145" s="252"/>
      <c r="K145" s="252"/>
      <c r="L145" s="126"/>
      <c r="M145" s="128"/>
      <c r="T145" s="129"/>
      <c r="AT145" s="127" t="s">
        <v>151</v>
      </c>
      <c r="AU145" s="127" t="s">
        <v>87</v>
      </c>
      <c r="AV145" s="14" t="s">
        <v>143</v>
      </c>
      <c r="AW145" s="14" t="s">
        <v>33</v>
      </c>
      <c r="AX145" s="14" t="s">
        <v>85</v>
      </c>
      <c r="AY145" s="127" t="s">
        <v>136</v>
      </c>
    </row>
    <row r="146" spans="2:65" s="1" customFormat="1" ht="21.75" customHeight="1" x14ac:dyDescent="0.2">
      <c r="B146" s="110"/>
      <c r="C146" s="229" t="s">
        <v>179</v>
      </c>
      <c r="D146" s="229" t="s">
        <v>138</v>
      </c>
      <c r="E146" s="231" t="s">
        <v>863</v>
      </c>
      <c r="F146" s="236" t="s">
        <v>864</v>
      </c>
      <c r="G146" s="237" t="s">
        <v>505</v>
      </c>
      <c r="H146" s="238">
        <v>2</v>
      </c>
      <c r="I146" s="350"/>
      <c r="J146" s="272">
        <f>ROUND(I146*H146,2)</f>
        <v>0</v>
      </c>
      <c r="K146" s="236" t="s">
        <v>142</v>
      </c>
      <c r="L146" s="28"/>
      <c r="M146" s="111" t="s">
        <v>1</v>
      </c>
      <c r="N146" s="112" t="s">
        <v>42</v>
      </c>
      <c r="O146" s="113">
        <v>0.73399999999999999</v>
      </c>
      <c r="P146" s="113">
        <f>O146*H146</f>
        <v>1.468</v>
      </c>
      <c r="Q146" s="113">
        <v>0</v>
      </c>
      <c r="R146" s="113">
        <f>Q146*H146</f>
        <v>0</v>
      </c>
      <c r="S146" s="113">
        <v>0</v>
      </c>
      <c r="T146" s="114">
        <f>S146*H146</f>
        <v>0</v>
      </c>
      <c r="AR146" s="115" t="s">
        <v>143</v>
      </c>
      <c r="AT146" s="115" t="s">
        <v>138</v>
      </c>
      <c r="AU146" s="115" t="s">
        <v>87</v>
      </c>
      <c r="AY146" s="17" t="s">
        <v>136</v>
      </c>
      <c r="BE146" s="116">
        <f>IF(N146="základní",J146,0)</f>
        <v>0</v>
      </c>
      <c r="BF146" s="116">
        <f>IF(N146="snížená",J146,0)</f>
        <v>0</v>
      </c>
      <c r="BG146" s="116">
        <f>IF(N146="zákl. přenesená",J146,0)</f>
        <v>0</v>
      </c>
      <c r="BH146" s="116">
        <f>IF(N146="sníž. přenesená",J146,0)</f>
        <v>0</v>
      </c>
      <c r="BI146" s="116">
        <f>IF(N146="nulová",J146,0)</f>
        <v>0</v>
      </c>
      <c r="BJ146" s="17" t="s">
        <v>85</v>
      </c>
      <c r="BK146" s="116">
        <f>ROUND(I146*H146,2)</f>
        <v>0</v>
      </c>
      <c r="BL146" s="17" t="s">
        <v>143</v>
      </c>
      <c r="BM146" s="115" t="s">
        <v>865</v>
      </c>
    </row>
    <row r="147" spans="2:65" s="1" customFormat="1" ht="19.5" x14ac:dyDescent="0.2">
      <c r="B147" s="28"/>
      <c r="C147" s="239"/>
      <c r="D147" s="240" t="s">
        <v>145</v>
      </c>
      <c r="E147" s="239"/>
      <c r="F147" s="241" t="s">
        <v>866</v>
      </c>
      <c r="G147" s="239"/>
      <c r="H147" s="239"/>
      <c r="J147" s="239"/>
      <c r="K147" s="239"/>
      <c r="L147" s="28"/>
      <c r="M147" s="117"/>
      <c r="T147" s="51"/>
      <c r="AT147" s="17" t="s">
        <v>145</v>
      </c>
      <c r="AU147" s="17" t="s">
        <v>87</v>
      </c>
    </row>
    <row r="148" spans="2:65" s="1" customFormat="1" x14ac:dyDescent="0.2">
      <c r="B148" s="28"/>
      <c r="C148" s="239"/>
      <c r="D148" s="242" t="s">
        <v>147</v>
      </c>
      <c r="E148" s="239"/>
      <c r="F148" s="243" t="s">
        <v>867</v>
      </c>
      <c r="G148" s="239"/>
      <c r="H148" s="239"/>
      <c r="J148" s="239"/>
      <c r="K148" s="239"/>
      <c r="L148" s="28"/>
      <c r="M148" s="117"/>
      <c r="T148" s="51"/>
      <c r="AT148" s="17" t="s">
        <v>147</v>
      </c>
      <c r="AU148" s="17" t="s">
        <v>87</v>
      </c>
    </row>
    <row r="149" spans="2:65" s="13" customFormat="1" x14ac:dyDescent="0.2">
      <c r="B149" s="122"/>
      <c r="C149" s="248"/>
      <c r="D149" s="240" t="s">
        <v>151</v>
      </c>
      <c r="E149" s="249" t="s">
        <v>1</v>
      </c>
      <c r="F149" s="250" t="s">
        <v>868</v>
      </c>
      <c r="G149" s="248"/>
      <c r="H149" s="251">
        <v>2</v>
      </c>
      <c r="J149" s="248"/>
      <c r="K149" s="248"/>
      <c r="L149" s="122"/>
      <c r="M149" s="124"/>
      <c r="T149" s="125"/>
      <c r="AT149" s="123" t="s">
        <v>151</v>
      </c>
      <c r="AU149" s="123" t="s">
        <v>87</v>
      </c>
      <c r="AV149" s="13" t="s">
        <v>87</v>
      </c>
      <c r="AW149" s="13" t="s">
        <v>33</v>
      </c>
      <c r="AX149" s="13" t="s">
        <v>77</v>
      </c>
      <c r="AY149" s="123" t="s">
        <v>136</v>
      </c>
    </row>
    <row r="150" spans="2:65" s="14" customFormat="1" x14ac:dyDescent="0.2">
      <c r="B150" s="126"/>
      <c r="C150" s="252"/>
      <c r="D150" s="240" t="s">
        <v>151</v>
      </c>
      <c r="E150" s="253" t="s">
        <v>1</v>
      </c>
      <c r="F150" s="254" t="s">
        <v>154</v>
      </c>
      <c r="G150" s="252"/>
      <c r="H150" s="255">
        <v>2</v>
      </c>
      <c r="J150" s="252"/>
      <c r="K150" s="252"/>
      <c r="L150" s="126"/>
      <c r="M150" s="128"/>
      <c r="T150" s="129"/>
      <c r="AT150" s="127" t="s">
        <v>151</v>
      </c>
      <c r="AU150" s="127" t="s">
        <v>87</v>
      </c>
      <c r="AV150" s="14" t="s">
        <v>143</v>
      </c>
      <c r="AW150" s="14" t="s">
        <v>33</v>
      </c>
      <c r="AX150" s="14" t="s">
        <v>85</v>
      </c>
      <c r="AY150" s="127" t="s">
        <v>136</v>
      </c>
    </row>
    <row r="151" spans="2:65" s="1" customFormat="1" ht="21.75" customHeight="1" x14ac:dyDescent="0.2">
      <c r="B151" s="110"/>
      <c r="C151" s="229" t="s">
        <v>189</v>
      </c>
      <c r="D151" s="229" t="s">
        <v>138</v>
      </c>
      <c r="E151" s="231" t="s">
        <v>869</v>
      </c>
      <c r="F151" s="236" t="s">
        <v>870</v>
      </c>
      <c r="G151" s="237" t="s">
        <v>505</v>
      </c>
      <c r="H151" s="238">
        <v>3</v>
      </c>
      <c r="I151" s="351"/>
      <c r="J151" s="272">
        <f>ROUND(I151*H151,2)</f>
        <v>0</v>
      </c>
      <c r="K151" s="236" t="s">
        <v>142</v>
      </c>
      <c r="L151" s="28"/>
      <c r="M151" s="111" t="s">
        <v>1</v>
      </c>
      <c r="N151" s="112" t="s">
        <v>42</v>
      </c>
      <c r="O151" s="113">
        <v>1.175</v>
      </c>
      <c r="P151" s="113">
        <f>O151*H151</f>
        <v>3.5250000000000004</v>
      </c>
      <c r="Q151" s="113">
        <v>0</v>
      </c>
      <c r="R151" s="113">
        <f>Q151*H151</f>
        <v>0</v>
      </c>
      <c r="S151" s="113">
        <v>0</v>
      </c>
      <c r="T151" s="114">
        <f>S151*H151</f>
        <v>0</v>
      </c>
      <c r="AR151" s="115" t="s">
        <v>143</v>
      </c>
      <c r="AT151" s="115" t="s">
        <v>138</v>
      </c>
      <c r="AU151" s="115" t="s">
        <v>87</v>
      </c>
      <c r="AY151" s="17" t="s">
        <v>136</v>
      </c>
      <c r="BE151" s="116">
        <f>IF(N151="základní",J151,0)</f>
        <v>0</v>
      </c>
      <c r="BF151" s="116">
        <f>IF(N151="snížená",J151,0)</f>
        <v>0</v>
      </c>
      <c r="BG151" s="116">
        <f>IF(N151="zákl. přenesená",J151,0)</f>
        <v>0</v>
      </c>
      <c r="BH151" s="116">
        <f>IF(N151="sníž. přenesená",J151,0)</f>
        <v>0</v>
      </c>
      <c r="BI151" s="116">
        <f>IF(N151="nulová",J151,0)</f>
        <v>0</v>
      </c>
      <c r="BJ151" s="17" t="s">
        <v>85</v>
      </c>
      <c r="BK151" s="116">
        <f>ROUND(I151*H151,2)</f>
        <v>0</v>
      </c>
      <c r="BL151" s="17" t="s">
        <v>143</v>
      </c>
      <c r="BM151" s="115" t="s">
        <v>871</v>
      </c>
    </row>
    <row r="152" spans="2:65" s="1" customFormat="1" ht="19.5" x14ac:dyDescent="0.2">
      <c r="B152" s="28"/>
      <c r="C152" s="239"/>
      <c r="D152" s="240" t="s">
        <v>145</v>
      </c>
      <c r="E152" s="239"/>
      <c r="F152" s="241" t="s">
        <v>872</v>
      </c>
      <c r="G152" s="239"/>
      <c r="H152" s="239"/>
      <c r="J152" s="239"/>
      <c r="K152" s="239"/>
      <c r="L152" s="28"/>
      <c r="M152" s="117"/>
      <c r="T152" s="51"/>
      <c r="AT152" s="17" t="s">
        <v>145</v>
      </c>
      <c r="AU152" s="17" t="s">
        <v>87</v>
      </c>
    </row>
    <row r="153" spans="2:65" s="1" customFormat="1" x14ac:dyDescent="0.2">
      <c r="B153" s="28"/>
      <c r="C153" s="239"/>
      <c r="D153" s="242" t="s">
        <v>147</v>
      </c>
      <c r="E153" s="239"/>
      <c r="F153" s="243" t="s">
        <v>873</v>
      </c>
      <c r="G153" s="239"/>
      <c r="H153" s="239"/>
      <c r="J153" s="239"/>
      <c r="K153" s="239"/>
      <c r="L153" s="28"/>
      <c r="M153" s="117"/>
      <c r="T153" s="51"/>
      <c r="AT153" s="17" t="s">
        <v>147</v>
      </c>
      <c r="AU153" s="17" t="s">
        <v>87</v>
      </c>
    </row>
    <row r="154" spans="2:65" s="13" customFormat="1" x14ac:dyDescent="0.2">
      <c r="B154" s="122"/>
      <c r="C154" s="248"/>
      <c r="D154" s="240" t="s">
        <v>151</v>
      </c>
      <c r="E154" s="249" t="s">
        <v>1</v>
      </c>
      <c r="F154" s="250" t="s">
        <v>874</v>
      </c>
      <c r="G154" s="248"/>
      <c r="H154" s="251">
        <v>3</v>
      </c>
      <c r="J154" s="248"/>
      <c r="K154" s="248"/>
      <c r="L154" s="122"/>
      <c r="M154" s="124"/>
      <c r="T154" s="125"/>
      <c r="AT154" s="123" t="s">
        <v>151</v>
      </c>
      <c r="AU154" s="123" t="s">
        <v>87</v>
      </c>
      <c r="AV154" s="13" t="s">
        <v>87</v>
      </c>
      <c r="AW154" s="13" t="s">
        <v>33</v>
      </c>
      <c r="AX154" s="13" t="s">
        <v>77</v>
      </c>
      <c r="AY154" s="123" t="s">
        <v>136</v>
      </c>
    </row>
    <row r="155" spans="2:65" s="14" customFormat="1" x14ac:dyDescent="0.2">
      <c r="B155" s="126"/>
      <c r="C155" s="252"/>
      <c r="D155" s="240" t="s">
        <v>151</v>
      </c>
      <c r="E155" s="253" t="s">
        <v>1</v>
      </c>
      <c r="F155" s="254" t="s">
        <v>154</v>
      </c>
      <c r="G155" s="252"/>
      <c r="H155" s="255">
        <v>3</v>
      </c>
      <c r="J155" s="252"/>
      <c r="K155" s="252"/>
      <c r="L155" s="126"/>
      <c r="M155" s="128"/>
      <c r="T155" s="129"/>
      <c r="AT155" s="127" t="s">
        <v>151</v>
      </c>
      <c r="AU155" s="127" t="s">
        <v>87</v>
      </c>
      <c r="AV155" s="14" t="s">
        <v>143</v>
      </c>
      <c r="AW155" s="14" t="s">
        <v>33</v>
      </c>
      <c r="AX155" s="14" t="s">
        <v>85</v>
      </c>
      <c r="AY155" s="127" t="s">
        <v>136</v>
      </c>
    </row>
    <row r="156" spans="2:65" s="1" customFormat="1" ht="24.2" customHeight="1" x14ac:dyDescent="0.2">
      <c r="B156" s="110"/>
      <c r="C156" s="229" t="s">
        <v>199</v>
      </c>
      <c r="D156" s="229" t="s">
        <v>138</v>
      </c>
      <c r="E156" s="231" t="s">
        <v>875</v>
      </c>
      <c r="F156" s="236" t="s">
        <v>876</v>
      </c>
      <c r="G156" s="237" t="s">
        <v>505</v>
      </c>
      <c r="H156" s="238">
        <v>15</v>
      </c>
      <c r="I156" s="352"/>
      <c r="J156" s="272">
        <f>ROUND(I156*H156,2)</f>
        <v>0</v>
      </c>
      <c r="K156" s="236" t="s">
        <v>142</v>
      </c>
      <c r="L156" s="28"/>
      <c r="M156" s="111" t="s">
        <v>1</v>
      </c>
      <c r="N156" s="112" t="s">
        <v>42</v>
      </c>
      <c r="O156" s="113">
        <v>5.7000000000000002E-2</v>
      </c>
      <c r="P156" s="113">
        <f>O156*H156</f>
        <v>0.85499999999999998</v>
      </c>
      <c r="Q156" s="113">
        <v>0</v>
      </c>
      <c r="R156" s="113">
        <f>Q156*H156</f>
        <v>0</v>
      </c>
      <c r="S156" s="113">
        <v>0</v>
      </c>
      <c r="T156" s="114">
        <f>S156*H156</f>
        <v>0</v>
      </c>
      <c r="AR156" s="115" t="s">
        <v>143</v>
      </c>
      <c r="AT156" s="115" t="s">
        <v>138</v>
      </c>
      <c r="AU156" s="115" t="s">
        <v>87</v>
      </c>
      <c r="AY156" s="17" t="s">
        <v>136</v>
      </c>
      <c r="BE156" s="116">
        <f>IF(N156="základní",J156,0)</f>
        <v>0</v>
      </c>
      <c r="BF156" s="116">
        <f>IF(N156="snížená",J156,0)</f>
        <v>0</v>
      </c>
      <c r="BG156" s="116">
        <f>IF(N156="zákl. přenesená",J156,0)</f>
        <v>0</v>
      </c>
      <c r="BH156" s="116">
        <f>IF(N156="sníž. přenesená",J156,0)</f>
        <v>0</v>
      </c>
      <c r="BI156" s="116">
        <f>IF(N156="nulová",J156,0)</f>
        <v>0</v>
      </c>
      <c r="BJ156" s="17" t="s">
        <v>85</v>
      </c>
      <c r="BK156" s="116">
        <f>ROUND(I156*H156,2)</f>
        <v>0</v>
      </c>
      <c r="BL156" s="17" t="s">
        <v>143</v>
      </c>
      <c r="BM156" s="115" t="s">
        <v>877</v>
      </c>
    </row>
    <row r="157" spans="2:65" s="1" customFormat="1" x14ac:dyDescent="0.2">
      <c r="B157" s="28"/>
      <c r="C157" s="239"/>
      <c r="D157" s="242" t="s">
        <v>147</v>
      </c>
      <c r="E157" s="239"/>
      <c r="F157" s="243" t="s">
        <v>878</v>
      </c>
      <c r="G157" s="239"/>
      <c r="H157" s="239"/>
      <c r="J157" s="239"/>
      <c r="K157" s="239"/>
      <c r="L157" s="28"/>
      <c r="M157" s="117"/>
      <c r="T157" s="51"/>
      <c r="AT157" s="17" t="s">
        <v>147</v>
      </c>
      <c r="AU157" s="17" t="s">
        <v>87</v>
      </c>
    </row>
    <row r="158" spans="2:65" s="12" customFormat="1" x14ac:dyDescent="0.2">
      <c r="B158" s="118"/>
      <c r="C158" s="245"/>
      <c r="D158" s="240" t="s">
        <v>151</v>
      </c>
      <c r="E158" s="246" t="s">
        <v>1</v>
      </c>
      <c r="F158" s="247" t="s">
        <v>879</v>
      </c>
      <c r="G158" s="245"/>
      <c r="H158" s="246" t="s">
        <v>1</v>
      </c>
      <c r="J158" s="245"/>
      <c r="K158" s="245"/>
      <c r="L158" s="118"/>
      <c r="M158" s="120"/>
      <c r="T158" s="121"/>
      <c r="AT158" s="119" t="s">
        <v>151</v>
      </c>
      <c r="AU158" s="119" t="s">
        <v>87</v>
      </c>
      <c r="AV158" s="12" t="s">
        <v>85</v>
      </c>
      <c r="AW158" s="12" t="s">
        <v>33</v>
      </c>
      <c r="AX158" s="12" t="s">
        <v>77</v>
      </c>
      <c r="AY158" s="119" t="s">
        <v>136</v>
      </c>
    </row>
    <row r="159" spans="2:65" s="13" customFormat="1" x14ac:dyDescent="0.2">
      <c r="B159" s="122"/>
      <c r="C159" s="248"/>
      <c r="D159" s="240" t="s">
        <v>151</v>
      </c>
      <c r="E159" s="249" t="s">
        <v>1</v>
      </c>
      <c r="F159" s="250" t="s">
        <v>880</v>
      </c>
      <c r="G159" s="248"/>
      <c r="H159" s="251">
        <v>15</v>
      </c>
      <c r="J159" s="248"/>
      <c r="K159" s="248"/>
      <c r="L159" s="122"/>
      <c r="M159" s="124"/>
      <c r="T159" s="125"/>
      <c r="AT159" s="123" t="s">
        <v>151</v>
      </c>
      <c r="AU159" s="123" t="s">
        <v>87</v>
      </c>
      <c r="AV159" s="13" t="s">
        <v>87</v>
      </c>
      <c r="AW159" s="13" t="s">
        <v>33</v>
      </c>
      <c r="AX159" s="13" t="s">
        <v>77</v>
      </c>
      <c r="AY159" s="123" t="s">
        <v>136</v>
      </c>
    </row>
    <row r="160" spans="2:65" s="14" customFormat="1" x14ac:dyDescent="0.2">
      <c r="B160" s="126"/>
      <c r="C160" s="252"/>
      <c r="D160" s="240" t="s">
        <v>151</v>
      </c>
      <c r="E160" s="253" t="s">
        <v>1</v>
      </c>
      <c r="F160" s="254" t="s">
        <v>154</v>
      </c>
      <c r="G160" s="252"/>
      <c r="H160" s="255">
        <v>15</v>
      </c>
      <c r="J160" s="252"/>
      <c r="K160" s="252"/>
      <c r="L160" s="126"/>
      <c r="M160" s="128"/>
      <c r="T160" s="129"/>
      <c r="AT160" s="127" t="s">
        <v>151</v>
      </c>
      <c r="AU160" s="127" t="s">
        <v>87</v>
      </c>
      <c r="AV160" s="14" t="s">
        <v>143</v>
      </c>
      <c r="AW160" s="14" t="s">
        <v>33</v>
      </c>
      <c r="AX160" s="14" t="s">
        <v>85</v>
      </c>
      <c r="AY160" s="127" t="s">
        <v>136</v>
      </c>
    </row>
    <row r="161" spans="2:65" s="1" customFormat="1" ht="24.2" customHeight="1" x14ac:dyDescent="0.2">
      <c r="B161" s="110"/>
      <c r="C161" s="229" t="s">
        <v>218</v>
      </c>
      <c r="D161" s="229" t="s">
        <v>138</v>
      </c>
      <c r="E161" s="231" t="s">
        <v>881</v>
      </c>
      <c r="F161" s="236" t="s">
        <v>882</v>
      </c>
      <c r="G161" s="237" t="s">
        <v>505</v>
      </c>
      <c r="H161" s="238">
        <v>3</v>
      </c>
      <c r="I161" s="353"/>
      <c r="J161" s="272">
        <f>ROUND(I161*H161,2)</f>
        <v>0</v>
      </c>
      <c r="K161" s="236" t="s">
        <v>142</v>
      </c>
      <c r="L161" s="28"/>
      <c r="M161" s="111" t="s">
        <v>1</v>
      </c>
      <c r="N161" s="112" t="s">
        <v>42</v>
      </c>
      <c r="O161" s="113">
        <v>0.62</v>
      </c>
      <c r="P161" s="113">
        <f>O161*H161</f>
        <v>1.8599999999999999</v>
      </c>
      <c r="Q161" s="113">
        <v>0</v>
      </c>
      <c r="R161" s="113">
        <f>Q161*H161</f>
        <v>0</v>
      </c>
      <c r="S161" s="113">
        <v>0</v>
      </c>
      <c r="T161" s="114">
        <f>S161*H161</f>
        <v>0</v>
      </c>
      <c r="AR161" s="115" t="s">
        <v>143</v>
      </c>
      <c r="AT161" s="115" t="s">
        <v>138</v>
      </c>
      <c r="AU161" s="115" t="s">
        <v>87</v>
      </c>
      <c r="AY161" s="17" t="s">
        <v>136</v>
      </c>
      <c r="BE161" s="116">
        <f>IF(N161="základní",J161,0)</f>
        <v>0</v>
      </c>
      <c r="BF161" s="116">
        <f>IF(N161="snížená",J161,0)</f>
        <v>0</v>
      </c>
      <c r="BG161" s="116">
        <f>IF(N161="zákl. přenesená",J161,0)</f>
        <v>0</v>
      </c>
      <c r="BH161" s="116">
        <f>IF(N161="sníž. přenesená",J161,0)</f>
        <v>0</v>
      </c>
      <c r="BI161" s="116">
        <f>IF(N161="nulová",J161,0)</f>
        <v>0</v>
      </c>
      <c r="BJ161" s="17" t="s">
        <v>85</v>
      </c>
      <c r="BK161" s="116">
        <f>ROUND(I161*H161,2)</f>
        <v>0</v>
      </c>
      <c r="BL161" s="17" t="s">
        <v>143</v>
      </c>
      <c r="BM161" s="115" t="s">
        <v>883</v>
      </c>
    </row>
    <row r="162" spans="2:65" s="1" customFormat="1" x14ac:dyDescent="0.2">
      <c r="B162" s="28"/>
      <c r="C162" s="239"/>
      <c r="D162" s="242" t="s">
        <v>147</v>
      </c>
      <c r="E162" s="239"/>
      <c r="F162" s="243" t="s">
        <v>884</v>
      </c>
      <c r="G162" s="239"/>
      <c r="H162" s="239"/>
      <c r="J162" s="239"/>
      <c r="K162" s="239"/>
      <c r="L162" s="28"/>
      <c r="M162" s="117"/>
      <c r="T162" s="51"/>
      <c r="AT162" s="17" t="s">
        <v>147</v>
      </c>
      <c r="AU162" s="17" t="s">
        <v>87</v>
      </c>
    </row>
    <row r="163" spans="2:65" s="12" customFormat="1" x14ac:dyDescent="0.2">
      <c r="B163" s="118"/>
      <c r="C163" s="245"/>
      <c r="D163" s="240" t="s">
        <v>151</v>
      </c>
      <c r="E163" s="246" t="s">
        <v>1</v>
      </c>
      <c r="F163" s="247" t="s">
        <v>879</v>
      </c>
      <c r="G163" s="245"/>
      <c r="H163" s="246" t="s">
        <v>1</v>
      </c>
      <c r="J163" s="245"/>
      <c r="K163" s="245"/>
      <c r="L163" s="118"/>
      <c r="M163" s="120"/>
      <c r="T163" s="121"/>
      <c r="AT163" s="119" t="s">
        <v>151</v>
      </c>
      <c r="AU163" s="119" t="s">
        <v>87</v>
      </c>
      <c r="AV163" s="12" t="s">
        <v>85</v>
      </c>
      <c r="AW163" s="12" t="s">
        <v>33</v>
      </c>
      <c r="AX163" s="12" t="s">
        <v>77</v>
      </c>
      <c r="AY163" s="119" t="s">
        <v>136</v>
      </c>
    </row>
    <row r="164" spans="2:65" s="13" customFormat="1" x14ac:dyDescent="0.2">
      <c r="B164" s="122"/>
      <c r="C164" s="248"/>
      <c r="D164" s="240" t="s">
        <v>151</v>
      </c>
      <c r="E164" s="249" t="s">
        <v>1</v>
      </c>
      <c r="F164" s="250" t="s">
        <v>885</v>
      </c>
      <c r="G164" s="248"/>
      <c r="H164" s="251">
        <v>3</v>
      </c>
      <c r="J164" s="248"/>
      <c r="K164" s="248"/>
      <c r="L164" s="122"/>
      <c r="M164" s="124"/>
      <c r="T164" s="125"/>
      <c r="AT164" s="123" t="s">
        <v>151</v>
      </c>
      <c r="AU164" s="123" t="s">
        <v>87</v>
      </c>
      <c r="AV164" s="13" t="s">
        <v>87</v>
      </c>
      <c r="AW164" s="13" t="s">
        <v>33</v>
      </c>
      <c r="AX164" s="13" t="s">
        <v>77</v>
      </c>
      <c r="AY164" s="123" t="s">
        <v>136</v>
      </c>
    </row>
    <row r="165" spans="2:65" s="14" customFormat="1" x14ac:dyDescent="0.2">
      <c r="B165" s="126"/>
      <c r="C165" s="252"/>
      <c r="D165" s="240" t="s">
        <v>151</v>
      </c>
      <c r="E165" s="253" t="s">
        <v>1</v>
      </c>
      <c r="F165" s="254" t="s">
        <v>154</v>
      </c>
      <c r="G165" s="252"/>
      <c r="H165" s="255">
        <v>3</v>
      </c>
      <c r="J165" s="252"/>
      <c r="K165" s="252"/>
      <c r="L165" s="126"/>
      <c r="M165" s="128"/>
      <c r="T165" s="129"/>
      <c r="AT165" s="127" t="s">
        <v>151</v>
      </c>
      <c r="AU165" s="127" t="s">
        <v>87</v>
      </c>
      <c r="AV165" s="14" t="s">
        <v>143</v>
      </c>
      <c r="AW165" s="14" t="s">
        <v>33</v>
      </c>
      <c r="AX165" s="14" t="s">
        <v>85</v>
      </c>
      <c r="AY165" s="127" t="s">
        <v>136</v>
      </c>
    </row>
    <row r="166" spans="2:65" s="1" customFormat="1" ht="24.2" customHeight="1" x14ac:dyDescent="0.2">
      <c r="B166" s="110"/>
      <c r="C166" s="229" t="s">
        <v>229</v>
      </c>
      <c r="D166" s="229" t="s">
        <v>138</v>
      </c>
      <c r="E166" s="231" t="s">
        <v>886</v>
      </c>
      <c r="F166" s="236" t="s">
        <v>887</v>
      </c>
      <c r="G166" s="237" t="s">
        <v>505</v>
      </c>
      <c r="H166" s="238">
        <v>11</v>
      </c>
      <c r="I166" s="354"/>
      <c r="J166" s="272">
        <f>ROUND(I166*H166,2)</f>
        <v>0</v>
      </c>
      <c r="K166" s="236" t="s">
        <v>142</v>
      </c>
      <c r="L166" s="28"/>
      <c r="M166" s="111" t="s">
        <v>1</v>
      </c>
      <c r="N166" s="112" t="s">
        <v>42</v>
      </c>
      <c r="O166" s="113">
        <v>0.1</v>
      </c>
      <c r="P166" s="113">
        <f>O166*H166</f>
        <v>1.1000000000000001</v>
      </c>
      <c r="Q166" s="113">
        <v>0</v>
      </c>
      <c r="R166" s="113">
        <f>Q166*H166</f>
        <v>0</v>
      </c>
      <c r="S166" s="113">
        <v>0</v>
      </c>
      <c r="T166" s="114">
        <f>S166*H166</f>
        <v>0</v>
      </c>
      <c r="AR166" s="115" t="s">
        <v>143</v>
      </c>
      <c r="AT166" s="115" t="s">
        <v>138</v>
      </c>
      <c r="AU166" s="115" t="s">
        <v>87</v>
      </c>
      <c r="AY166" s="17" t="s">
        <v>136</v>
      </c>
      <c r="BE166" s="116">
        <f>IF(N166="základní",J166,0)</f>
        <v>0</v>
      </c>
      <c r="BF166" s="116">
        <f>IF(N166="snížená",J166,0)</f>
        <v>0</v>
      </c>
      <c r="BG166" s="116">
        <f>IF(N166="zákl. přenesená",J166,0)</f>
        <v>0</v>
      </c>
      <c r="BH166" s="116">
        <f>IF(N166="sníž. přenesená",J166,0)</f>
        <v>0</v>
      </c>
      <c r="BI166" s="116">
        <f>IF(N166="nulová",J166,0)</f>
        <v>0</v>
      </c>
      <c r="BJ166" s="17" t="s">
        <v>85</v>
      </c>
      <c r="BK166" s="116">
        <f>ROUND(I166*H166,2)</f>
        <v>0</v>
      </c>
      <c r="BL166" s="17" t="s">
        <v>143</v>
      </c>
      <c r="BM166" s="115" t="s">
        <v>888</v>
      </c>
    </row>
    <row r="167" spans="2:65" s="1" customFormat="1" ht="29.25" x14ac:dyDescent="0.2">
      <c r="B167" s="28"/>
      <c r="C167" s="239"/>
      <c r="D167" s="240" t="s">
        <v>145</v>
      </c>
      <c r="E167" s="239"/>
      <c r="F167" s="241" t="s">
        <v>889</v>
      </c>
      <c r="G167" s="239"/>
      <c r="H167" s="239"/>
      <c r="J167" s="239"/>
      <c r="K167" s="239"/>
      <c r="L167" s="28"/>
      <c r="M167" s="117"/>
      <c r="T167" s="51"/>
      <c r="AT167" s="17" t="s">
        <v>145</v>
      </c>
      <c r="AU167" s="17" t="s">
        <v>87</v>
      </c>
    </row>
    <row r="168" spans="2:65" s="1" customFormat="1" x14ac:dyDescent="0.2">
      <c r="B168" s="28"/>
      <c r="C168" s="239"/>
      <c r="D168" s="242" t="s">
        <v>147</v>
      </c>
      <c r="E168" s="239"/>
      <c r="F168" s="243" t="s">
        <v>890</v>
      </c>
      <c r="G168" s="239"/>
      <c r="H168" s="239"/>
      <c r="J168" s="239"/>
      <c r="K168" s="239"/>
      <c r="L168" s="28"/>
      <c r="M168" s="117"/>
      <c r="T168" s="51"/>
      <c r="AT168" s="17" t="s">
        <v>147</v>
      </c>
      <c r="AU168" s="17" t="s">
        <v>87</v>
      </c>
    </row>
    <row r="169" spans="2:65" s="1" customFormat="1" ht="29.25" x14ac:dyDescent="0.2">
      <c r="B169" s="28"/>
      <c r="C169" s="239"/>
      <c r="D169" s="240" t="s">
        <v>149</v>
      </c>
      <c r="E169" s="239"/>
      <c r="F169" s="244" t="s">
        <v>891</v>
      </c>
      <c r="G169" s="239"/>
      <c r="H169" s="239"/>
      <c r="J169" s="239"/>
      <c r="K169" s="239"/>
      <c r="L169" s="28"/>
      <c r="M169" s="117"/>
      <c r="T169" s="51"/>
      <c r="AT169" s="17" t="s">
        <v>149</v>
      </c>
      <c r="AU169" s="17" t="s">
        <v>87</v>
      </c>
    </row>
    <row r="170" spans="2:65" s="1" customFormat="1" ht="24.2" customHeight="1" x14ac:dyDescent="0.2">
      <c r="B170" s="110"/>
      <c r="C170" s="229" t="s">
        <v>240</v>
      </c>
      <c r="D170" s="229" t="s">
        <v>138</v>
      </c>
      <c r="E170" s="231" t="s">
        <v>892</v>
      </c>
      <c r="F170" s="236" t="s">
        <v>893</v>
      </c>
      <c r="G170" s="237" t="s">
        <v>505</v>
      </c>
      <c r="H170" s="238">
        <v>2</v>
      </c>
      <c r="I170" s="355"/>
      <c r="J170" s="272">
        <f>ROUND(I170*H170,2)</f>
        <v>0</v>
      </c>
      <c r="K170" s="236" t="s">
        <v>142</v>
      </c>
      <c r="L170" s="28"/>
      <c r="M170" s="111" t="s">
        <v>1</v>
      </c>
      <c r="N170" s="112" t="s">
        <v>42</v>
      </c>
      <c r="O170" s="113">
        <v>0.44400000000000001</v>
      </c>
      <c r="P170" s="113">
        <f>O170*H170</f>
        <v>0.88800000000000001</v>
      </c>
      <c r="Q170" s="113">
        <v>0</v>
      </c>
      <c r="R170" s="113">
        <f>Q170*H170</f>
        <v>0</v>
      </c>
      <c r="S170" s="113">
        <v>0</v>
      </c>
      <c r="T170" s="114">
        <f>S170*H170</f>
        <v>0</v>
      </c>
      <c r="AR170" s="115" t="s">
        <v>143</v>
      </c>
      <c r="AT170" s="115" t="s">
        <v>138</v>
      </c>
      <c r="AU170" s="115" t="s">
        <v>87</v>
      </c>
      <c r="AY170" s="17" t="s">
        <v>136</v>
      </c>
      <c r="BE170" s="116">
        <f>IF(N170="základní",J170,0)</f>
        <v>0</v>
      </c>
      <c r="BF170" s="116">
        <f>IF(N170="snížená",J170,0)</f>
        <v>0</v>
      </c>
      <c r="BG170" s="116">
        <f>IF(N170="zákl. přenesená",J170,0)</f>
        <v>0</v>
      </c>
      <c r="BH170" s="116">
        <f>IF(N170="sníž. přenesená",J170,0)</f>
        <v>0</v>
      </c>
      <c r="BI170" s="116">
        <f>IF(N170="nulová",J170,0)</f>
        <v>0</v>
      </c>
      <c r="BJ170" s="17" t="s">
        <v>85</v>
      </c>
      <c r="BK170" s="116">
        <f>ROUND(I170*H170,2)</f>
        <v>0</v>
      </c>
      <c r="BL170" s="17" t="s">
        <v>143</v>
      </c>
      <c r="BM170" s="115" t="s">
        <v>894</v>
      </c>
    </row>
    <row r="171" spans="2:65" s="1" customFormat="1" ht="29.25" x14ac:dyDescent="0.2">
      <c r="B171" s="28"/>
      <c r="C171" s="239"/>
      <c r="D171" s="240" t="s">
        <v>145</v>
      </c>
      <c r="E171" s="239"/>
      <c r="F171" s="241" t="s">
        <v>895</v>
      </c>
      <c r="G171" s="239"/>
      <c r="H171" s="239"/>
      <c r="J171" s="239"/>
      <c r="K171" s="239"/>
      <c r="L171" s="28"/>
      <c r="M171" s="117"/>
      <c r="T171" s="51"/>
      <c r="AT171" s="17" t="s">
        <v>145</v>
      </c>
      <c r="AU171" s="17" t="s">
        <v>87</v>
      </c>
    </row>
    <row r="172" spans="2:65" s="1" customFormat="1" x14ac:dyDescent="0.2">
      <c r="B172" s="28"/>
      <c r="C172" s="239"/>
      <c r="D172" s="242" t="s">
        <v>147</v>
      </c>
      <c r="E172" s="239"/>
      <c r="F172" s="243" t="s">
        <v>896</v>
      </c>
      <c r="G172" s="239"/>
      <c r="H172" s="239"/>
      <c r="J172" s="239"/>
      <c r="K172" s="239"/>
      <c r="L172" s="28"/>
      <c r="M172" s="117"/>
      <c r="T172" s="51"/>
      <c r="AT172" s="17" t="s">
        <v>147</v>
      </c>
      <c r="AU172" s="17" t="s">
        <v>87</v>
      </c>
    </row>
    <row r="173" spans="2:65" s="1" customFormat="1" ht="29.25" x14ac:dyDescent="0.2">
      <c r="B173" s="28"/>
      <c r="C173" s="239"/>
      <c r="D173" s="240" t="s">
        <v>149</v>
      </c>
      <c r="E173" s="239"/>
      <c r="F173" s="244" t="s">
        <v>891</v>
      </c>
      <c r="G173" s="239"/>
      <c r="H173" s="239"/>
      <c r="J173" s="239"/>
      <c r="K173" s="239"/>
      <c r="L173" s="28"/>
      <c r="M173" s="117"/>
      <c r="T173" s="51"/>
      <c r="AT173" s="17" t="s">
        <v>149</v>
      </c>
      <c r="AU173" s="17" t="s">
        <v>87</v>
      </c>
    </row>
    <row r="174" spans="2:65" s="1" customFormat="1" ht="24.2" customHeight="1" x14ac:dyDescent="0.2">
      <c r="B174" s="110"/>
      <c r="C174" s="229" t="s">
        <v>248</v>
      </c>
      <c r="D174" s="229" t="s">
        <v>138</v>
      </c>
      <c r="E174" s="231" t="s">
        <v>897</v>
      </c>
      <c r="F174" s="236" t="s">
        <v>898</v>
      </c>
      <c r="G174" s="237" t="s">
        <v>505</v>
      </c>
      <c r="H174" s="238">
        <v>3</v>
      </c>
      <c r="I174" s="356"/>
      <c r="J174" s="272">
        <f>ROUND(I174*H174,2)</f>
        <v>0</v>
      </c>
      <c r="K174" s="236" t="s">
        <v>142</v>
      </c>
      <c r="L174" s="28"/>
      <c r="M174" s="111" t="s">
        <v>1</v>
      </c>
      <c r="N174" s="112" t="s">
        <v>42</v>
      </c>
      <c r="O174" s="113">
        <v>0.78600000000000003</v>
      </c>
      <c r="P174" s="113">
        <f>O174*H174</f>
        <v>2.3580000000000001</v>
      </c>
      <c r="Q174" s="113">
        <v>0</v>
      </c>
      <c r="R174" s="113">
        <f>Q174*H174</f>
        <v>0</v>
      </c>
      <c r="S174" s="113">
        <v>0</v>
      </c>
      <c r="T174" s="114">
        <f>S174*H174</f>
        <v>0</v>
      </c>
      <c r="AR174" s="115" t="s">
        <v>143</v>
      </c>
      <c r="AT174" s="115" t="s">
        <v>138</v>
      </c>
      <c r="AU174" s="115" t="s">
        <v>87</v>
      </c>
      <c r="AY174" s="17" t="s">
        <v>136</v>
      </c>
      <c r="BE174" s="116">
        <f>IF(N174="základní",J174,0)</f>
        <v>0</v>
      </c>
      <c r="BF174" s="116">
        <f>IF(N174="snížená",J174,0)</f>
        <v>0</v>
      </c>
      <c r="BG174" s="116">
        <f>IF(N174="zákl. přenesená",J174,0)</f>
        <v>0</v>
      </c>
      <c r="BH174" s="116">
        <f>IF(N174="sníž. přenesená",J174,0)</f>
        <v>0</v>
      </c>
      <c r="BI174" s="116">
        <f>IF(N174="nulová",J174,0)</f>
        <v>0</v>
      </c>
      <c r="BJ174" s="17" t="s">
        <v>85</v>
      </c>
      <c r="BK174" s="116">
        <f>ROUND(I174*H174,2)</f>
        <v>0</v>
      </c>
      <c r="BL174" s="17" t="s">
        <v>143</v>
      </c>
      <c r="BM174" s="115" t="s">
        <v>899</v>
      </c>
    </row>
    <row r="175" spans="2:65" s="1" customFormat="1" ht="29.25" x14ac:dyDescent="0.2">
      <c r="B175" s="28"/>
      <c r="C175" s="239"/>
      <c r="D175" s="240" t="s">
        <v>145</v>
      </c>
      <c r="E175" s="239"/>
      <c r="F175" s="241" t="s">
        <v>900</v>
      </c>
      <c r="G175" s="239"/>
      <c r="H175" s="239"/>
      <c r="J175" s="239"/>
      <c r="K175" s="239"/>
      <c r="L175" s="28"/>
      <c r="M175" s="117"/>
      <c r="T175" s="51"/>
      <c r="AT175" s="17" t="s">
        <v>145</v>
      </c>
      <c r="AU175" s="17" t="s">
        <v>87</v>
      </c>
    </row>
    <row r="176" spans="2:65" s="1" customFormat="1" x14ac:dyDescent="0.2">
      <c r="B176" s="28"/>
      <c r="C176" s="239"/>
      <c r="D176" s="242" t="s">
        <v>147</v>
      </c>
      <c r="E176" s="239"/>
      <c r="F176" s="243" t="s">
        <v>901</v>
      </c>
      <c r="G176" s="239"/>
      <c r="H176" s="239"/>
      <c r="J176" s="239"/>
      <c r="K176" s="239"/>
      <c r="L176" s="28"/>
      <c r="M176" s="117"/>
      <c r="T176" s="51"/>
      <c r="AT176" s="17" t="s">
        <v>147</v>
      </c>
      <c r="AU176" s="17" t="s">
        <v>87</v>
      </c>
    </row>
    <row r="177" spans="2:47" s="1" customFormat="1" ht="29.25" x14ac:dyDescent="0.2">
      <c r="B177" s="28"/>
      <c r="C177" s="239"/>
      <c r="D177" s="240" t="s">
        <v>149</v>
      </c>
      <c r="E177" s="239"/>
      <c r="F177" s="244" t="s">
        <v>891</v>
      </c>
      <c r="G177" s="239"/>
      <c r="H177" s="239"/>
      <c r="J177" s="239"/>
      <c r="K177" s="239"/>
      <c r="L177" s="28"/>
      <c r="M177" s="137"/>
      <c r="N177" s="138"/>
      <c r="O177" s="138"/>
      <c r="P177" s="138"/>
      <c r="Q177" s="138"/>
      <c r="R177" s="138"/>
      <c r="S177" s="138"/>
      <c r="T177" s="139"/>
      <c r="AT177" s="17" t="s">
        <v>149</v>
      </c>
      <c r="AU177" s="17" t="s">
        <v>87</v>
      </c>
    </row>
    <row r="178" spans="2:47" s="1" customFormat="1" ht="6.95" customHeight="1" x14ac:dyDescent="0.2">
      <c r="B178" s="40"/>
      <c r="C178" s="41"/>
      <c r="D178" s="41"/>
      <c r="E178" s="41"/>
      <c r="F178" s="41"/>
      <c r="G178" s="41"/>
      <c r="H178" s="41"/>
      <c r="I178" s="41"/>
      <c r="J178" s="41"/>
      <c r="K178" s="41"/>
      <c r="L178" s="28"/>
    </row>
  </sheetData>
  <sheetProtection sheet="1" objects="1" scenarios="1"/>
  <autoFilter ref="C117:K177"/>
  <mergeCells count="9">
    <mergeCell ref="E87:H87"/>
    <mergeCell ref="E108:H108"/>
    <mergeCell ref="E110:H110"/>
    <mergeCell ref="L2:V2"/>
    <mergeCell ref="E7:H7"/>
    <mergeCell ref="E9:H9"/>
    <mergeCell ref="E27:H27"/>
    <mergeCell ref="E85:H85"/>
    <mergeCell ref="E18:H18"/>
  </mergeCells>
  <hyperlinks>
    <hyperlink ref="F123" r:id="rId1"/>
    <hyperlink ref="F130" r:id="rId2"/>
    <hyperlink ref="F136" r:id="rId3"/>
    <hyperlink ref="F141" r:id="rId4"/>
    <hyperlink ref="F148" r:id="rId5"/>
    <hyperlink ref="F153" r:id="rId6"/>
    <hyperlink ref="F157" r:id="rId7"/>
    <hyperlink ref="F162" r:id="rId8"/>
    <hyperlink ref="F168" r:id="rId9"/>
    <hyperlink ref="F172" r:id="rId10"/>
    <hyperlink ref="F176" r:id="rId1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6"/>
  <sheetViews>
    <sheetView showGridLines="0" topLeftCell="A98" workbookViewId="0">
      <selection activeCell="J121" sqref="J121:K155"/>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69" t="s">
        <v>5</v>
      </c>
      <c r="M2" s="163"/>
      <c r="N2" s="163"/>
      <c r="O2" s="163"/>
      <c r="P2" s="163"/>
      <c r="Q2" s="163"/>
      <c r="R2" s="163"/>
      <c r="S2" s="163"/>
      <c r="T2" s="163"/>
      <c r="U2" s="163"/>
      <c r="V2" s="163"/>
      <c r="AT2" s="17" t="s">
        <v>105</v>
      </c>
    </row>
    <row r="3" spans="2:46" ht="6.95" customHeight="1" x14ac:dyDescent="0.2">
      <c r="B3" s="18"/>
      <c r="C3" s="19"/>
      <c r="D3" s="19"/>
      <c r="E3" s="19"/>
      <c r="F3" s="19"/>
      <c r="G3" s="19"/>
      <c r="H3" s="19"/>
      <c r="I3" s="19"/>
      <c r="J3" s="19"/>
      <c r="K3" s="19"/>
      <c r="L3" s="20"/>
      <c r="AT3" s="17" t="s">
        <v>87</v>
      </c>
    </row>
    <row r="4" spans="2:46" ht="24.95" customHeight="1" x14ac:dyDescent="0.2">
      <c r="B4" s="20"/>
      <c r="D4" s="21" t="s">
        <v>106</v>
      </c>
      <c r="L4" s="20"/>
      <c r="M4" s="71" t="s">
        <v>10</v>
      </c>
      <c r="AT4" s="17" t="s">
        <v>3</v>
      </c>
    </row>
    <row r="5" spans="2:46" ht="6.95" customHeight="1" x14ac:dyDescent="0.2">
      <c r="B5" s="20"/>
      <c r="L5" s="20"/>
    </row>
    <row r="6" spans="2:46" ht="12" customHeight="1" x14ac:dyDescent="0.2">
      <c r="B6" s="20"/>
      <c r="D6" s="25" t="s">
        <v>14</v>
      </c>
      <c r="L6" s="20"/>
    </row>
    <row r="7" spans="2:46" ht="16.5" customHeight="1" x14ac:dyDescent="0.2">
      <c r="B7" s="20"/>
      <c r="E7" s="175" t="str">
        <f>'Rekapitulace stavby'!K6</f>
        <v>Litavka, ř.km 2,5 – 3,0, revitalizace koryta toku</v>
      </c>
      <c r="F7" s="176"/>
      <c r="G7" s="176"/>
      <c r="H7" s="176"/>
      <c r="L7" s="20"/>
    </row>
    <row r="8" spans="2:46" s="1" customFormat="1" ht="12" customHeight="1" x14ac:dyDescent="0.2">
      <c r="B8" s="28"/>
      <c r="D8" s="25" t="s">
        <v>107</v>
      </c>
      <c r="L8" s="28"/>
    </row>
    <row r="9" spans="2:46" s="1" customFormat="1" ht="16.5" customHeight="1" x14ac:dyDescent="0.2">
      <c r="B9" s="28"/>
      <c r="E9" s="141" t="s">
        <v>902</v>
      </c>
      <c r="F9" s="174"/>
      <c r="G9" s="174"/>
      <c r="H9" s="174"/>
      <c r="L9" s="28"/>
    </row>
    <row r="10" spans="2:46" s="1" customFormat="1" x14ac:dyDescent="0.2">
      <c r="B10" s="28"/>
      <c r="L10" s="28"/>
    </row>
    <row r="11" spans="2:46" s="1" customFormat="1" ht="12" customHeight="1" x14ac:dyDescent="0.2">
      <c r="B11" s="28"/>
      <c r="D11" s="25" t="s">
        <v>16</v>
      </c>
      <c r="F11" s="23" t="s">
        <v>1</v>
      </c>
      <c r="I11" s="25" t="s">
        <v>17</v>
      </c>
      <c r="J11" s="23" t="s">
        <v>1</v>
      </c>
      <c r="L11" s="28"/>
    </row>
    <row r="12" spans="2:46" s="1" customFormat="1" ht="12" customHeight="1" x14ac:dyDescent="0.2">
      <c r="B12" s="28"/>
      <c r="D12" s="25" t="s">
        <v>18</v>
      </c>
      <c r="F12" s="23" t="s">
        <v>903</v>
      </c>
      <c r="I12" s="25" t="s">
        <v>20</v>
      </c>
      <c r="J12" s="48">
        <f>'Rekapitulace stavby'!AN8</f>
        <v>45349</v>
      </c>
      <c r="L12" s="28"/>
    </row>
    <row r="13" spans="2:46" s="1" customFormat="1" ht="10.9" customHeight="1" x14ac:dyDescent="0.2">
      <c r="B13" s="28"/>
      <c r="L13" s="28"/>
    </row>
    <row r="14" spans="2:46" s="1" customFormat="1" ht="12" customHeight="1" x14ac:dyDescent="0.2">
      <c r="B14" s="28"/>
      <c r="D14" s="25" t="s">
        <v>21</v>
      </c>
      <c r="I14" s="25" t="s">
        <v>22</v>
      </c>
      <c r="J14" s="23" t="s">
        <v>23</v>
      </c>
      <c r="L14" s="28"/>
    </row>
    <row r="15" spans="2:46" s="1" customFormat="1" ht="18" customHeight="1" x14ac:dyDescent="0.2">
      <c r="B15" s="28"/>
      <c r="E15" s="23" t="s">
        <v>24</v>
      </c>
      <c r="I15" s="25" t="s">
        <v>25</v>
      </c>
      <c r="J15" s="23" t="s">
        <v>26</v>
      </c>
      <c r="L15" s="28"/>
    </row>
    <row r="16" spans="2:46" s="1" customFormat="1" ht="6.95" customHeight="1" x14ac:dyDescent="0.2">
      <c r="B16" s="28"/>
      <c r="L16" s="28"/>
    </row>
    <row r="17" spans="2:12" s="1" customFormat="1" ht="12" customHeight="1" x14ac:dyDescent="0.2">
      <c r="B17" s="28"/>
      <c r="D17" s="25" t="s">
        <v>27</v>
      </c>
      <c r="I17" s="25" t="s">
        <v>22</v>
      </c>
      <c r="J17" s="281" t="s">
        <v>957</v>
      </c>
      <c r="L17" s="28"/>
    </row>
    <row r="18" spans="2:12" s="1" customFormat="1" ht="18" customHeight="1" x14ac:dyDescent="0.2">
      <c r="B18" s="28"/>
      <c r="E18" s="228" t="s">
        <v>957</v>
      </c>
      <c r="F18" s="162"/>
      <c r="G18" s="162"/>
      <c r="H18" s="162"/>
      <c r="I18" s="25" t="s">
        <v>25</v>
      </c>
      <c r="J18" s="281" t="s">
        <v>957</v>
      </c>
      <c r="L18" s="28"/>
    </row>
    <row r="19" spans="2:12" s="1" customFormat="1" ht="6.95" customHeight="1" x14ac:dyDescent="0.2">
      <c r="B19" s="28"/>
      <c r="L19" s="28"/>
    </row>
    <row r="20" spans="2:12" s="1" customFormat="1" ht="12" customHeight="1" x14ac:dyDescent="0.2">
      <c r="B20" s="28"/>
      <c r="D20" s="25" t="s">
        <v>29</v>
      </c>
      <c r="I20" s="25" t="s">
        <v>22</v>
      </c>
      <c r="J20" s="23" t="s">
        <v>30</v>
      </c>
      <c r="L20" s="28"/>
    </row>
    <row r="21" spans="2:12" s="1" customFormat="1" ht="18" customHeight="1" x14ac:dyDescent="0.2">
      <c r="B21" s="28"/>
      <c r="E21" s="23" t="s">
        <v>31</v>
      </c>
      <c r="I21" s="25" t="s">
        <v>25</v>
      </c>
      <c r="J21" s="23" t="s">
        <v>32</v>
      </c>
      <c r="L21" s="28"/>
    </row>
    <row r="22" spans="2:12" s="1" customFormat="1" ht="6.95" customHeight="1" x14ac:dyDescent="0.2">
      <c r="B22" s="28"/>
      <c r="L22" s="28"/>
    </row>
    <row r="23" spans="2:12" s="1" customFormat="1" ht="12" customHeight="1" x14ac:dyDescent="0.2">
      <c r="B23" s="28"/>
      <c r="D23" s="25" t="s">
        <v>34</v>
      </c>
      <c r="I23" s="25" t="s">
        <v>22</v>
      </c>
      <c r="J23" s="23" t="str">
        <f>IF('Rekapitulace stavby'!AN19="","",'Rekapitulace stavby'!AN19)</f>
        <v/>
      </c>
      <c r="L23" s="28"/>
    </row>
    <row r="24" spans="2:12" s="1" customFormat="1" ht="18" customHeight="1" x14ac:dyDescent="0.2">
      <c r="B24" s="28"/>
      <c r="E24" s="23" t="str">
        <f>IF('Rekapitulace stavby'!E20="","",'Rekapitulace stavby'!E20)</f>
        <v xml:space="preserve"> </v>
      </c>
      <c r="I24" s="25" t="s">
        <v>25</v>
      </c>
      <c r="J24" s="23" t="str">
        <f>IF('Rekapitulace stavby'!AN20="","",'Rekapitulace stavby'!AN20)</f>
        <v/>
      </c>
      <c r="L24" s="28"/>
    </row>
    <row r="25" spans="2:12" s="1" customFormat="1" ht="6.95" customHeight="1" x14ac:dyDescent="0.2">
      <c r="B25" s="28"/>
      <c r="L25" s="28"/>
    </row>
    <row r="26" spans="2:12" s="1" customFormat="1" ht="12" customHeight="1" x14ac:dyDescent="0.2">
      <c r="B26" s="28"/>
      <c r="D26" s="25" t="s">
        <v>35</v>
      </c>
      <c r="L26" s="28"/>
    </row>
    <row r="27" spans="2:12" s="7" customFormat="1" ht="16.5" customHeight="1" x14ac:dyDescent="0.2">
      <c r="B27" s="72"/>
      <c r="E27" s="165" t="s">
        <v>1</v>
      </c>
      <c r="F27" s="165"/>
      <c r="G27" s="165"/>
      <c r="H27" s="165"/>
      <c r="L27" s="72"/>
    </row>
    <row r="28" spans="2:12" s="1" customFormat="1" ht="6.95" customHeight="1" x14ac:dyDescent="0.2">
      <c r="B28" s="28"/>
      <c r="L28" s="28"/>
    </row>
    <row r="29" spans="2:12" s="1" customFormat="1" ht="6.95" customHeight="1" x14ac:dyDescent="0.2">
      <c r="B29" s="28"/>
      <c r="D29" s="49"/>
      <c r="E29" s="49"/>
      <c r="F29" s="49"/>
      <c r="G29" s="49"/>
      <c r="H29" s="49"/>
      <c r="I29" s="49"/>
      <c r="J29" s="49"/>
      <c r="K29" s="49"/>
      <c r="L29" s="28"/>
    </row>
    <row r="30" spans="2:12" s="1" customFormat="1" ht="25.35" customHeight="1" x14ac:dyDescent="0.2">
      <c r="B30" s="28"/>
      <c r="D30" s="73" t="s">
        <v>37</v>
      </c>
      <c r="J30" s="61">
        <f>ROUND(J120, 2)</f>
        <v>0</v>
      </c>
      <c r="L30" s="28"/>
    </row>
    <row r="31" spans="2:12" s="1" customFormat="1" ht="6.95" customHeight="1" x14ac:dyDescent="0.2">
      <c r="B31" s="28"/>
      <c r="D31" s="49"/>
      <c r="E31" s="49"/>
      <c r="F31" s="49"/>
      <c r="G31" s="49"/>
      <c r="H31" s="49"/>
      <c r="I31" s="49"/>
      <c r="J31" s="49"/>
      <c r="K31" s="49"/>
      <c r="L31" s="28"/>
    </row>
    <row r="32" spans="2:12" s="1" customFormat="1" ht="14.45" customHeight="1" x14ac:dyDescent="0.2">
      <c r="B32" s="28"/>
      <c r="F32" s="31" t="s">
        <v>39</v>
      </c>
      <c r="I32" s="31" t="s">
        <v>38</v>
      </c>
      <c r="J32" s="31" t="s">
        <v>40</v>
      </c>
      <c r="L32" s="28"/>
    </row>
    <row r="33" spans="2:12" s="1" customFormat="1" ht="14.45" customHeight="1" x14ac:dyDescent="0.2">
      <c r="B33" s="28"/>
      <c r="D33" s="50" t="s">
        <v>41</v>
      </c>
      <c r="E33" s="25" t="s">
        <v>42</v>
      </c>
      <c r="F33" s="74">
        <f>ROUND((SUM(BE120:BE155)),  2)</f>
        <v>0</v>
      </c>
      <c r="I33" s="75">
        <v>0.21</v>
      </c>
      <c r="J33" s="74">
        <f>ROUND(((SUM(BE120:BE155))*I33),  2)</f>
        <v>0</v>
      </c>
      <c r="L33" s="28"/>
    </row>
    <row r="34" spans="2:12" s="1" customFormat="1" ht="14.45" customHeight="1" x14ac:dyDescent="0.2">
      <c r="B34" s="28"/>
      <c r="E34" s="25" t="s">
        <v>43</v>
      </c>
      <c r="F34" s="74">
        <f>ROUND((SUM(BF120:BF155)),  2)</f>
        <v>0</v>
      </c>
      <c r="I34" s="75">
        <v>0.15</v>
      </c>
      <c r="J34" s="74">
        <f>ROUND(((SUM(BF120:BF155))*I34),  2)</f>
        <v>0</v>
      </c>
      <c r="L34" s="28"/>
    </row>
    <row r="35" spans="2:12" s="1" customFormat="1" ht="14.45" hidden="1" customHeight="1" x14ac:dyDescent="0.2">
      <c r="B35" s="28"/>
      <c r="E35" s="25" t="s">
        <v>44</v>
      </c>
      <c r="F35" s="74">
        <f>ROUND((SUM(BG120:BG155)),  2)</f>
        <v>0</v>
      </c>
      <c r="I35" s="75">
        <v>0.21</v>
      </c>
      <c r="J35" s="74">
        <f>0</f>
        <v>0</v>
      </c>
      <c r="L35" s="28"/>
    </row>
    <row r="36" spans="2:12" s="1" customFormat="1" ht="14.45" hidden="1" customHeight="1" x14ac:dyDescent="0.2">
      <c r="B36" s="28"/>
      <c r="E36" s="25" t="s">
        <v>45</v>
      </c>
      <c r="F36" s="74">
        <f>ROUND((SUM(BH120:BH155)),  2)</f>
        <v>0</v>
      </c>
      <c r="I36" s="75">
        <v>0.15</v>
      </c>
      <c r="J36" s="74">
        <f>0</f>
        <v>0</v>
      </c>
      <c r="L36" s="28"/>
    </row>
    <row r="37" spans="2:12" s="1" customFormat="1" ht="14.45" hidden="1" customHeight="1" x14ac:dyDescent="0.2">
      <c r="B37" s="28"/>
      <c r="E37" s="25" t="s">
        <v>46</v>
      </c>
      <c r="F37" s="74">
        <f>ROUND((SUM(BI120:BI155)),  2)</f>
        <v>0</v>
      </c>
      <c r="I37" s="75">
        <v>0</v>
      </c>
      <c r="J37" s="74">
        <f>0</f>
        <v>0</v>
      </c>
      <c r="L37" s="28"/>
    </row>
    <row r="38" spans="2:12" s="1" customFormat="1" ht="6.95" customHeight="1" x14ac:dyDescent="0.2">
      <c r="B38" s="28"/>
      <c r="L38" s="28"/>
    </row>
    <row r="39" spans="2:12" s="1" customFormat="1" ht="25.35" customHeight="1" x14ac:dyDescent="0.2">
      <c r="B39" s="28"/>
      <c r="C39" s="76"/>
      <c r="D39" s="77" t="s">
        <v>47</v>
      </c>
      <c r="E39" s="52"/>
      <c r="F39" s="52"/>
      <c r="G39" s="78" t="s">
        <v>48</v>
      </c>
      <c r="H39" s="79" t="s">
        <v>49</v>
      </c>
      <c r="I39" s="52"/>
      <c r="J39" s="80">
        <f>SUM(J30:J37)</f>
        <v>0</v>
      </c>
      <c r="K39" s="81"/>
      <c r="L39" s="28"/>
    </row>
    <row r="40" spans="2:12" s="1" customFormat="1" ht="14.45" customHeight="1" x14ac:dyDescent="0.2">
      <c r="B40" s="28"/>
      <c r="L40" s="28"/>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28"/>
      <c r="D50" s="37" t="s">
        <v>50</v>
      </c>
      <c r="E50" s="38"/>
      <c r="F50" s="38"/>
      <c r="G50" s="37" t="s">
        <v>51</v>
      </c>
      <c r="H50" s="38"/>
      <c r="I50" s="38"/>
      <c r="J50" s="38"/>
      <c r="K50" s="38"/>
      <c r="L50" s="28"/>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28"/>
      <c r="D61" s="39" t="s">
        <v>52</v>
      </c>
      <c r="E61" s="30"/>
      <c r="F61" s="82" t="s">
        <v>53</v>
      </c>
      <c r="G61" s="39" t="s">
        <v>52</v>
      </c>
      <c r="H61" s="30"/>
      <c r="I61" s="30"/>
      <c r="J61" s="83" t="s">
        <v>53</v>
      </c>
      <c r="K61" s="30"/>
      <c r="L61" s="28"/>
    </row>
    <row r="62" spans="2:12" x14ac:dyDescent="0.2">
      <c r="B62" s="20"/>
      <c r="L62" s="20"/>
    </row>
    <row r="63" spans="2:12" x14ac:dyDescent="0.2">
      <c r="B63" s="20"/>
      <c r="L63" s="20"/>
    </row>
    <row r="64" spans="2:12" x14ac:dyDescent="0.2">
      <c r="B64" s="20"/>
      <c r="L64" s="20"/>
    </row>
    <row r="65" spans="2:12" s="1" customFormat="1" ht="12.75" x14ac:dyDescent="0.2">
      <c r="B65" s="28"/>
      <c r="D65" s="37" t="s">
        <v>54</v>
      </c>
      <c r="E65" s="38"/>
      <c r="F65" s="38"/>
      <c r="G65" s="37" t="s">
        <v>55</v>
      </c>
      <c r="H65" s="38"/>
      <c r="I65" s="38"/>
      <c r="J65" s="38"/>
      <c r="K65" s="38"/>
      <c r="L65" s="28"/>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28"/>
      <c r="D76" s="39" t="s">
        <v>52</v>
      </c>
      <c r="E76" s="30"/>
      <c r="F76" s="82" t="s">
        <v>53</v>
      </c>
      <c r="G76" s="39" t="s">
        <v>52</v>
      </c>
      <c r="H76" s="30"/>
      <c r="I76" s="30"/>
      <c r="J76" s="83" t="s">
        <v>53</v>
      </c>
      <c r="K76" s="30"/>
      <c r="L76" s="28"/>
    </row>
    <row r="77" spans="2:12" s="1" customFormat="1" ht="14.45" customHeight="1" x14ac:dyDescent="0.2">
      <c r="B77" s="40"/>
      <c r="C77" s="41"/>
      <c r="D77" s="41"/>
      <c r="E77" s="41"/>
      <c r="F77" s="41"/>
      <c r="G77" s="41"/>
      <c r="H77" s="41"/>
      <c r="I77" s="41"/>
      <c r="J77" s="41"/>
      <c r="K77" s="41"/>
      <c r="L77" s="28"/>
    </row>
    <row r="81" spans="2:47" s="1" customFormat="1" ht="6.95" customHeight="1" x14ac:dyDescent="0.2">
      <c r="B81" s="42"/>
      <c r="C81" s="43"/>
      <c r="D81" s="43"/>
      <c r="E81" s="43"/>
      <c r="F81" s="43"/>
      <c r="G81" s="43"/>
      <c r="H81" s="43"/>
      <c r="I81" s="43"/>
      <c r="J81" s="43"/>
      <c r="K81" s="43"/>
      <c r="L81" s="28"/>
    </row>
    <row r="82" spans="2:47" s="1" customFormat="1" ht="24.95" customHeight="1" x14ac:dyDescent="0.2">
      <c r="B82" s="28"/>
      <c r="C82" s="21" t="s">
        <v>109</v>
      </c>
      <c r="L82" s="28"/>
    </row>
    <row r="83" spans="2:47" s="1" customFormat="1" ht="6.95" customHeight="1" x14ac:dyDescent="0.2">
      <c r="B83" s="28"/>
      <c r="L83" s="28"/>
    </row>
    <row r="84" spans="2:47" s="1" customFormat="1" ht="12" customHeight="1" x14ac:dyDescent="0.2">
      <c r="B84" s="28"/>
      <c r="C84" s="25" t="s">
        <v>14</v>
      </c>
      <c r="L84" s="28"/>
    </row>
    <row r="85" spans="2:47" s="1" customFormat="1" ht="16.5" customHeight="1" x14ac:dyDescent="0.2">
      <c r="B85" s="28"/>
      <c r="E85" s="175" t="str">
        <f>E7</f>
        <v>Litavka, ř.km 2,5 – 3,0, revitalizace koryta toku</v>
      </c>
      <c r="F85" s="176"/>
      <c r="G85" s="176"/>
      <c r="H85" s="176"/>
      <c r="L85" s="28"/>
    </row>
    <row r="86" spans="2:47" s="1" customFormat="1" ht="12" customHeight="1" x14ac:dyDescent="0.2">
      <c r="B86" s="28"/>
      <c r="C86" s="25" t="s">
        <v>107</v>
      </c>
      <c r="L86" s="28"/>
    </row>
    <row r="87" spans="2:47" s="1" customFormat="1" ht="16.5" customHeight="1" x14ac:dyDescent="0.2">
      <c r="B87" s="28"/>
      <c r="E87" s="141" t="str">
        <f>E9</f>
        <v>VON - Vedlejší a ostatní náklady</v>
      </c>
      <c r="F87" s="174"/>
      <c r="G87" s="174"/>
      <c r="H87" s="174"/>
      <c r="L87" s="28"/>
    </row>
    <row r="88" spans="2:47" s="1" customFormat="1" ht="6.95" customHeight="1" x14ac:dyDescent="0.2">
      <c r="B88" s="28"/>
      <c r="L88" s="28"/>
    </row>
    <row r="89" spans="2:47" s="1" customFormat="1" ht="12" customHeight="1" x14ac:dyDescent="0.2">
      <c r="B89" s="28"/>
      <c r="C89" s="25" t="s">
        <v>18</v>
      </c>
      <c r="F89" s="23" t="str">
        <f>F12</f>
        <v>k.ú. Strašice v Brdech (930105)</v>
      </c>
      <c r="I89" s="25" t="s">
        <v>20</v>
      </c>
      <c r="J89" s="48">
        <f>IF(J12="","",J12)</f>
        <v>45349</v>
      </c>
      <c r="L89" s="28"/>
    </row>
    <row r="90" spans="2:47" s="1" customFormat="1" ht="6.95" customHeight="1" x14ac:dyDescent="0.2">
      <c r="B90" s="28"/>
      <c r="L90" s="28"/>
    </row>
    <row r="91" spans="2:47" s="1" customFormat="1" ht="40.15" customHeight="1" x14ac:dyDescent="0.2">
      <c r="B91" s="28"/>
      <c r="C91" s="25" t="s">
        <v>21</v>
      </c>
      <c r="F91" s="23" t="str">
        <f>E15</f>
        <v>Povodí Vltavy, státní podnik</v>
      </c>
      <c r="I91" s="25" t="s">
        <v>29</v>
      </c>
      <c r="J91" s="26" t="str">
        <f>E21</f>
        <v>ENVISYSTEM, s.r.o., U Nikolajky 15, 15000  Praha 5</v>
      </c>
      <c r="L91" s="28"/>
    </row>
    <row r="92" spans="2:47" s="1" customFormat="1" ht="15.2" customHeight="1" x14ac:dyDescent="0.2">
      <c r="B92" s="28"/>
      <c r="C92" s="25" t="s">
        <v>27</v>
      </c>
      <c r="F92" s="23" t="str">
        <f>IF(E18="","",E18)</f>
        <v>Vyplň údaj</v>
      </c>
      <c r="I92" s="25" t="s">
        <v>34</v>
      </c>
      <c r="J92" s="26" t="str">
        <f>E24</f>
        <v xml:space="preserve"> </v>
      </c>
      <c r="L92" s="28"/>
    </row>
    <row r="93" spans="2:47" s="1" customFormat="1" ht="10.35" customHeight="1" x14ac:dyDescent="0.2">
      <c r="B93" s="28"/>
      <c r="L93" s="28"/>
    </row>
    <row r="94" spans="2:47" s="1" customFormat="1" ht="29.25" customHeight="1" x14ac:dyDescent="0.2">
      <c r="B94" s="28"/>
      <c r="C94" s="84" t="s">
        <v>110</v>
      </c>
      <c r="D94" s="76"/>
      <c r="E94" s="76"/>
      <c r="F94" s="76"/>
      <c r="G94" s="76"/>
      <c r="H94" s="76"/>
      <c r="I94" s="76"/>
      <c r="J94" s="85" t="s">
        <v>111</v>
      </c>
      <c r="K94" s="76"/>
      <c r="L94" s="28"/>
    </row>
    <row r="95" spans="2:47" s="1" customFormat="1" ht="10.35" customHeight="1" x14ac:dyDescent="0.2">
      <c r="B95" s="28"/>
      <c r="L95" s="28"/>
    </row>
    <row r="96" spans="2:47" s="1" customFormat="1" ht="22.9" customHeight="1" x14ac:dyDescent="0.2">
      <c r="B96" s="28"/>
      <c r="C96" s="86" t="s">
        <v>112</v>
      </c>
      <c r="J96" s="61">
        <f>J120</f>
        <v>0</v>
      </c>
      <c r="L96" s="28"/>
      <c r="AU96" s="17" t="s">
        <v>113</v>
      </c>
    </row>
    <row r="97" spans="2:12" s="8" customFormat="1" ht="24.95" customHeight="1" x14ac:dyDescent="0.2">
      <c r="B97" s="87"/>
      <c r="D97" s="88" t="s">
        <v>904</v>
      </c>
      <c r="E97" s="89"/>
      <c r="F97" s="89"/>
      <c r="G97" s="89"/>
      <c r="H97" s="89"/>
      <c r="I97" s="89"/>
      <c r="J97" s="90">
        <f>J121</f>
        <v>0</v>
      </c>
      <c r="L97" s="87"/>
    </row>
    <row r="98" spans="2:12" s="9" customFormat="1" ht="19.899999999999999" customHeight="1" x14ac:dyDescent="0.2">
      <c r="B98" s="91"/>
      <c r="D98" s="92" t="s">
        <v>905</v>
      </c>
      <c r="E98" s="93"/>
      <c r="F98" s="93"/>
      <c r="G98" s="93"/>
      <c r="H98" s="93"/>
      <c r="I98" s="93"/>
      <c r="J98" s="94">
        <f>J122</f>
        <v>0</v>
      </c>
      <c r="L98" s="91"/>
    </row>
    <row r="99" spans="2:12" s="9" customFormat="1" ht="19.899999999999999" customHeight="1" x14ac:dyDescent="0.2">
      <c r="B99" s="91"/>
      <c r="D99" s="92" t="s">
        <v>906</v>
      </c>
      <c r="E99" s="93"/>
      <c r="F99" s="93"/>
      <c r="G99" s="93"/>
      <c r="H99" s="93"/>
      <c r="I99" s="93"/>
      <c r="J99" s="94">
        <f>J129</f>
        <v>0</v>
      </c>
      <c r="L99" s="91"/>
    </row>
    <row r="100" spans="2:12" s="9" customFormat="1" ht="19.899999999999999" customHeight="1" x14ac:dyDescent="0.2">
      <c r="B100" s="91"/>
      <c r="D100" s="92" t="s">
        <v>907</v>
      </c>
      <c r="E100" s="93"/>
      <c r="F100" s="93"/>
      <c r="G100" s="93"/>
      <c r="H100" s="93"/>
      <c r="I100" s="93"/>
      <c r="J100" s="94">
        <f>J153</f>
        <v>0</v>
      </c>
      <c r="L100" s="91"/>
    </row>
    <row r="101" spans="2:12" s="1" customFormat="1" ht="21.75" customHeight="1" x14ac:dyDescent="0.2">
      <c r="B101" s="28"/>
      <c r="L101" s="28"/>
    </row>
    <row r="102" spans="2:12" s="1" customFormat="1" ht="6.95" customHeight="1" x14ac:dyDescent="0.2">
      <c r="B102" s="40"/>
      <c r="C102" s="41"/>
      <c r="D102" s="41"/>
      <c r="E102" s="41"/>
      <c r="F102" s="41"/>
      <c r="G102" s="41"/>
      <c r="H102" s="41"/>
      <c r="I102" s="41"/>
      <c r="J102" s="41"/>
      <c r="K102" s="41"/>
      <c r="L102" s="28"/>
    </row>
    <row r="106" spans="2:12" s="1" customFormat="1" ht="6.95" customHeight="1" x14ac:dyDescent="0.2">
      <c r="B106" s="42"/>
      <c r="C106" s="43"/>
      <c r="D106" s="43"/>
      <c r="E106" s="43"/>
      <c r="F106" s="43"/>
      <c r="G106" s="43"/>
      <c r="H106" s="43"/>
      <c r="I106" s="43"/>
      <c r="J106" s="43"/>
      <c r="K106" s="43"/>
      <c r="L106" s="28"/>
    </row>
    <row r="107" spans="2:12" s="1" customFormat="1" ht="24.95" customHeight="1" x14ac:dyDescent="0.2">
      <c r="B107" s="28"/>
      <c r="C107" s="21" t="s">
        <v>121</v>
      </c>
      <c r="L107" s="28"/>
    </row>
    <row r="108" spans="2:12" s="1" customFormat="1" ht="6.95" customHeight="1" x14ac:dyDescent="0.2">
      <c r="B108" s="28"/>
      <c r="L108" s="28"/>
    </row>
    <row r="109" spans="2:12" s="1" customFormat="1" ht="12" customHeight="1" x14ac:dyDescent="0.2">
      <c r="B109" s="28"/>
      <c r="C109" s="25" t="s">
        <v>14</v>
      </c>
      <c r="L109" s="28"/>
    </row>
    <row r="110" spans="2:12" s="1" customFormat="1" ht="16.5" customHeight="1" x14ac:dyDescent="0.2">
      <c r="B110" s="28"/>
      <c r="E110" s="175" t="str">
        <f>E7</f>
        <v>Litavka, ř.km 2,5 – 3,0, revitalizace koryta toku</v>
      </c>
      <c r="F110" s="176"/>
      <c r="G110" s="176"/>
      <c r="H110" s="176"/>
      <c r="L110" s="28"/>
    </row>
    <row r="111" spans="2:12" s="1" customFormat="1" ht="12" customHeight="1" x14ac:dyDescent="0.2">
      <c r="B111" s="28"/>
      <c r="C111" s="25" t="s">
        <v>107</v>
      </c>
      <c r="L111" s="28"/>
    </row>
    <row r="112" spans="2:12" s="1" customFormat="1" ht="16.5" customHeight="1" x14ac:dyDescent="0.2">
      <c r="B112" s="28"/>
      <c r="E112" s="141" t="str">
        <f>E9</f>
        <v>VON - Vedlejší a ostatní náklady</v>
      </c>
      <c r="F112" s="174"/>
      <c r="G112" s="174"/>
      <c r="H112" s="174"/>
      <c r="L112" s="28"/>
    </row>
    <row r="113" spans="2:65" s="1" customFormat="1" ht="6.95" customHeight="1" x14ac:dyDescent="0.2">
      <c r="B113" s="28"/>
      <c r="L113" s="28"/>
    </row>
    <row r="114" spans="2:65" s="1" customFormat="1" ht="12" customHeight="1" x14ac:dyDescent="0.2">
      <c r="B114" s="28"/>
      <c r="C114" s="25" t="s">
        <v>18</v>
      </c>
      <c r="F114" s="23" t="str">
        <f>F12</f>
        <v>k.ú. Strašice v Brdech (930105)</v>
      </c>
      <c r="I114" s="25" t="s">
        <v>20</v>
      </c>
      <c r="J114" s="48">
        <f>IF(J12="","",J12)</f>
        <v>45349</v>
      </c>
      <c r="L114" s="28"/>
    </row>
    <row r="115" spans="2:65" s="1" customFormat="1" ht="6.95" customHeight="1" x14ac:dyDescent="0.2">
      <c r="B115" s="28"/>
      <c r="L115" s="28"/>
    </row>
    <row r="116" spans="2:65" s="1" customFormat="1" ht="40.15" customHeight="1" x14ac:dyDescent="0.2">
      <c r="B116" s="28"/>
      <c r="C116" s="25" t="s">
        <v>21</v>
      </c>
      <c r="F116" s="23" t="str">
        <f>E15</f>
        <v>Povodí Vltavy, státní podnik</v>
      </c>
      <c r="I116" s="25" t="s">
        <v>29</v>
      </c>
      <c r="J116" s="26" t="str">
        <f>E21</f>
        <v>ENVISYSTEM, s.r.o., U Nikolajky 15, 15000  Praha 5</v>
      </c>
      <c r="L116" s="28"/>
    </row>
    <row r="117" spans="2:65" s="1" customFormat="1" ht="15.2" customHeight="1" x14ac:dyDescent="0.2">
      <c r="B117" s="28"/>
      <c r="C117" s="25" t="s">
        <v>27</v>
      </c>
      <c r="F117" s="23" t="str">
        <f>IF(E18="","",E18)</f>
        <v>Vyplň údaj</v>
      </c>
      <c r="I117" s="25" t="s">
        <v>34</v>
      </c>
      <c r="J117" s="26" t="str">
        <f>E24</f>
        <v xml:space="preserve"> </v>
      </c>
      <c r="L117" s="28"/>
    </row>
    <row r="118" spans="2:65" s="1" customFormat="1" ht="10.35" customHeight="1" x14ac:dyDescent="0.2">
      <c r="B118" s="28"/>
      <c r="L118" s="28"/>
    </row>
    <row r="119" spans="2:65" s="10" customFormat="1" ht="29.25" customHeight="1" x14ac:dyDescent="0.2">
      <c r="B119" s="95"/>
      <c r="C119" s="96" t="s">
        <v>122</v>
      </c>
      <c r="D119" s="97" t="s">
        <v>62</v>
      </c>
      <c r="E119" s="97" t="s">
        <v>58</v>
      </c>
      <c r="F119" s="97" t="s">
        <v>59</v>
      </c>
      <c r="G119" s="97" t="s">
        <v>123</v>
      </c>
      <c r="H119" s="97" t="s">
        <v>124</v>
      </c>
      <c r="I119" s="97" t="s">
        <v>125</v>
      </c>
      <c r="J119" s="97" t="s">
        <v>111</v>
      </c>
      <c r="K119" s="98" t="s">
        <v>126</v>
      </c>
      <c r="L119" s="95"/>
      <c r="M119" s="54" t="s">
        <v>1</v>
      </c>
      <c r="N119" s="55" t="s">
        <v>41</v>
      </c>
      <c r="O119" s="55" t="s">
        <v>127</v>
      </c>
      <c r="P119" s="55" t="s">
        <v>128</v>
      </c>
      <c r="Q119" s="55" t="s">
        <v>129</v>
      </c>
      <c r="R119" s="55" t="s">
        <v>130</v>
      </c>
      <c r="S119" s="55" t="s">
        <v>131</v>
      </c>
      <c r="T119" s="56" t="s">
        <v>132</v>
      </c>
    </row>
    <row r="120" spans="2:65" s="1" customFormat="1" ht="22.9" customHeight="1" x14ac:dyDescent="0.25">
      <c r="B120" s="28"/>
      <c r="C120" s="59" t="s">
        <v>133</v>
      </c>
      <c r="J120" s="99">
        <f>BK120</f>
        <v>0</v>
      </c>
      <c r="L120" s="28"/>
      <c r="M120" s="57"/>
      <c r="N120" s="49"/>
      <c r="O120" s="49"/>
      <c r="P120" s="100">
        <f>P121</f>
        <v>0</v>
      </c>
      <c r="Q120" s="49"/>
      <c r="R120" s="100">
        <f>R121</f>
        <v>0</v>
      </c>
      <c r="S120" s="49"/>
      <c r="T120" s="101">
        <f>T121</f>
        <v>0</v>
      </c>
      <c r="AT120" s="17" t="s">
        <v>76</v>
      </c>
      <c r="AU120" s="17" t="s">
        <v>113</v>
      </c>
      <c r="BK120" s="102">
        <f>BK121</f>
        <v>0</v>
      </c>
    </row>
    <row r="121" spans="2:65" s="11" customFormat="1" ht="25.9" customHeight="1" x14ac:dyDescent="0.2">
      <c r="B121" s="103"/>
      <c r="C121" s="266"/>
      <c r="D121" s="267" t="s">
        <v>76</v>
      </c>
      <c r="E121" s="269" t="s">
        <v>908</v>
      </c>
      <c r="F121" s="269" t="s">
        <v>909</v>
      </c>
      <c r="G121" s="266"/>
      <c r="H121" s="266"/>
      <c r="J121" s="270">
        <f>BK121</f>
        <v>0</v>
      </c>
      <c r="K121" s="266"/>
      <c r="L121" s="103"/>
      <c r="M121" s="105"/>
      <c r="P121" s="106">
        <f>P122+P129+P153</f>
        <v>0</v>
      </c>
      <c r="R121" s="106">
        <f>R122+R129+R153</f>
        <v>0</v>
      </c>
      <c r="T121" s="107">
        <f>T122+T129+T153</f>
        <v>0</v>
      </c>
      <c r="AR121" s="104" t="s">
        <v>85</v>
      </c>
      <c r="AT121" s="108" t="s">
        <v>76</v>
      </c>
      <c r="AU121" s="108" t="s">
        <v>77</v>
      </c>
      <c r="AY121" s="104" t="s">
        <v>136</v>
      </c>
      <c r="BK121" s="109">
        <f>BK122+BK129+BK153</f>
        <v>0</v>
      </c>
    </row>
    <row r="122" spans="2:65" s="11" customFormat="1" ht="22.9" customHeight="1" x14ac:dyDescent="0.2">
      <c r="B122" s="103"/>
      <c r="C122" s="266"/>
      <c r="D122" s="267" t="s">
        <v>76</v>
      </c>
      <c r="E122" s="268" t="s">
        <v>910</v>
      </c>
      <c r="F122" s="268" t="s">
        <v>911</v>
      </c>
      <c r="G122" s="266"/>
      <c r="H122" s="266"/>
      <c r="J122" s="271">
        <f>BK122</f>
        <v>0</v>
      </c>
      <c r="K122" s="266"/>
      <c r="L122" s="103"/>
      <c r="M122" s="105"/>
      <c r="P122" s="106">
        <f>SUM(P123:P128)</f>
        <v>0</v>
      </c>
      <c r="R122" s="106">
        <f>SUM(R123:R128)</f>
        <v>0</v>
      </c>
      <c r="T122" s="107">
        <f>SUM(T123:T128)</f>
        <v>0</v>
      </c>
      <c r="AR122" s="104" t="s">
        <v>179</v>
      </c>
      <c r="AT122" s="108" t="s">
        <v>76</v>
      </c>
      <c r="AU122" s="108" t="s">
        <v>85</v>
      </c>
      <c r="AY122" s="104" t="s">
        <v>136</v>
      </c>
      <c r="BK122" s="109">
        <f>SUM(BK123:BK128)</f>
        <v>0</v>
      </c>
    </row>
    <row r="123" spans="2:65" s="1" customFormat="1" ht="16.5" customHeight="1" x14ac:dyDescent="0.2">
      <c r="B123" s="110"/>
      <c r="C123" s="229" t="s">
        <v>85</v>
      </c>
      <c r="D123" s="229" t="s">
        <v>138</v>
      </c>
      <c r="E123" s="231" t="s">
        <v>85</v>
      </c>
      <c r="F123" s="236" t="s">
        <v>912</v>
      </c>
      <c r="G123" s="237" t="s">
        <v>403</v>
      </c>
      <c r="H123" s="238">
        <v>1</v>
      </c>
      <c r="I123" s="357"/>
      <c r="J123" s="272">
        <f>ROUND(I123*H123,2)</f>
        <v>0</v>
      </c>
      <c r="K123" s="236" t="s">
        <v>1</v>
      </c>
      <c r="L123" s="28"/>
      <c r="M123" s="111" t="s">
        <v>1</v>
      </c>
      <c r="N123" s="112" t="s">
        <v>42</v>
      </c>
      <c r="O123" s="113">
        <v>0</v>
      </c>
      <c r="P123" s="113">
        <f>O123*H123</f>
        <v>0</v>
      </c>
      <c r="Q123" s="113">
        <v>0</v>
      </c>
      <c r="R123" s="113">
        <f>Q123*H123</f>
        <v>0</v>
      </c>
      <c r="S123" s="113">
        <v>0</v>
      </c>
      <c r="T123" s="114">
        <f>S123*H123</f>
        <v>0</v>
      </c>
      <c r="AR123" s="115" t="s">
        <v>913</v>
      </c>
      <c r="AT123" s="115" t="s">
        <v>138</v>
      </c>
      <c r="AU123" s="115" t="s">
        <v>87</v>
      </c>
      <c r="AY123" s="17" t="s">
        <v>136</v>
      </c>
      <c r="BE123" s="116">
        <f>IF(N123="základní",J123,0)</f>
        <v>0</v>
      </c>
      <c r="BF123" s="116">
        <f>IF(N123="snížená",J123,0)</f>
        <v>0</v>
      </c>
      <c r="BG123" s="116">
        <f>IF(N123="zákl. přenesená",J123,0)</f>
        <v>0</v>
      </c>
      <c r="BH123" s="116">
        <f>IF(N123="sníž. přenesená",J123,0)</f>
        <v>0</v>
      </c>
      <c r="BI123" s="116">
        <f>IF(N123="nulová",J123,0)</f>
        <v>0</v>
      </c>
      <c r="BJ123" s="17" t="s">
        <v>85</v>
      </c>
      <c r="BK123" s="116">
        <f>ROUND(I123*H123,2)</f>
        <v>0</v>
      </c>
      <c r="BL123" s="17" t="s">
        <v>913</v>
      </c>
      <c r="BM123" s="115" t="s">
        <v>87</v>
      </c>
    </row>
    <row r="124" spans="2:65" s="1" customFormat="1" ht="87.75" x14ac:dyDescent="0.2">
      <c r="B124" s="28"/>
      <c r="C124" s="239"/>
      <c r="D124" s="240" t="s">
        <v>292</v>
      </c>
      <c r="E124" s="239"/>
      <c r="F124" s="244" t="s">
        <v>914</v>
      </c>
      <c r="G124" s="239"/>
      <c r="H124" s="239"/>
      <c r="J124" s="239"/>
      <c r="K124" s="239"/>
      <c r="L124" s="28"/>
      <c r="M124" s="117"/>
      <c r="T124" s="51"/>
      <c r="AT124" s="17" t="s">
        <v>292</v>
      </c>
      <c r="AU124" s="17" t="s">
        <v>87</v>
      </c>
    </row>
    <row r="125" spans="2:65" s="1" customFormat="1" ht="24.2" customHeight="1" x14ac:dyDescent="0.2">
      <c r="B125" s="110"/>
      <c r="C125" s="229" t="s">
        <v>87</v>
      </c>
      <c r="D125" s="229" t="s">
        <v>138</v>
      </c>
      <c r="E125" s="231" t="s">
        <v>87</v>
      </c>
      <c r="F125" s="236" t="s">
        <v>915</v>
      </c>
      <c r="G125" s="237" t="s">
        <v>403</v>
      </c>
      <c r="H125" s="238">
        <v>1</v>
      </c>
      <c r="I125" s="358"/>
      <c r="J125" s="272">
        <f>ROUND(I125*H125,2)</f>
        <v>0</v>
      </c>
      <c r="K125" s="236" t="s">
        <v>1</v>
      </c>
      <c r="L125" s="28"/>
      <c r="M125" s="111" t="s">
        <v>1</v>
      </c>
      <c r="N125" s="112" t="s">
        <v>42</v>
      </c>
      <c r="O125" s="113">
        <v>0</v>
      </c>
      <c r="P125" s="113">
        <f>O125*H125</f>
        <v>0</v>
      </c>
      <c r="Q125" s="113">
        <v>0</v>
      </c>
      <c r="R125" s="113">
        <f>Q125*H125</f>
        <v>0</v>
      </c>
      <c r="S125" s="113">
        <v>0</v>
      </c>
      <c r="T125" s="114">
        <f>S125*H125</f>
        <v>0</v>
      </c>
      <c r="AR125" s="115" t="s">
        <v>913</v>
      </c>
      <c r="AT125" s="115" t="s">
        <v>138</v>
      </c>
      <c r="AU125" s="115" t="s">
        <v>87</v>
      </c>
      <c r="AY125" s="17" t="s">
        <v>136</v>
      </c>
      <c r="BE125" s="116">
        <f>IF(N125="základní",J125,0)</f>
        <v>0</v>
      </c>
      <c r="BF125" s="116">
        <f>IF(N125="snížená",J125,0)</f>
        <v>0</v>
      </c>
      <c r="BG125" s="116">
        <f>IF(N125="zákl. přenesená",J125,0)</f>
        <v>0</v>
      </c>
      <c r="BH125" s="116">
        <f>IF(N125="sníž. přenesená",J125,0)</f>
        <v>0</v>
      </c>
      <c r="BI125" s="116">
        <f>IF(N125="nulová",J125,0)</f>
        <v>0</v>
      </c>
      <c r="BJ125" s="17" t="s">
        <v>85</v>
      </c>
      <c r="BK125" s="116">
        <f>ROUND(I125*H125,2)</f>
        <v>0</v>
      </c>
      <c r="BL125" s="17" t="s">
        <v>913</v>
      </c>
      <c r="BM125" s="115" t="s">
        <v>143</v>
      </c>
    </row>
    <row r="126" spans="2:65" s="1" customFormat="1" ht="282.75" x14ac:dyDescent="0.2">
      <c r="B126" s="28"/>
      <c r="C126" s="239"/>
      <c r="D126" s="240" t="s">
        <v>292</v>
      </c>
      <c r="E126" s="239"/>
      <c r="F126" s="244" t="s">
        <v>916</v>
      </c>
      <c r="G126" s="239"/>
      <c r="H126" s="239"/>
      <c r="J126" s="239"/>
      <c r="K126" s="239"/>
      <c r="L126" s="28"/>
      <c r="M126" s="117"/>
      <c r="T126" s="51"/>
      <c r="AT126" s="17" t="s">
        <v>292</v>
      </c>
      <c r="AU126" s="17" t="s">
        <v>87</v>
      </c>
    </row>
    <row r="127" spans="2:65" s="1" customFormat="1" ht="24.2" customHeight="1" x14ac:dyDescent="0.2">
      <c r="B127" s="110"/>
      <c r="C127" s="229" t="s">
        <v>163</v>
      </c>
      <c r="D127" s="229" t="s">
        <v>138</v>
      </c>
      <c r="E127" s="231" t="s">
        <v>163</v>
      </c>
      <c r="F127" s="236" t="s">
        <v>917</v>
      </c>
      <c r="G127" s="237" t="s">
        <v>403</v>
      </c>
      <c r="H127" s="238">
        <v>1</v>
      </c>
      <c r="I127" s="359"/>
      <c r="J127" s="272">
        <f>ROUND(I127*H127,2)</f>
        <v>0</v>
      </c>
      <c r="K127" s="236" t="s">
        <v>1</v>
      </c>
      <c r="L127" s="28"/>
      <c r="M127" s="111" t="s">
        <v>1</v>
      </c>
      <c r="N127" s="112" t="s">
        <v>42</v>
      </c>
      <c r="O127" s="113">
        <v>0</v>
      </c>
      <c r="P127" s="113">
        <f>O127*H127</f>
        <v>0</v>
      </c>
      <c r="Q127" s="113">
        <v>0</v>
      </c>
      <c r="R127" s="113">
        <f>Q127*H127</f>
        <v>0</v>
      </c>
      <c r="S127" s="113">
        <v>0</v>
      </c>
      <c r="T127" s="114">
        <f>S127*H127</f>
        <v>0</v>
      </c>
      <c r="AR127" s="115" t="s">
        <v>913</v>
      </c>
      <c r="AT127" s="115" t="s">
        <v>138</v>
      </c>
      <c r="AU127" s="115" t="s">
        <v>87</v>
      </c>
      <c r="AY127" s="17" t="s">
        <v>136</v>
      </c>
      <c r="BE127" s="116">
        <f>IF(N127="základní",J127,0)</f>
        <v>0</v>
      </c>
      <c r="BF127" s="116">
        <f>IF(N127="snížená",J127,0)</f>
        <v>0</v>
      </c>
      <c r="BG127" s="116">
        <f>IF(N127="zákl. přenesená",J127,0)</f>
        <v>0</v>
      </c>
      <c r="BH127" s="116">
        <f>IF(N127="sníž. přenesená",J127,0)</f>
        <v>0</v>
      </c>
      <c r="BI127" s="116">
        <f>IF(N127="nulová",J127,0)</f>
        <v>0</v>
      </c>
      <c r="BJ127" s="17" t="s">
        <v>85</v>
      </c>
      <c r="BK127" s="116">
        <f>ROUND(I127*H127,2)</f>
        <v>0</v>
      </c>
      <c r="BL127" s="17" t="s">
        <v>913</v>
      </c>
      <c r="BM127" s="115" t="s">
        <v>189</v>
      </c>
    </row>
    <row r="128" spans="2:65" s="1" customFormat="1" ht="68.25" x14ac:dyDescent="0.2">
      <c r="B128" s="28"/>
      <c r="C128" s="239"/>
      <c r="D128" s="240" t="s">
        <v>292</v>
      </c>
      <c r="E128" s="239"/>
      <c r="F128" s="244" t="s">
        <v>918</v>
      </c>
      <c r="G128" s="239"/>
      <c r="H128" s="239"/>
      <c r="J128" s="239"/>
      <c r="K128" s="239"/>
      <c r="L128" s="28"/>
      <c r="M128" s="117"/>
      <c r="T128" s="51"/>
      <c r="AT128" s="17" t="s">
        <v>292</v>
      </c>
      <c r="AU128" s="17" t="s">
        <v>87</v>
      </c>
    </row>
    <row r="129" spans="2:65" s="11" customFormat="1" ht="22.9" customHeight="1" x14ac:dyDescent="0.2">
      <c r="B129" s="103"/>
      <c r="C129" s="266"/>
      <c r="D129" s="267" t="s">
        <v>76</v>
      </c>
      <c r="E129" s="268" t="s">
        <v>919</v>
      </c>
      <c r="F129" s="268" t="s">
        <v>920</v>
      </c>
      <c r="G129" s="266"/>
      <c r="H129" s="266"/>
      <c r="J129" s="271">
        <f>BK129</f>
        <v>0</v>
      </c>
      <c r="K129" s="266"/>
      <c r="L129" s="103"/>
      <c r="M129" s="105"/>
      <c r="P129" s="106">
        <f>SUM(P130:P152)</f>
        <v>0</v>
      </c>
      <c r="R129" s="106">
        <f>SUM(R130:R152)</f>
        <v>0</v>
      </c>
      <c r="T129" s="107">
        <f>SUM(T130:T152)</f>
        <v>0</v>
      </c>
      <c r="AR129" s="104" t="s">
        <v>179</v>
      </c>
      <c r="AT129" s="108" t="s">
        <v>76</v>
      </c>
      <c r="AU129" s="108" t="s">
        <v>85</v>
      </c>
      <c r="AY129" s="104" t="s">
        <v>136</v>
      </c>
      <c r="BK129" s="109">
        <f>SUM(BK130:BK152)</f>
        <v>0</v>
      </c>
    </row>
    <row r="130" spans="2:65" s="1" customFormat="1" ht="24.2" customHeight="1" x14ac:dyDescent="0.2">
      <c r="B130" s="110"/>
      <c r="C130" s="229" t="s">
        <v>143</v>
      </c>
      <c r="D130" s="229" t="s">
        <v>138</v>
      </c>
      <c r="E130" s="231" t="s">
        <v>189</v>
      </c>
      <c r="F130" s="236" t="s">
        <v>921</v>
      </c>
      <c r="G130" s="237" t="s">
        <v>403</v>
      </c>
      <c r="H130" s="238">
        <v>1</v>
      </c>
      <c r="I130" s="360"/>
      <c r="J130" s="272">
        <f>ROUND(I130*H130,2)</f>
        <v>0</v>
      </c>
      <c r="K130" s="236" t="s">
        <v>1</v>
      </c>
      <c r="L130" s="28"/>
      <c r="M130" s="111" t="s">
        <v>1</v>
      </c>
      <c r="N130" s="112" t="s">
        <v>42</v>
      </c>
      <c r="O130" s="113">
        <v>0</v>
      </c>
      <c r="P130" s="113">
        <f>O130*H130</f>
        <v>0</v>
      </c>
      <c r="Q130" s="113">
        <v>0</v>
      </c>
      <c r="R130" s="113">
        <f>Q130*H130</f>
        <v>0</v>
      </c>
      <c r="S130" s="113">
        <v>0</v>
      </c>
      <c r="T130" s="114">
        <f>S130*H130</f>
        <v>0</v>
      </c>
      <c r="AR130" s="115" t="s">
        <v>913</v>
      </c>
      <c r="AT130" s="115" t="s">
        <v>138</v>
      </c>
      <c r="AU130" s="115" t="s">
        <v>87</v>
      </c>
      <c r="AY130" s="17" t="s">
        <v>136</v>
      </c>
      <c r="BE130" s="116">
        <f>IF(N130="základní",J130,0)</f>
        <v>0</v>
      </c>
      <c r="BF130" s="116">
        <f>IF(N130="snížená",J130,0)</f>
        <v>0</v>
      </c>
      <c r="BG130" s="116">
        <f>IF(N130="zákl. přenesená",J130,0)</f>
        <v>0</v>
      </c>
      <c r="BH130" s="116">
        <f>IF(N130="sníž. přenesená",J130,0)</f>
        <v>0</v>
      </c>
      <c r="BI130" s="116">
        <f>IF(N130="nulová",J130,0)</f>
        <v>0</v>
      </c>
      <c r="BJ130" s="17" t="s">
        <v>85</v>
      </c>
      <c r="BK130" s="116">
        <f>ROUND(I130*H130,2)</f>
        <v>0</v>
      </c>
      <c r="BL130" s="17" t="s">
        <v>913</v>
      </c>
      <c r="BM130" s="115" t="s">
        <v>922</v>
      </c>
    </row>
    <row r="131" spans="2:65" s="1" customFormat="1" ht="58.5" x14ac:dyDescent="0.2">
      <c r="B131" s="28"/>
      <c r="C131" s="239"/>
      <c r="D131" s="240" t="s">
        <v>292</v>
      </c>
      <c r="E131" s="239"/>
      <c r="F131" s="244" t="s">
        <v>923</v>
      </c>
      <c r="G131" s="239"/>
      <c r="H131" s="239"/>
      <c r="J131" s="239"/>
      <c r="K131" s="239"/>
      <c r="L131" s="28"/>
      <c r="M131" s="117"/>
      <c r="T131" s="51"/>
      <c r="AT131" s="17" t="s">
        <v>292</v>
      </c>
      <c r="AU131" s="17" t="s">
        <v>87</v>
      </c>
    </row>
    <row r="132" spans="2:65" s="1" customFormat="1" ht="16.5" customHeight="1" x14ac:dyDescent="0.2">
      <c r="B132" s="110"/>
      <c r="C132" s="229" t="s">
        <v>179</v>
      </c>
      <c r="D132" s="229" t="s">
        <v>138</v>
      </c>
      <c r="E132" s="231" t="s">
        <v>199</v>
      </c>
      <c r="F132" s="236" t="s">
        <v>924</v>
      </c>
      <c r="G132" s="237" t="s">
        <v>403</v>
      </c>
      <c r="H132" s="238">
        <v>1</v>
      </c>
      <c r="I132" s="361"/>
      <c r="J132" s="272">
        <f>ROUND(I132*H132,2)</f>
        <v>0</v>
      </c>
      <c r="K132" s="236" t="s">
        <v>1</v>
      </c>
      <c r="L132" s="28"/>
      <c r="M132" s="111" t="s">
        <v>1</v>
      </c>
      <c r="N132" s="112" t="s">
        <v>42</v>
      </c>
      <c r="O132" s="113">
        <v>0</v>
      </c>
      <c r="P132" s="113">
        <f>O132*H132</f>
        <v>0</v>
      </c>
      <c r="Q132" s="113">
        <v>0</v>
      </c>
      <c r="R132" s="113">
        <f>Q132*H132</f>
        <v>0</v>
      </c>
      <c r="S132" s="113">
        <v>0</v>
      </c>
      <c r="T132" s="114">
        <f>S132*H132</f>
        <v>0</v>
      </c>
      <c r="AR132" s="115" t="s">
        <v>913</v>
      </c>
      <c r="AT132" s="115" t="s">
        <v>138</v>
      </c>
      <c r="AU132" s="115" t="s">
        <v>87</v>
      </c>
      <c r="AY132" s="17" t="s">
        <v>136</v>
      </c>
      <c r="BE132" s="116">
        <f>IF(N132="základní",J132,0)</f>
        <v>0</v>
      </c>
      <c r="BF132" s="116">
        <f>IF(N132="snížená",J132,0)</f>
        <v>0</v>
      </c>
      <c r="BG132" s="116">
        <f>IF(N132="zákl. přenesená",J132,0)</f>
        <v>0</v>
      </c>
      <c r="BH132" s="116">
        <f>IF(N132="sníž. přenesená",J132,0)</f>
        <v>0</v>
      </c>
      <c r="BI132" s="116">
        <f>IF(N132="nulová",J132,0)</f>
        <v>0</v>
      </c>
      <c r="BJ132" s="17" t="s">
        <v>85</v>
      </c>
      <c r="BK132" s="116">
        <f>ROUND(I132*H132,2)</f>
        <v>0</v>
      </c>
      <c r="BL132" s="17" t="s">
        <v>913</v>
      </c>
      <c r="BM132" s="115" t="s">
        <v>257</v>
      </c>
    </row>
    <row r="133" spans="2:65" s="1" customFormat="1" ht="19.5" x14ac:dyDescent="0.2">
      <c r="B133" s="28"/>
      <c r="C133" s="239"/>
      <c r="D133" s="240" t="s">
        <v>145</v>
      </c>
      <c r="E133" s="239"/>
      <c r="F133" s="241" t="s">
        <v>925</v>
      </c>
      <c r="G133" s="239"/>
      <c r="H133" s="239"/>
      <c r="J133" s="239"/>
      <c r="K133" s="239"/>
      <c r="L133" s="28"/>
      <c r="M133" s="117"/>
      <c r="T133" s="51"/>
      <c r="AT133" s="17" t="s">
        <v>145</v>
      </c>
      <c r="AU133" s="17" t="s">
        <v>87</v>
      </c>
    </row>
    <row r="134" spans="2:65" s="1" customFormat="1" ht="16.5" customHeight="1" x14ac:dyDescent="0.2">
      <c r="B134" s="110"/>
      <c r="C134" s="229" t="s">
        <v>189</v>
      </c>
      <c r="D134" s="229" t="s">
        <v>138</v>
      </c>
      <c r="E134" s="231" t="s">
        <v>218</v>
      </c>
      <c r="F134" s="236" t="s">
        <v>926</v>
      </c>
      <c r="G134" s="237" t="s">
        <v>403</v>
      </c>
      <c r="H134" s="238">
        <v>1</v>
      </c>
      <c r="I134" s="362"/>
      <c r="J134" s="272">
        <f>ROUND(I134*H134,2)</f>
        <v>0</v>
      </c>
      <c r="K134" s="236" t="s">
        <v>1</v>
      </c>
      <c r="L134" s="28"/>
      <c r="M134" s="111" t="s">
        <v>1</v>
      </c>
      <c r="N134" s="112" t="s">
        <v>42</v>
      </c>
      <c r="O134" s="113">
        <v>0</v>
      </c>
      <c r="P134" s="113">
        <f>O134*H134</f>
        <v>0</v>
      </c>
      <c r="Q134" s="113">
        <v>0</v>
      </c>
      <c r="R134" s="113">
        <f>Q134*H134</f>
        <v>0</v>
      </c>
      <c r="S134" s="113">
        <v>0</v>
      </c>
      <c r="T134" s="114">
        <f>S134*H134</f>
        <v>0</v>
      </c>
      <c r="AR134" s="115" t="s">
        <v>913</v>
      </c>
      <c r="AT134" s="115" t="s">
        <v>138</v>
      </c>
      <c r="AU134" s="115" t="s">
        <v>87</v>
      </c>
      <c r="AY134" s="17" t="s">
        <v>136</v>
      </c>
      <c r="BE134" s="116">
        <f>IF(N134="základní",J134,0)</f>
        <v>0</v>
      </c>
      <c r="BF134" s="116">
        <f>IF(N134="snížená",J134,0)</f>
        <v>0</v>
      </c>
      <c r="BG134" s="116">
        <f>IF(N134="zákl. přenesená",J134,0)</f>
        <v>0</v>
      </c>
      <c r="BH134" s="116">
        <f>IF(N134="sníž. přenesená",J134,0)</f>
        <v>0</v>
      </c>
      <c r="BI134" s="116">
        <f>IF(N134="nulová",J134,0)</f>
        <v>0</v>
      </c>
      <c r="BJ134" s="17" t="s">
        <v>85</v>
      </c>
      <c r="BK134" s="116">
        <f>ROUND(I134*H134,2)</f>
        <v>0</v>
      </c>
      <c r="BL134" s="17" t="s">
        <v>913</v>
      </c>
      <c r="BM134" s="115" t="s">
        <v>278</v>
      </c>
    </row>
    <row r="135" spans="2:65" s="1" customFormat="1" ht="19.5" x14ac:dyDescent="0.2">
      <c r="B135" s="28"/>
      <c r="C135" s="239"/>
      <c r="D135" s="240" t="s">
        <v>145</v>
      </c>
      <c r="E135" s="239"/>
      <c r="F135" s="241" t="s">
        <v>927</v>
      </c>
      <c r="G135" s="239"/>
      <c r="H135" s="239"/>
      <c r="J135" s="239"/>
      <c r="K135" s="239"/>
      <c r="L135" s="28"/>
      <c r="M135" s="117"/>
      <c r="T135" s="51"/>
      <c r="AT135" s="17" t="s">
        <v>145</v>
      </c>
      <c r="AU135" s="17" t="s">
        <v>87</v>
      </c>
    </row>
    <row r="136" spans="2:65" s="1" customFormat="1" ht="16.5" customHeight="1" x14ac:dyDescent="0.2">
      <c r="B136" s="110"/>
      <c r="C136" s="229" t="s">
        <v>199</v>
      </c>
      <c r="D136" s="229" t="s">
        <v>138</v>
      </c>
      <c r="E136" s="231" t="s">
        <v>229</v>
      </c>
      <c r="F136" s="236" t="s">
        <v>928</v>
      </c>
      <c r="G136" s="237" t="s">
        <v>403</v>
      </c>
      <c r="H136" s="238">
        <v>1</v>
      </c>
      <c r="I136" s="363"/>
      <c r="J136" s="272">
        <f>ROUND(I136*H136,2)</f>
        <v>0</v>
      </c>
      <c r="K136" s="236" t="s">
        <v>1</v>
      </c>
      <c r="L136" s="28"/>
      <c r="M136" s="111" t="s">
        <v>1</v>
      </c>
      <c r="N136" s="112" t="s">
        <v>42</v>
      </c>
      <c r="O136" s="113">
        <v>0</v>
      </c>
      <c r="P136" s="113">
        <f>O136*H136</f>
        <v>0</v>
      </c>
      <c r="Q136" s="113">
        <v>0</v>
      </c>
      <c r="R136" s="113">
        <f>Q136*H136</f>
        <v>0</v>
      </c>
      <c r="S136" s="113">
        <v>0</v>
      </c>
      <c r="T136" s="114">
        <f>S136*H136</f>
        <v>0</v>
      </c>
      <c r="AR136" s="115" t="s">
        <v>913</v>
      </c>
      <c r="AT136" s="115" t="s">
        <v>138</v>
      </c>
      <c r="AU136" s="115" t="s">
        <v>87</v>
      </c>
      <c r="AY136" s="17" t="s">
        <v>136</v>
      </c>
      <c r="BE136" s="116">
        <f>IF(N136="základní",J136,0)</f>
        <v>0</v>
      </c>
      <c r="BF136" s="116">
        <f>IF(N136="snížená",J136,0)</f>
        <v>0</v>
      </c>
      <c r="BG136" s="116">
        <f>IF(N136="zákl. přenesená",J136,0)</f>
        <v>0</v>
      </c>
      <c r="BH136" s="116">
        <f>IF(N136="sníž. přenesená",J136,0)</f>
        <v>0</v>
      </c>
      <c r="BI136" s="116">
        <f>IF(N136="nulová",J136,0)</f>
        <v>0</v>
      </c>
      <c r="BJ136" s="17" t="s">
        <v>85</v>
      </c>
      <c r="BK136" s="116">
        <f>ROUND(I136*H136,2)</f>
        <v>0</v>
      </c>
      <c r="BL136" s="17" t="s">
        <v>913</v>
      </c>
      <c r="BM136" s="115" t="s">
        <v>295</v>
      </c>
    </row>
    <row r="137" spans="2:65" s="1" customFormat="1" ht="39" x14ac:dyDescent="0.2">
      <c r="B137" s="28"/>
      <c r="C137" s="239"/>
      <c r="D137" s="240" t="s">
        <v>292</v>
      </c>
      <c r="E137" s="239"/>
      <c r="F137" s="244" t="s">
        <v>929</v>
      </c>
      <c r="G137" s="239"/>
      <c r="H137" s="239"/>
      <c r="J137" s="239"/>
      <c r="K137" s="239"/>
      <c r="L137" s="28"/>
      <c r="M137" s="117"/>
      <c r="T137" s="51"/>
      <c r="AT137" s="17" t="s">
        <v>292</v>
      </c>
      <c r="AU137" s="17" t="s">
        <v>87</v>
      </c>
    </row>
    <row r="138" spans="2:65" s="1" customFormat="1" ht="16.5" customHeight="1" x14ac:dyDescent="0.2">
      <c r="B138" s="110"/>
      <c r="C138" s="229" t="s">
        <v>218</v>
      </c>
      <c r="D138" s="229" t="s">
        <v>138</v>
      </c>
      <c r="E138" s="231" t="s">
        <v>240</v>
      </c>
      <c r="F138" s="236" t="s">
        <v>930</v>
      </c>
      <c r="G138" s="237" t="s">
        <v>403</v>
      </c>
      <c r="H138" s="238">
        <v>1</v>
      </c>
      <c r="I138" s="364"/>
      <c r="J138" s="272">
        <f>ROUND(I138*H138,2)</f>
        <v>0</v>
      </c>
      <c r="K138" s="236" t="s">
        <v>1</v>
      </c>
      <c r="L138" s="28"/>
      <c r="M138" s="111" t="s">
        <v>1</v>
      </c>
      <c r="N138" s="112" t="s">
        <v>42</v>
      </c>
      <c r="O138" s="113">
        <v>0</v>
      </c>
      <c r="P138" s="113">
        <f>O138*H138</f>
        <v>0</v>
      </c>
      <c r="Q138" s="113">
        <v>0</v>
      </c>
      <c r="R138" s="113">
        <f>Q138*H138</f>
        <v>0</v>
      </c>
      <c r="S138" s="113">
        <v>0</v>
      </c>
      <c r="T138" s="114">
        <f>S138*H138</f>
        <v>0</v>
      </c>
      <c r="AR138" s="115" t="s">
        <v>913</v>
      </c>
      <c r="AT138" s="115" t="s">
        <v>138</v>
      </c>
      <c r="AU138" s="115" t="s">
        <v>87</v>
      </c>
      <c r="AY138" s="17" t="s">
        <v>136</v>
      </c>
      <c r="BE138" s="116">
        <f>IF(N138="základní",J138,0)</f>
        <v>0</v>
      </c>
      <c r="BF138" s="116">
        <f>IF(N138="snížená",J138,0)</f>
        <v>0</v>
      </c>
      <c r="BG138" s="116">
        <f>IF(N138="zákl. přenesená",J138,0)</f>
        <v>0</v>
      </c>
      <c r="BH138" s="116">
        <f>IF(N138="sníž. přenesená",J138,0)</f>
        <v>0</v>
      </c>
      <c r="BI138" s="116">
        <f>IF(N138="nulová",J138,0)</f>
        <v>0</v>
      </c>
      <c r="BJ138" s="17" t="s">
        <v>85</v>
      </c>
      <c r="BK138" s="116">
        <f>ROUND(I138*H138,2)</f>
        <v>0</v>
      </c>
      <c r="BL138" s="17" t="s">
        <v>913</v>
      </c>
      <c r="BM138" s="115" t="s">
        <v>773</v>
      </c>
    </row>
    <row r="139" spans="2:65" s="1" customFormat="1" ht="19.5" x14ac:dyDescent="0.2">
      <c r="B139" s="28"/>
      <c r="C139" s="239"/>
      <c r="D139" s="240" t="s">
        <v>145</v>
      </c>
      <c r="E139" s="239"/>
      <c r="F139" s="241" t="s">
        <v>931</v>
      </c>
      <c r="G139" s="239"/>
      <c r="H139" s="239"/>
      <c r="J139" s="239"/>
      <c r="K139" s="239"/>
      <c r="L139" s="28"/>
      <c r="M139" s="117"/>
      <c r="T139" s="51"/>
      <c r="AT139" s="17" t="s">
        <v>145</v>
      </c>
      <c r="AU139" s="17" t="s">
        <v>87</v>
      </c>
    </row>
    <row r="140" spans="2:65" s="1" customFormat="1" ht="19.5" x14ac:dyDescent="0.2">
      <c r="B140" s="28"/>
      <c r="C140" s="239"/>
      <c r="D140" s="240" t="s">
        <v>292</v>
      </c>
      <c r="E140" s="239"/>
      <c r="F140" s="244" t="s">
        <v>932</v>
      </c>
      <c r="G140" s="239"/>
      <c r="H140" s="239"/>
      <c r="J140" s="239"/>
      <c r="K140" s="239"/>
      <c r="L140" s="28"/>
      <c r="M140" s="117"/>
      <c r="T140" s="51"/>
      <c r="AT140" s="17" t="s">
        <v>292</v>
      </c>
      <c r="AU140" s="17" t="s">
        <v>87</v>
      </c>
    </row>
    <row r="141" spans="2:65" s="1" customFormat="1" ht="16.5" customHeight="1" x14ac:dyDescent="0.2">
      <c r="B141" s="110"/>
      <c r="C141" s="229" t="s">
        <v>229</v>
      </c>
      <c r="D141" s="229" t="s">
        <v>138</v>
      </c>
      <c r="E141" s="231" t="s">
        <v>248</v>
      </c>
      <c r="F141" s="236" t="s">
        <v>933</v>
      </c>
      <c r="G141" s="237" t="s">
        <v>403</v>
      </c>
      <c r="H141" s="238">
        <v>1</v>
      </c>
      <c r="I141" s="365"/>
      <c r="J141" s="272">
        <f>ROUND(I141*H141,2)</f>
        <v>0</v>
      </c>
      <c r="K141" s="236" t="s">
        <v>1</v>
      </c>
      <c r="L141" s="28"/>
      <c r="M141" s="111" t="s">
        <v>1</v>
      </c>
      <c r="N141" s="112" t="s">
        <v>42</v>
      </c>
      <c r="O141" s="113">
        <v>0</v>
      </c>
      <c r="P141" s="113">
        <f>O141*H141</f>
        <v>0</v>
      </c>
      <c r="Q141" s="113">
        <v>0</v>
      </c>
      <c r="R141" s="113">
        <f>Q141*H141</f>
        <v>0</v>
      </c>
      <c r="S141" s="113">
        <v>0</v>
      </c>
      <c r="T141" s="114">
        <f>S141*H141</f>
        <v>0</v>
      </c>
      <c r="AR141" s="115" t="s">
        <v>913</v>
      </c>
      <c r="AT141" s="115" t="s">
        <v>138</v>
      </c>
      <c r="AU141" s="115" t="s">
        <v>87</v>
      </c>
      <c r="AY141" s="17" t="s">
        <v>136</v>
      </c>
      <c r="BE141" s="116">
        <f>IF(N141="základní",J141,0)</f>
        <v>0</v>
      </c>
      <c r="BF141" s="116">
        <f>IF(N141="snížená",J141,0)</f>
        <v>0</v>
      </c>
      <c r="BG141" s="116">
        <f>IF(N141="zákl. přenesená",J141,0)</f>
        <v>0</v>
      </c>
      <c r="BH141" s="116">
        <f>IF(N141="sníž. přenesená",J141,0)</f>
        <v>0</v>
      </c>
      <c r="BI141" s="116">
        <f>IF(N141="nulová",J141,0)</f>
        <v>0</v>
      </c>
      <c r="BJ141" s="17" t="s">
        <v>85</v>
      </c>
      <c r="BK141" s="116">
        <f>ROUND(I141*H141,2)</f>
        <v>0</v>
      </c>
      <c r="BL141" s="17" t="s">
        <v>913</v>
      </c>
      <c r="BM141" s="115" t="s">
        <v>934</v>
      </c>
    </row>
    <row r="142" spans="2:65" s="1" customFormat="1" ht="29.25" x14ac:dyDescent="0.2">
      <c r="B142" s="28"/>
      <c r="C142" s="239"/>
      <c r="D142" s="240" t="s">
        <v>292</v>
      </c>
      <c r="E142" s="239"/>
      <c r="F142" s="244" t="s">
        <v>935</v>
      </c>
      <c r="G142" s="239"/>
      <c r="H142" s="239"/>
      <c r="J142" s="239"/>
      <c r="K142" s="239"/>
      <c r="L142" s="28"/>
      <c r="M142" s="117"/>
      <c r="T142" s="51"/>
      <c r="AT142" s="17" t="s">
        <v>292</v>
      </c>
      <c r="AU142" s="17" t="s">
        <v>87</v>
      </c>
    </row>
    <row r="143" spans="2:65" s="1" customFormat="1" ht="16.5" customHeight="1" x14ac:dyDescent="0.2">
      <c r="B143" s="110"/>
      <c r="C143" s="229" t="s">
        <v>240</v>
      </c>
      <c r="D143" s="229" t="s">
        <v>138</v>
      </c>
      <c r="E143" s="231" t="s">
        <v>257</v>
      </c>
      <c r="F143" s="236" t="s">
        <v>936</v>
      </c>
      <c r="G143" s="237" t="s">
        <v>403</v>
      </c>
      <c r="H143" s="238">
        <v>1</v>
      </c>
      <c r="I143" s="366"/>
      <c r="J143" s="272">
        <f>ROUND(I143*H143,2)</f>
        <v>0</v>
      </c>
      <c r="K143" s="236" t="s">
        <v>1</v>
      </c>
      <c r="L143" s="28"/>
      <c r="M143" s="111" t="s">
        <v>1</v>
      </c>
      <c r="N143" s="112" t="s">
        <v>42</v>
      </c>
      <c r="O143" s="113">
        <v>0</v>
      </c>
      <c r="P143" s="113">
        <f>O143*H143</f>
        <v>0</v>
      </c>
      <c r="Q143" s="113">
        <v>0</v>
      </c>
      <c r="R143" s="113">
        <f>Q143*H143</f>
        <v>0</v>
      </c>
      <c r="S143" s="113">
        <v>0</v>
      </c>
      <c r="T143" s="114">
        <f>S143*H143</f>
        <v>0</v>
      </c>
      <c r="AR143" s="115" t="s">
        <v>913</v>
      </c>
      <c r="AT143" s="115" t="s">
        <v>138</v>
      </c>
      <c r="AU143" s="115" t="s">
        <v>87</v>
      </c>
      <c r="AY143" s="17" t="s">
        <v>136</v>
      </c>
      <c r="BE143" s="116">
        <f>IF(N143="základní",J143,0)</f>
        <v>0</v>
      </c>
      <c r="BF143" s="116">
        <f>IF(N143="snížená",J143,0)</f>
        <v>0</v>
      </c>
      <c r="BG143" s="116">
        <f>IF(N143="zákl. přenesená",J143,0)</f>
        <v>0</v>
      </c>
      <c r="BH143" s="116">
        <f>IF(N143="sníž. přenesená",J143,0)</f>
        <v>0</v>
      </c>
      <c r="BI143" s="116">
        <f>IF(N143="nulová",J143,0)</f>
        <v>0</v>
      </c>
      <c r="BJ143" s="17" t="s">
        <v>85</v>
      </c>
      <c r="BK143" s="116">
        <f>ROUND(I143*H143,2)</f>
        <v>0</v>
      </c>
      <c r="BL143" s="17" t="s">
        <v>913</v>
      </c>
      <c r="BM143" s="115" t="s">
        <v>937</v>
      </c>
    </row>
    <row r="144" spans="2:65" s="1" customFormat="1" ht="19.5" x14ac:dyDescent="0.2">
      <c r="B144" s="28"/>
      <c r="C144" s="239"/>
      <c r="D144" s="240" t="s">
        <v>145</v>
      </c>
      <c r="E144" s="239"/>
      <c r="F144" s="241" t="s">
        <v>938</v>
      </c>
      <c r="G144" s="239"/>
      <c r="H144" s="239"/>
      <c r="J144" s="239"/>
      <c r="K144" s="239"/>
      <c r="L144" s="28"/>
      <c r="M144" s="117"/>
      <c r="T144" s="51"/>
      <c r="AT144" s="17" t="s">
        <v>145</v>
      </c>
      <c r="AU144" s="17" t="s">
        <v>87</v>
      </c>
    </row>
    <row r="145" spans="2:65" s="1" customFormat="1" ht="58.5" x14ac:dyDescent="0.2">
      <c r="B145" s="28"/>
      <c r="C145" s="239"/>
      <c r="D145" s="240" t="s">
        <v>292</v>
      </c>
      <c r="E145" s="239"/>
      <c r="F145" s="244" t="s">
        <v>939</v>
      </c>
      <c r="G145" s="239"/>
      <c r="H145" s="239"/>
      <c r="J145" s="239"/>
      <c r="K145" s="239"/>
      <c r="L145" s="28"/>
      <c r="M145" s="117"/>
      <c r="T145" s="51"/>
      <c r="AT145" s="17" t="s">
        <v>292</v>
      </c>
      <c r="AU145" s="17" t="s">
        <v>87</v>
      </c>
    </row>
    <row r="146" spans="2:65" s="1" customFormat="1" ht="16.5" customHeight="1" x14ac:dyDescent="0.2">
      <c r="B146" s="110"/>
      <c r="C146" s="229" t="s">
        <v>248</v>
      </c>
      <c r="D146" s="229" t="s">
        <v>138</v>
      </c>
      <c r="E146" s="231" t="s">
        <v>266</v>
      </c>
      <c r="F146" s="236" t="s">
        <v>940</v>
      </c>
      <c r="G146" s="237" t="s">
        <v>403</v>
      </c>
      <c r="H146" s="238">
        <v>1</v>
      </c>
      <c r="I146" s="367"/>
      <c r="J146" s="272">
        <f>ROUND(I146*H146,2)</f>
        <v>0</v>
      </c>
      <c r="K146" s="236" t="s">
        <v>1</v>
      </c>
      <c r="L146" s="28"/>
      <c r="M146" s="111" t="s">
        <v>1</v>
      </c>
      <c r="N146" s="112" t="s">
        <v>42</v>
      </c>
      <c r="O146" s="113">
        <v>0</v>
      </c>
      <c r="P146" s="113">
        <f>O146*H146</f>
        <v>0</v>
      </c>
      <c r="Q146" s="113">
        <v>0</v>
      </c>
      <c r="R146" s="113">
        <f>Q146*H146</f>
        <v>0</v>
      </c>
      <c r="S146" s="113">
        <v>0</v>
      </c>
      <c r="T146" s="114">
        <f>S146*H146</f>
        <v>0</v>
      </c>
      <c r="AR146" s="115" t="s">
        <v>913</v>
      </c>
      <c r="AT146" s="115" t="s">
        <v>138</v>
      </c>
      <c r="AU146" s="115" t="s">
        <v>87</v>
      </c>
      <c r="AY146" s="17" t="s">
        <v>136</v>
      </c>
      <c r="BE146" s="116">
        <f>IF(N146="základní",J146,0)</f>
        <v>0</v>
      </c>
      <c r="BF146" s="116">
        <f>IF(N146="snížená",J146,0)</f>
        <v>0</v>
      </c>
      <c r="BG146" s="116">
        <f>IF(N146="zákl. přenesená",J146,0)</f>
        <v>0</v>
      </c>
      <c r="BH146" s="116">
        <f>IF(N146="sníž. přenesená",J146,0)</f>
        <v>0</v>
      </c>
      <c r="BI146" s="116">
        <f>IF(N146="nulová",J146,0)</f>
        <v>0</v>
      </c>
      <c r="BJ146" s="17" t="s">
        <v>85</v>
      </c>
      <c r="BK146" s="116">
        <f>ROUND(I146*H146,2)</f>
        <v>0</v>
      </c>
      <c r="BL146" s="17" t="s">
        <v>913</v>
      </c>
      <c r="BM146" s="115" t="s">
        <v>941</v>
      </c>
    </row>
    <row r="147" spans="2:65" s="1" customFormat="1" ht="39" x14ac:dyDescent="0.2">
      <c r="B147" s="28"/>
      <c r="C147" s="239"/>
      <c r="D147" s="240" t="s">
        <v>292</v>
      </c>
      <c r="E147" s="239"/>
      <c r="F147" s="244" t="s">
        <v>942</v>
      </c>
      <c r="G147" s="239"/>
      <c r="H147" s="239"/>
      <c r="J147" s="239"/>
      <c r="K147" s="239"/>
      <c r="L147" s="28"/>
      <c r="M147" s="117"/>
      <c r="T147" s="51"/>
      <c r="AT147" s="17" t="s">
        <v>292</v>
      </c>
      <c r="AU147" s="17" t="s">
        <v>87</v>
      </c>
    </row>
    <row r="148" spans="2:65" s="1" customFormat="1" ht="16.5" customHeight="1" x14ac:dyDescent="0.2">
      <c r="B148" s="110"/>
      <c r="C148" s="229" t="s">
        <v>257</v>
      </c>
      <c r="D148" s="229" t="s">
        <v>138</v>
      </c>
      <c r="E148" s="231" t="s">
        <v>278</v>
      </c>
      <c r="F148" s="236" t="s">
        <v>943</v>
      </c>
      <c r="G148" s="237" t="s">
        <v>403</v>
      </c>
      <c r="H148" s="238">
        <v>1</v>
      </c>
      <c r="I148" s="368"/>
      <c r="J148" s="272">
        <f>ROUND(I148*H148,2)</f>
        <v>0</v>
      </c>
      <c r="K148" s="236" t="s">
        <v>1</v>
      </c>
      <c r="L148" s="28"/>
      <c r="M148" s="111" t="s">
        <v>1</v>
      </c>
      <c r="N148" s="112" t="s">
        <v>42</v>
      </c>
      <c r="O148" s="113">
        <v>0</v>
      </c>
      <c r="P148" s="113">
        <f>O148*H148</f>
        <v>0</v>
      </c>
      <c r="Q148" s="113">
        <v>0</v>
      </c>
      <c r="R148" s="113">
        <f>Q148*H148</f>
        <v>0</v>
      </c>
      <c r="S148" s="113">
        <v>0</v>
      </c>
      <c r="T148" s="114">
        <f>S148*H148</f>
        <v>0</v>
      </c>
      <c r="AR148" s="115" t="s">
        <v>913</v>
      </c>
      <c r="AT148" s="115" t="s">
        <v>138</v>
      </c>
      <c r="AU148" s="115" t="s">
        <v>87</v>
      </c>
      <c r="AY148" s="17" t="s">
        <v>136</v>
      </c>
      <c r="BE148" s="116">
        <f>IF(N148="základní",J148,0)</f>
        <v>0</v>
      </c>
      <c r="BF148" s="116">
        <f>IF(N148="snížená",J148,0)</f>
        <v>0</v>
      </c>
      <c r="BG148" s="116">
        <f>IF(N148="zákl. přenesená",J148,0)</f>
        <v>0</v>
      </c>
      <c r="BH148" s="116">
        <f>IF(N148="sníž. přenesená",J148,0)</f>
        <v>0</v>
      </c>
      <c r="BI148" s="116">
        <f>IF(N148="nulová",J148,0)</f>
        <v>0</v>
      </c>
      <c r="BJ148" s="17" t="s">
        <v>85</v>
      </c>
      <c r="BK148" s="116">
        <f>ROUND(I148*H148,2)</f>
        <v>0</v>
      </c>
      <c r="BL148" s="17" t="s">
        <v>913</v>
      </c>
      <c r="BM148" s="115" t="s">
        <v>944</v>
      </c>
    </row>
    <row r="149" spans="2:65" s="1" customFormat="1" ht="19.5" x14ac:dyDescent="0.2">
      <c r="B149" s="28"/>
      <c r="C149" s="239"/>
      <c r="D149" s="240" t="s">
        <v>145</v>
      </c>
      <c r="E149" s="239"/>
      <c r="F149" s="241" t="s">
        <v>945</v>
      </c>
      <c r="G149" s="239"/>
      <c r="H149" s="239"/>
      <c r="J149" s="239"/>
      <c r="K149" s="239"/>
      <c r="L149" s="28"/>
      <c r="M149" s="117"/>
      <c r="T149" s="51"/>
      <c r="AT149" s="17" t="s">
        <v>145</v>
      </c>
      <c r="AU149" s="17" t="s">
        <v>87</v>
      </c>
    </row>
    <row r="150" spans="2:65" s="1" customFormat="1" ht="16.5" customHeight="1" x14ac:dyDescent="0.2">
      <c r="B150" s="110"/>
      <c r="C150" s="229" t="s">
        <v>266</v>
      </c>
      <c r="D150" s="229" t="s">
        <v>138</v>
      </c>
      <c r="E150" s="231" t="s">
        <v>8</v>
      </c>
      <c r="F150" s="236" t="s">
        <v>946</v>
      </c>
      <c r="G150" s="237" t="s">
        <v>403</v>
      </c>
      <c r="H150" s="238">
        <v>1</v>
      </c>
      <c r="I150" s="369"/>
      <c r="J150" s="272">
        <f>ROUND(I150*H150,2)</f>
        <v>0</v>
      </c>
      <c r="K150" s="236" t="s">
        <v>1</v>
      </c>
      <c r="L150" s="28"/>
      <c r="M150" s="111" t="s">
        <v>1</v>
      </c>
      <c r="N150" s="112" t="s">
        <v>42</v>
      </c>
      <c r="O150" s="113">
        <v>0</v>
      </c>
      <c r="P150" s="113">
        <f>O150*H150</f>
        <v>0</v>
      </c>
      <c r="Q150" s="113">
        <v>0</v>
      </c>
      <c r="R150" s="113">
        <f>Q150*H150</f>
        <v>0</v>
      </c>
      <c r="S150" s="113">
        <v>0</v>
      </c>
      <c r="T150" s="114">
        <f>S150*H150</f>
        <v>0</v>
      </c>
      <c r="AR150" s="115" t="s">
        <v>913</v>
      </c>
      <c r="AT150" s="115" t="s">
        <v>138</v>
      </c>
      <c r="AU150" s="115" t="s">
        <v>87</v>
      </c>
      <c r="AY150" s="17" t="s">
        <v>136</v>
      </c>
      <c r="BE150" s="116">
        <f>IF(N150="základní",J150,0)</f>
        <v>0</v>
      </c>
      <c r="BF150" s="116">
        <f>IF(N150="snížená",J150,0)</f>
        <v>0</v>
      </c>
      <c r="BG150" s="116">
        <f>IF(N150="zákl. přenesená",J150,0)</f>
        <v>0</v>
      </c>
      <c r="BH150" s="116">
        <f>IF(N150="sníž. přenesená",J150,0)</f>
        <v>0</v>
      </c>
      <c r="BI150" s="116">
        <f>IF(N150="nulová",J150,0)</f>
        <v>0</v>
      </c>
      <c r="BJ150" s="17" t="s">
        <v>85</v>
      </c>
      <c r="BK150" s="116">
        <f>ROUND(I150*H150,2)</f>
        <v>0</v>
      </c>
      <c r="BL150" s="17" t="s">
        <v>913</v>
      </c>
      <c r="BM150" s="115" t="s">
        <v>947</v>
      </c>
    </row>
    <row r="151" spans="2:65" s="1" customFormat="1" x14ac:dyDescent="0.2">
      <c r="B151" s="28"/>
      <c r="C151" s="239"/>
      <c r="D151" s="240" t="s">
        <v>145</v>
      </c>
      <c r="E151" s="239"/>
      <c r="F151" s="241" t="s">
        <v>948</v>
      </c>
      <c r="G151" s="239"/>
      <c r="H151" s="239"/>
      <c r="J151" s="239"/>
      <c r="K151" s="239"/>
      <c r="L151" s="28"/>
      <c r="M151" s="117"/>
      <c r="T151" s="51"/>
      <c r="AT151" s="17" t="s">
        <v>145</v>
      </c>
      <c r="AU151" s="17" t="s">
        <v>87</v>
      </c>
    </row>
    <row r="152" spans="2:65" s="1" customFormat="1" ht="29.25" x14ac:dyDescent="0.2">
      <c r="B152" s="28"/>
      <c r="C152" s="239"/>
      <c r="D152" s="240" t="s">
        <v>292</v>
      </c>
      <c r="E152" s="239"/>
      <c r="F152" s="244" t="s">
        <v>949</v>
      </c>
      <c r="G152" s="239"/>
      <c r="H152" s="239"/>
      <c r="J152" s="239"/>
      <c r="K152" s="239"/>
      <c r="L152" s="28"/>
      <c r="M152" s="117"/>
      <c r="T152" s="51"/>
      <c r="AT152" s="17" t="s">
        <v>292</v>
      </c>
      <c r="AU152" s="17" t="s">
        <v>87</v>
      </c>
    </row>
    <row r="153" spans="2:65" s="11" customFormat="1" ht="22.9" customHeight="1" x14ac:dyDescent="0.2">
      <c r="B153" s="103"/>
      <c r="C153" s="266"/>
      <c r="D153" s="267" t="s">
        <v>76</v>
      </c>
      <c r="E153" s="268" t="s">
        <v>950</v>
      </c>
      <c r="F153" s="268" t="s">
        <v>951</v>
      </c>
      <c r="G153" s="266"/>
      <c r="H153" s="266"/>
      <c r="J153" s="271">
        <f>BK153</f>
        <v>0</v>
      </c>
      <c r="K153" s="266"/>
      <c r="L153" s="103"/>
      <c r="M153" s="105"/>
      <c r="P153" s="106">
        <f>SUM(P154:P155)</f>
        <v>0</v>
      </c>
      <c r="R153" s="106">
        <f>SUM(R154:R155)</f>
        <v>0</v>
      </c>
      <c r="T153" s="107">
        <f>SUM(T154:T155)</f>
        <v>0</v>
      </c>
      <c r="AR153" s="104" t="s">
        <v>179</v>
      </c>
      <c r="AT153" s="108" t="s">
        <v>76</v>
      </c>
      <c r="AU153" s="108" t="s">
        <v>85</v>
      </c>
      <c r="AY153" s="104" t="s">
        <v>136</v>
      </c>
      <c r="BK153" s="109">
        <f>SUM(BK154:BK155)</f>
        <v>0</v>
      </c>
    </row>
    <row r="154" spans="2:65" s="1" customFormat="1" ht="24.2" customHeight="1" x14ac:dyDescent="0.2">
      <c r="B154" s="110"/>
      <c r="C154" s="229" t="s">
        <v>278</v>
      </c>
      <c r="D154" s="229" t="s">
        <v>138</v>
      </c>
      <c r="E154" s="231" t="s">
        <v>295</v>
      </c>
      <c r="F154" s="236" t="s">
        <v>952</v>
      </c>
      <c r="G154" s="237" t="s">
        <v>403</v>
      </c>
      <c r="H154" s="238">
        <v>1</v>
      </c>
      <c r="I154" s="369"/>
      <c r="J154" s="272">
        <f>ROUND(I154*H154,2)</f>
        <v>0</v>
      </c>
      <c r="K154" s="236" t="s">
        <v>1</v>
      </c>
      <c r="L154" s="28"/>
      <c r="M154" s="111" t="s">
        <v>1</v>
      </c>
      <c r="N154" s="112" t="s">
        <v>42</v>
      </c>
      <c r="O154" s="113">
        <v>0</v>
      </c>
      <c r="P154" s="113">
        <f>O154*H154</f>
        <v>0</v>
      </c>
      <c r="Q154" s="113">
        <v>0</v>
      </c>
      <c r="R154" s="113">
        <f>Q154*H154</f>
        <v>0</v>
      </c>
      <c r="S154" s="113">
        <v>0</v>
      </c>
      <c r="T154" s="114">
        <f>S154*H154</f>
        <v>0</v>
      </c>
      <c r="AR154" s="115" t="s">
        <v>913</v>
      </c>
      <c r="AT154" s="115" t="s">
        <v>138</v>
      </c>
      <c r="AU154" s="115" t="s">
        <v>87</v>
      </c>
      <c r="AY154" s="17" t="s">
        <v>136</v>
      </c>
      <c r="BE154" s="116">
        <f>IF(N154="základní",J154,0)</f>
        <v>0</v>
      </c>
      <c r="BF154" s="116">
        <f>IF(N154="snížená",J154,0)</f>
        <v>0</v>
      </c>
      <c r="BG154" s="116">
        <f>IF(N154="zákl. přenesená",J154,0)</f>
        <v>0</v>
      </c>
      <c r="BH154" s="116">
        <f>IF(N154="sníž. přenesená",J154,0)</f>
        <v>0</v>
      </c>
      <c r="BI154" s="116">
        <f>IF(N154="nulová",J154,0)</f>
        <v>0</v>
      </c>
      <c r="BJ154" s="17" t="s">
        <v>85</v>
      </c>
      <c r="BK154" s="116">
        <f>ROUND(I154*H154,2)</f>
        <v>0</v>
      </c>
      <c r="BL154" s="17" t="s">
        <v>913</v>
      </c>
      <c r="BM154" s="115" t="s">
        <v>953</v>
      </c>
    </row>
    <row r="155" spans="2:65" s="1" customFormat="1" ht="19.5" x14ac:dyDescent="0.2">
      <c r="B155" s="28"/>
      <c r="C155" s="239"/>
      <c r="D155" s="240" t="s">
        <v>292</v>
      </c>
      <c r="E155" s="239"/>
      <c r="F155" s="244" t="s">
        <v>954</v>
      </c>
      <c r="G155" s="239"/>
      <c r="H155" s="239"/>
      <c r="J155" s="239"/>
      <c r="K155" s="239"/>
      <c r="L155" s="28"/>
      <c r="M155" s="137"/>
      <c r="N155" s="138"/>
      <c r="O155" s="138"/>
      <c r="P155" s="138"/>
      <c r="Q155" s="138"/>
      <c r="R155" s="138"/>
      <c r="S155" s="138"/>
      <c r="T155" s="139"/>
      <c r="AT155" s="17" t="s">
        <v>292</v>
      </c>
      <c r="AU155" s="17" t="s">
        <v>87</v>
      </c>
    </row>
    <row r="156" spans="2:65" s="1" customFormat="1" ht="6.95" customHeight="1" x14ac:dyDescent="0.2">
      <c r="B156" s="40"/>
      <c r="C156" s="41"/>
      <c r="D156" s="41"/>
      <c r="E156" s="41"/>
      <c r="F156" s="41"/>
      <c r="G156" s="41"/>
      <c r="H156" s="41"/>
      <c r="I156" s="41"/>
      <c r="J156" s="41"/>
      <c r="K156" s="41"/>
      <c r="L156" s="28"/>
    </row>
  </sheetData>
  <sheetProtection sheet="1" objects="1" scenarios="1"/>
  <autoFilter ref="C119:K155"/>
  <mergeCells count="9">
    <mergeCell ref="E87:H87"/>
    <mergeCell ref="E110:H110"/>
    <mergeCell ref="E112:H112"/>
    <mergeCell ref="L2:V2"/>
    <mergeCell ref="E7:H7"/>
    <mergeCell ref="E9:H9"/>
    <mergeCell ref="E27:H27"/>
    <mergeCell ref="E85:H85"/>
    <mergeCell ref="E18:H1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9ed0e5a-0378-45b4-a990-92aa170f3820">
      <Terms xmlns="http://schemas.microsoft.com/office/infopath/2007/PartnerControls"/>
    </lcf76f155ced4ddcb4097134ff3c332f>
    <TaxCatchAll xmlns="4df82892-9f05-4115-b8bf-20a77a76b5d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8" ma:contentTypeDescription="Vytvoří nový dokument" ma:contentTypeScope="" ma:versionID="1ff1a2ff228e8496d2cdd54681b8c6d9">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8079a8c743d7c1b9f28c862330ab59d"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70435-3852-48F3-8B3A-46A7BE6FD0C2}">
  <ds:schemaRefs>
    <ds:schemaRef ds:uri="17aae47d-7e2e-4d68-bc90-12d806edfb21"/>
    <ds:schemaRef ds:uri="http://schemas.microsoft.com/office/2006/documentManagement/types"/>
    <ds:schemaRef ds:uri="5f40f822-8b5b-4141-b2fd-246736b4bb7f"/>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50C862EB-F6BC-42E0-A6DB-35E1CE03F653}"/>
</file>

<file path=customXml/itemProps3.xml><?xml version="1.0" encoding="utf-8"?>
<ds:datastoreItem xmlns:ds="http://schemas.openxmlformats.org/officeDocument/2006/customXml" ds:itemID="{EF16B180-437B-4285-8B77-DDE192652A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01 - Revitalizace doln...</vt:lpstr>
      <vt:lpstr>SO 02 - Revitalizace horn...</vt:lpstr>
      <vt:lpstr>SO 03 - Revitalizace břeh...</vt:lpstr>
      <vt:lpstr>SO 04 - Limnigraf</vt:lpstr>
      <vt:lpstr>SO 05 - Sjezd do koryta</vt:lpstr>
      <vt:lpstr>SO 06 - Kácení</vt:lpstr>
      <vt:lpstr>VON - Vedlejší a ostatní ...</vt:lpstr>
      <vt:lpstr>'Rekapitulace stavby'!Názvy_tisku</vt:lpstr>
      <vt:lpstr>'SO 01 - Revitalizace doln...'!Názvy_tisku</vt:lpstr>
      <vt:lpstr>'SO 02 - Revitalizace horn...'!Názvy_tisku</vt:lpstr>
      <vt:lpstr>'SO 03 - Revitalizace břeh...'!Názvy_tisku</vt:lpstr>
      <vt:lpstr>'SO 04 - Limnigraf'!Názvy_tisku</vt:lpstr>
      <vt:lpstr>'SO 05 - Sjezd do koryta'!Názvy_tisku</vt:lpstr>
      <vt:lpstr>'SO 06 - Kácení'!Názvy_tisku</vt:lpstr>
      <vt:lpstr>'VON - Vedlejší a ostatní ...'!Názvy_tisku</vt:lpstr>
      <vt:lpstr>'Rekapitulace stavby'!Oblast_tisku</vt:lpstr>
      <vt:lpstr>'SO 01 - Revitalizace doln...'!Oblast_tisku</vt:lpstr>
      <vt:lpstr>'SO 02 - Revitalizace horn...'!Oblast_tisku</vt:lpstr>
      <vt:lpstr>'SO 03 - Revitalizace břeh...'!Oblast_tisku</vt:lpstr>
      <vt:lpstr>'SO 04 - Limnigraf'!Oblast_tisku</vt:lpstr>
      <vt:lpstr>'SO 05 - Sjezd do koryta'!Oblast_tisku</vt:lpstr>
      <vt:lpstr>'SO 06 - Kácení'!Oblast_tisku</vt:lpstr>
      <vt:lpstr>'VON - Vedlejší a ostatní ...'!Oblast_tisku</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Klocová, Lucie</dc:creator>
  <cp:lastModifiedBy>Envisystem - Drahoňovský</cp:lastModifiedBy>
  <cp:revision/>
  <dcterms:created xsi:type="dcterms:W3CDTF">2023-07-17T08:50:17Z</dcterms:created>
  <dcterms:modified xsi:type="dcterms:W3CDTF">2024-02-27T10:09:07Z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0x01010007514EF73DBE424FAFF8E770858709DF</vt:lpwstr>
  </property>
  <property fmtid="{D5CDD505-2E9C-101B-9397-08002B2CF9AE}" pid="3" name="MediaServiceImageTags">
    <vt:lpwstr/>
  </property>
</Properties>
</file>