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Oprava OZ" sheetId="2" r:id="rId2"/>
    <sheet name="VON - Vedlejší a ostatní ..." sheetId="3" r:id="rId3"/>
  </sheets>
  <definedNames>
    <definedName name="_xlnm.Print_Area" localSheetId="0">'Rekapitulace stavby'!$D$4:$AO$76,'Rekapitulace stavby'!$C$82:$AQ$97</definedName>
    <definedName name="_xlnm._FilterDatabase" localSheetId="1" hidden="1">'01 - Oprava OZ'!$C$125:$K$307</definedName>
    <definedName name="_xlnm.Print_Area" localSheetId="1">'01 - Oprava OZ'!$C$4:$J$76,'01 - Oprava OZ'!$C$82:$J$107,'01 - Oprava OZ'!$C$113:$K$307</definedName>
    <definedName name="_xlnm._FilterDatabase" localSheetId="2" hidden="1">'VON - Vedlejší a ostatní ...'!$C$116:$K$148</definedName>
    <definedName name="_xlnm.Print_Area" localSheetId="2">'VON - Vedlejší a ostatní ...'!$C$4:$J$76,'VON - Vedlejší a ostatní ...'!$C$82:$J$98,'VON - Vedlejší a ostatní ...'!$C$104:$K$148</definedName>
    <definedName name="_xlnm.Print_Titles" localSheetId="0">'Rekapitulace stavby'!$92:$92</definedName>
    <definedName name="_xlnm.Print_Titles" localSheetId="1">'01 - Oprava OZ'!$125:$125</definedName>
    <definedName name="_xlnm.Print_Titles" localSheetId="2">'VON - Vedlejší a ostatní ...'!$116:$116</definedName>
  </definedNames>
  <calcPr fullCalcOnLoad="1"/>
</workbook>
</file>

<file path=xl/sharedStrings.xml><?xml version="1.0" encoding="utf-8"?>
<sst xmlns="http://schemas.openxmlformats.org/spreadsheetml/2006/main" count="2290" uniqueCount="451">
  <si>
    <t>Export Komplet</t>
  </si>
  <si>
    <t/>
  </si>
  <si>
    <t>2.0</t>
  </si>
  <si>
    <t>ZAMOK</t>
  </si>
  <si>
    <t>False</t>
  </si>
  <si>
    <t>{62b7843d-0313-4ca8-a01d-f91c708f6ea4}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</si>
  <si>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</si>
  <si>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</si>
  <si>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</si>
  <si>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</si>
  <si>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</si>
  <si>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</si>
  <si>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</si>
  <si>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</si>
  <si>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09/21/3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</si>
  <si>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</si>
  <si>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</si>
  <si>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VT Ostravice, Staré Hamry, km 44.610 – 45.446 oprava opěrné zdi, stavba č. 5257</t>
  </si>
  <si>
    <t>KSO:</t>
  </si>
  <si>
    <t>CC-CZ:</t>
  </si>
  <si>
    <t>Místo:</t>
  </si>
  <si>
    <t>Ostravice</t>
  </si>
  <si>
    <t>Datum:</t>
  </si>
  <si>
    <t>18. 8. 2021</t>
  </si>
  <si>
    <t>Zadavatel:</t>
  </si>
  <si>
    <t>IČ:</t>
  </si>
  <si>
    <t>70890021</t>
  </si>
  <si>
    <t>Povodí Odry, státní podnik</t>
  </si>
  <si>
    <t>DIČ:</t>
  </si>
  <si>
    <t>CZ70890021</t>
  </si>
  <si>
    <t>Uchazeč:</t>
  </si>
  <si>
    <t>Vyplň údaj</t>
  </si>
  <si>
    <t>Projektant:</t>
  </si>
  <si>
    <t>62255860</t>
  </si>
  <si>
    <t>Lineplan s.r.o.</t>
  </si>
  <si>
    <t>CZ62255860</t>
  </si>
  <si>
    <t>True</t>
  </si>
  <si>
    <t>Zpracovatel:</t>
  </si>
  <si>
    <t>Ing. Marek Boháč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</si>
  <si>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</si>
  <si>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</si>
  <si>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</si>
  <si>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</si>
  <si>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</si>
  <si>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</si>
  <si>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</si>
  <si>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</si>
  <si>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</si>
  <si>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</si>
  <si>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</si>
  <si>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</si>
  <si>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</si>
  <si>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</si>
  <si>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</si>
  <si>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</si>
  <si>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</si>
  <si>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</si>
  <si>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</si>
  <si>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</si>
  <si>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</si>
  <si>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</si>
  <si>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</si>
  <si>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</si>
  <si>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</si>
  <si>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</si>
  <si>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</si>
  <si>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</si>
  <si>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</si>
  <si>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</si>
  <si>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</si>
  <si>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</si>
  <si>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</si>
  <si>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</si>
  <si>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</si>
  <si>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</si>
  <si>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</si>
  <si>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</si>
  <si>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</si>
  <si>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</si>
  <si>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</si>
  <si>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</si>
  <si>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</si>
  <si>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</si>
  <si>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</si>
  <si>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</si>
  <si>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</si>
  <si>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OZ</t>
  </si>
  <si>
    <t>STA</t>
  </si>
  <si>
    <t>1</t>
  </si>
  <si>
    <t>{75037806-45e4-4819-953d-1a8b69526106}</t>
  </si>
  <si>
    <t>2</t>
  </si>
  <si>
    <t>VON</t>
  </si>
  <si>
    <t>Vedlejší a ostatní náklady</t>
  </si>
  <si>
    <t>{2f61ed41-113a-4e8c-baec-d3ab7f7fe7f0}</t>
  </si>
  <si>
    <t>KRYCÍ LIST SOUPISU PRACÍ</t>
  </si>
  <si>
    <t>Objekt:</t>
  </si>
  <si>
    <t>01 - Oprava OZ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</si>
  <si>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</si>
  <si>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</si>
  <si>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</si>
  <si>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</si>
  <si>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</si>
  <si>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</si>
  <si>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</si>
  <si>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</si>
  <si>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</si>
  <si>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</si>
  <si>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</si>
  <si>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</si>
  <si>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</si>
  <si>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</si>
  <si>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</si>
  <si>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</si>
  <si>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</si>
  <si>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</si>
  <si>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</si>
  <si>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</si>
  <si>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</si>
  <si>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</si>
  <si>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</si>
  <si>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</si>
  <si>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</si>
  <si>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</si>
  <si>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</si>
  <si>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</si>
  <si>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</si>
  <si>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</si>
  <si>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</si>
  <si>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</si>
  <si>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</si>
  <si>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113106161</t>
  </si>
  <si>
    <t>Rozebrání dlažeb vozovek z drobných kostek s ložem z kameniva ručně</t>
  </si>
  <si>
    <t>m2</t>
  </si>
  <si>
    <t>CS ÚRS 2024 01</t>
  </si>
  <si>
    <t>4</t>
  </si>
  <si>
    <t>-902277184</t>
  </si>
  <si>
    <t>PP</t>
  </si>
  <si>
    <t>Rozebrání dlažeb vozovek a ploch s přemístěním hmot na skládku na vzdálenost do 3 m nebo s naložením na dopravní prostředek, s jakoukoliv výplní spár ručně z drobných kostek nebo odseků s ložem z kameniva</t>
  </si>
  <si>
    <t>VV</t>
  </si>
  <si>
    <t>Da délce opěrné zdi</t>
  </si>
  <si>
    <t>319.03 * 0.5</t>
  </si>
  <si>
    <t>113201112</t>
  </si>
  <si>
    <t>Vytrhání obrub silničních ležatých</t>
  </si>
  <si>
    <t>m</t>
  </si>
  <si>
    <t>-1839431276</t>
  </si>
  <si>
    <t>Vytrhání obrub s vybouráním lože, s přemístěním hmot na skládku na vzdálenost do 3 m nebo s naložením na dopravní prostředek silničních ležatých</t>
  </si>
  <si>
    <t>319.03</t>
  </si>
  <si>
    <t>3</t>
  </si>
  <si>
    <t>122252203</t>
  </si>
  <si>
    <t>Odkopávky a prokopávky nezapažené pro silnice a dálnice v hornině třídy těžitelnosti I objem do 100 m3 strojně</t>
  </si>
  <si>
    <t>m3</t>
  </si>
  <si>
    <t>-921236281</t>
  </si>
  <si>
    <t>Odkopávky a prokopávky nezapažené pro silnice a dálnice strojně v hornině třídy těžitelnosti I do 100 m3</t>
  </si>
  <si>
    <t>Odstranění spodní vrstvy komunikace</t>
  </si>
  <si>
    <t>0.3 * 0.5 * 319.03</t>
  </si>
  <si>
    <t>162751117</t>
  </si>
  <si>
    <t>Vodorovné přemístění přes 9 000 do 10000 m výkopku/sypaniny z horniny třídy těžitelnosti I skupiny 1 až 3</t>
  </si>
  <si>
    <t>1980951791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</si>
  <si>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</si>
  <si>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Materiál z odstranění spodní vrstvy komunikace</t>
  </si>
  <si>
    <t>5</t>
  </si>
  <si>
    <t>162751119</t>
  </si>
  <si>
    <t>Příplatek k vodorovnému přemístění výkopku/sypaniny z horniny třídy těžitelnosti I skupiny 1 až 3 ZKD 1000 m přes 10000 m</t>
  </si>
  <si>
    <t>1465522293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</si>
  <si>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</si>
  <si>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(0.3 * 0.5 * 319.03) * 15</t>
  </si>
  <si>
    <t>6</t>
  </si>
  <si>
    <t>171201231</t>
  </si>
  <si>
    <t>Poplatek za uložení zeminy a kamení na recyklační skládce (skládkovné) kód odpadu 17 05 04</t>
  </si>
  <si>
    <t>t</t>
  </si>
  <si>
    <t>52874248</t>
  </si>
  <si>
    <t>Poplatek za uložení stavebního odpadu na recyklační skládce (skládkovné) zeminy a kamení zatříděného do Katalogu odpadů pod kódem 17 05 04</t>
  </si>
  <si>
    <t>přepočet na tuny</t>
  </si>
  <si>
    <t>(0.3 * 0.5 * 319.03) * 1.80</t>
  </si>
  <si>
    <t>Svislé a kompletní konstrukce</t>
  </si>
  <si>
    <t>7</t>
  </si>
  <si>
    <t>317321018</t>
  </si>
  <si>
    <t>Římsy opěrných zdí a valů ze ŽB tř. C 30/37</t>
  </si>
  <si>
    <t>838042276</t>
  </si>
  <si>
    <t>Římsy opěrných zdí a valů z betonu železového tř. C 30/37</t>
  </si>
  <si>
    <t>Římsa opěrné zdi</t>
  </si>
  <si>
    <t>(profil x délka)</t>
  </si>
  <si>
    <t>0.3684 * 319.03</t>
  </si>
  <si>
    <t>Součet</t>
  </si>
  <si>
    <t>8</t>
  </si>
  <si>
    <t>317353111</t>
  </si>
  <si>
    <t>Bednění říms opěrných zdí a valů přímých, zalomených nebo zakřivených zřízení</t>
  </si>
  <si>
    <t>-650071968</t>
  </si>
  <si>
    <t>Bednění říms opěrných zdí a valů jakéhokoliv tvaru přímých, zalomených nebo jinak zakřivených zřízení</t>
  </si>
  <si>
    <t>rozv. délka bednění x délka zdi</t>
  </si>
  <si>
    <t>1.00 * 319.03</t>
  </si>
  <si>
    <t>9</t>
  </si>
  <si>
    <t>317353112</t>
  </si>
  <si>
    <t>Bednění říms opěrných zdí a valů přímých, zalomených nebo zakřivených odstranění</t>
  </si>
  <si>
    <t>1153117262</t>
  </si>
  <si>
    <t>Bednění říms opěrných zdí a valů jakéhokoliv tvaru přímých, zalomených nebo jinak zakřivených odstranění</t>
  </si>
  <si>
    <t>10</t>
  </si>
  <si>
    <t>317361016</t>
  </si>
  <si>
    <t>Výztuž říms opěrných zdí a valů z betonářské oceli 10 505</t>
  </si>
  <si>
    <t>-351485539</t>
  </si>
  <si>
    <t>Výztuž říms opěrných zdí a valů z oceli 10 505 (R) nebo BSt 500</t>
  </si>
  <si>
    <t>viz příloha D.1.5</t>
  </si>
  <si>
    <t>7860.75 / 1000</t>
  </si>
  <si>
    <t>Komunikace pozemní</t>
  </si>
  <si>
    <t>11</t>
  </si>
  <si>
    <t>564251111</t>
  </si>
  <si>
    <t>Podklad nebo podsyp ze štěrkopísku ŠP plochy přes 100 m2 tl 150 mm</t>
  </si>
  <si>
    <t>-952669482</t>
  </si>
  <si>
    <t>Podklad nebo podsyp ze štěrkopísku ŠP s rozprostřením, vlhčením a zhutněním plochy přes 100 m2, po zhutnění tl. 150 mm</t>
  </si>
  <si>
    <t>12</t>
  </si>
  <si>
    <t>591211111</t>
  </si>
  <si>
    <t>Kladení dlažby z kostek drobných z kamene do lože z kameniva těženého tl 50 mm</t>
  </si>
  <si>
    <t>-1528613514</t>
  </si>
  <si>
    <t>Kladení dlažby z kostek s provedením lože do tl. 50 mm, s vyplněním spár, s dvojím beraněním a se smetením přebytečného materiálu na krajnici drobných z kamene, do lože z kameniva těženého</t>
  </si>
  <si>
    <t>Úpravy povrchů, podlahy a osazování výplní</t>
  </si>
  <si>
    <t>13</t>
  </si>
  <si>
    <t>628635552</t>
  </si>
  <si>
    <t>Vyplnění spár zdiva z lomového kamene maltou cementovou na hl přes 70 do 120 mm s vyspárováním</t>
  </si>
  <si>
    <t>1638339600</t>
  </si>
  <si>
    <t>Vyplnění spár dosavadních konstrukcí zdiva cementovou maltou s vyčištěním spár hloubky přes 70 do 120 mm, zdiva z lomového kamene s vyspárováním</t>
  </si>
  <si>
    <t>Předpoklad opravy 30% plochy (odměřeno digitálně)</t>
  </si>
  <si>
    <t>1892.28 * 0.3</t>
  </si>
  <si>
    <t>14</t>
  </si>
  <si>
    <t>R-001</t>
  </si>
  <si>
    <t>Odstranění náletových křovin, dřevin a travnatého porostu ve výškách z plochy opěrné zdi</t>
  </si>
  <si>
    <t>VLASTNÍ</t>
  </si>
  <si>
    <t>-638602657</t>
  </si>
  <si>
    <t>P</t>
  </si>
  <si>
    <t>Poznámka k položce:
Součástí položky je i vyčištění spár od kořenů, hlíny a případně dalších organických zbytků a nečistot.</t>
  </si>
  <si>
    <t>Předpoklad ze 100% plochy (odměřeno digitálně)</t>
  </si>
  <si>
    <t>1892.28 * 1.00</t>
  </si>
  <si>
    <t>Ostatní konstrukce a práce, bourání</t>
  </si>
  <si>
    <t>911331131</t>
  </si>
  <si>
    <t>Svodidlo ocelové jednostranné zádržnosti H1 se zaberaněním sloupků ve vzdálenosti do 2 m</t>
  </si>
  <si>
    <t>665945136</t>
  </si>
  <si>
    <t>Silniční svodidlo ocelové se zaberaněním sloupků jednostranné úroveň zádržnosti H1 vzdálenosti sloupků do 2 m</t>
  </si>
  <si>
    <t xml:space="preserve">úsek 1 </t>
  </si>
  <si>
    <t>90</t>
  </si>
  <si>
    <t>úsek 2</t>
  </si>
  <si>
    <t>230</t>
  </si>
  <si>
    <t>16</t>
  </si>
  <si>
    <t>931991211</t>
  </si>
  <si>
    <t>Výplň dilatačních spár z lehčených plastů tl 20 mm</t>
  </si>
  <si>
    <t>1745487034</t>
  </si>
  <si>
    <t>Výplň dilatačních spár z lehčených plastů, tl. 20 mm</t>
  </si>
  <si>
    <t>pro 63 ks dilatačních spar</t>
  </si>
  <si>
    <t>63 * 0.50</t>
  </si>
  <si>
    <t>17</t>
  </si>
  <si>
    <t>R-002</t>
  </si>
  <si>
    <t>Zatmelení dlatační spáry trvale pružným tmelem do hl. cca 3 cm</t>
  </si>
  <si>
    <t>230863878</t>
  </si>
  <si>
    <t xml:space="preserve">Vyplnění dlatační spáry trvale pružným tmelem do hl. </t>
  </si>
  <si>
    <t>2.40 * 63</t>
  </si>
  <si>
    <t>18</t>
  </si>
  <si>
    <t>938903211</t>
  </si>
  <si>
    <t>Vysekání spár hl přes 70 do 120 mm ve zdivu z lomového kamene</t>
  </si>
  <si>
    <t>-1536051429</t>
  </si>
  <si>
    <t>Dokončovací práce na dosavadních konstrukcích vysekání spár s očištěním zdiva nebo dlažby, s naložením suti na dopravní prostředek nebo s odklizením na hromady do vzdálenosti 50 m při hloubce spáry přes 70 do 120 mm ve zdivu z lomového kamene</t>
  </si>
  <si>
    <t>Předpoklad sekání spár v 5% plochy</t>
  </si>
  <si>
    <t>1892.28 * 0.05</t>
  </si>
  <si>
    <t>19</t>
  </si>
  <si>
    <t>946321131</t>
  </si>
  <si>
    <t>Montáž lešení zavěšeného řadového dílcového zatížení přes 150 do 200 kg/m2 v do 10 m</t>
  </si>
  <si>
    <t>741756989</t>
  </si>
  <si>
    <t>Lešení zavěšené řadové dílcové šíře do 1,1 m s provozním zatížením tř. 3 přes 150 do 200 kg/m2, umístěné ve výšce do 10 m montáž</t>
  </si>
  <si>
    <t>Poznámka k položce:
Je možno použít i jiný typ lešení či montážních plošin dle technických možností zhotovitele.
Předpokládá se, že do výšky 1.80 m budou práce prováděny z terénu paty zdi.</t>
  </si>
  <si>
    <t>Rozvinutá plocha zdi (viz. př. č. D.1.4)</t>
  </si>
  <si>
    <t>1892.28 - (438.45 * 1.8)</t>
  </si>
  <si>
    <t>20</t>
  </si>
  <si>
    <t>946321231</t>
  </si>
  <si>
    <t>Příplatek k lešení zavěšenému řadovému dílcovému přes 150 do 200 kg/m2 v do 10 m za každý den použití</t>
  </si>
  <si>
    <t>6105667</t>
  </si>
  <si>
    <t>Lešení zavěšené řadové dílcové šíře do 1,1 m s provozním zatížením tř. 3 přes 150 do 200 kg/m2, umístěné ve výšce do 10 m příplatek k ceně za každý den použití</t>
  </si>
  <si>
    <t>Poznámka k položce:
Předpoklad doby trvání prací 30 dnů.</t>
  </si>
  <si>
    <t>(1892.28 - (438.45 * 1.8)) * 30</t>
  </si>
  <si>
    <t>35</t>
  </si>
  <si>
    <t>949221111</t>
  </si>
  <si>
    <t>Montáž lešeňové podlahy s příčníky nebo podélníky pro dílcová lešení v do 10 m</t>
  </si>
  <si>
    <t>-1806691020</t>
  </si>
  <si>
    <t>Lešeňová podlaha pro dílcová lešení s příčníky nebo podélníky, ve výšce do 10 m montáž</t>
  </si>
  <si>
    <t>Délka upravovaného úseku x šířka podlážky</t>
  </si>
  <si>
    <t>(438.45 * 1.0)</t>
  </si>
  <si>
    <t>36</t>
  </si>
  <si>
    <t>949221211</t>
  </si>
  <si>
    <t>Příplatek k lešeňové podlaze s příčníky nebo podélníky pro dílcová lešení v do 10 m za každý den použití</t>
  </si>
  <si>
    <t>672673623</t>
  </si>
  <si>
    <t>Lešeňová podlaha pro dílcová lešení s příčníky nebo podélníky, ve výšce do 10 m příplatek k ceně za každý den použití</t>
  </si>
  <si>
    <t>(438.45 * 1.0) * 30</t>
  </si>
  <si>
    <t>37</t>
  </si>
  <si>
    <t>949221811</t>
  </si>
  <si>
    <t>Demontáž lešeňové podlahy s příčníky nebo podélníky pro dílcová lešení v do 10 m</t>
  </si>
  <si>
    <t>1327100642</t>
  </si>
  <si>
    <t>Lešeňová podlaha pro dílcová lešení s příčníky nebo podélníky, ve výšce do 10 m demontáž</t>
  </si>
  <si>
    <t>946321831</t>
  </si>
  <si>
    <t>Demontáž lešení zavěšeného řadového dílcového zatížení tř. 3 do 200 kg/m2 v do 10 m</t>
  </si>
  <si>
    <t>-90374920</t>
  </si>
  <si>
    <t>Demontáž zavěšeného řadového dílcového lešení šíře do 1,1 m s provozním zatížením tř. 3 přes 150 do 200 kg/m2, umístěného ve výšce do 10 m</t>
  </si>
  <si>
    <t>22</t>
  </si>
  <si>
    <t>966045111</t>
  </si>
  <si>
    <t>Bourání konstrukcí LTM zdiva z betonu prostého neprokládaného strojně</t>
  </si>
  <si>
    <t>-608586637</t>
  </si>
  <si>
    <t>Bourání konstrukcí LTM ve vodních tocích s přemístěním suti na hromady na vzdálenost do 20 m nebo s naložením na dopravní prostředek strojně z betonu prostého neprokládaného</t>
  </si>
  <si>
    <t>Bourání stávající římsy op. zdi</t>
  </si>
  <si>
    <t>profil (předpoklad 0.27 m2) x délka</t>
  </si>
  <si>
    <t>0.27 * 319.03</t>
  </si>
  <si>
    <t>23</t>
  </si>
  <si>
    <t>977213111</t>
  </si>
  <si>
    <t>Řezání betonových, železobetonových nebo kameninových trub kruhových kolmý řez do DN 200</t>
  </si>
  <si>
    <t>kus</t>
  </si>
  <si>
    <t>2138912298</t>
  </si>
  <si>
    <t>Řezání trub betonových, železobetonových nebo kameninových kruhových kolmý řez do DN 200</t>
  </si>
  <si>
    <t>Vrty pro kotvy římsy</t>
  </si>
  <si>
    <t>(pro 64 dil. celků)</t>
  </si>
  <si>
    <t>20 * 0.25 * 64</t>
  </si>
  <si>
    <t>24</t>
  </si>
  <si>
    <t>979071121</t>
  </si>
  <si>
    <t>Očištění dlažebních kostek drobných s původním spárováním kamenivem těženým</t>
  </si>
  <si>
    <t>-235053622</t>
  </si>
  <si>
    <t>Očištění vybouraných dlažebních kostek od spojovacího materiálu, s uložením očištěných kostek na skládku, s odklizením odpadových hmot na hromady a s odklizením vybouraných kostek na vzdálenost do 3 m drobných, s původním vyplněním spár kamenivem těženým</t>
  </si>
  <si>
    <t>25</t>
  </si>
  <si>
    <t>985121121</t>
  </si>
  <si>
    <t>Tryskání degradovaného betonu stěn a rubu kleneb vodou pod tlakem do 300 barů</t>
  </si>
  <si>
    <t>580293764</t>
  </si>
  <si>
    <t>Tryskání degradovaného betonu stěn, rubu kleneb a podlah vodou pod tlakem do 300 barů</t>
  </si>
  <si>
    <t>Horní plocha dříku zdi</t>
  </si>
  <si>
    <t>(šířka x délka)</t>
  </si>
  <si>
    <t>1.15 * 319.03</t>
  </si>
  <si>
    <t>26</t>
  </si>
  <si>
    <t>R-003</t>
  </si>
  <si>
    <t>Úprava nátoku do dešťových propustí</t>
  </si>
  <si>
    <t>ks</t>
  </si>
  <si>
    <t>999766747</t>
  </si>
  <si>
    <t>Poznámka k položce:
Popis úpravy viz příloha D.1.1 - Technická zpráva</t>
  </si>
  <si>
    <t>997</t>
  </si>
  <si>
    <t>Přesun sutě</t>
  </si>
  <si>
    <t>27</t>
  </si>
  <si>
    <t>997321511</t>
  </si>
  <si>
    <t>Vodorovná doprava suti a vybouraných hmot po suchu do 1 km</t>
  </si>
  <si>
    <t>-375402624</t>
  </si>
  <si>
    <t>Vodorovná doprava suti a vybouraných hmot bez naložení, s vyložením a hrubým urovnáním po suchu, na vzdálenost do 1 km</t>
  </si>
  <si>
    <t>Vysekání spár</t>
  </si>
  <si>
    <t>6.834</t>
  </si>
  <si>
    <t>Vybourání stáv. římsy</t>
  </si>
  <si>
    <t>189.504</t>
  </si>
  <si>
    <t>28</t>
  </si>
  <si>
    <t>997321519</t>
  </si>
  <si>
    <t>Příplatek ZKD 1 km vodorovné dopravy suti a vybouraných hmot po suchu</t>
  </si>
  <si>
    <t>-1226075968</t>
  </si>
  <si>
    <t>Vodorovná doprava suti a vybouraných hmot bez naložení, s vyložením a hrubým urovnáním po suchu, na vzdálenost Příplatek k cenám za každý další započatý 1 km přes 1 km</t>
  </si>
  <si>
    <t>6.834 * 24</t>
  </si>
  <si>
    <t>189.504 * 24</t>
  </si>
  <si>
    <t>29</t>
  </si>
  <si>
    <t>997221861</t>
  </si>
  <si>
    <t>Poplatek za uložení na recyklační skládce (skládkovné) stavebního odpadu z prostého betonu pod kódem 17 01 01</t>
  </si>
  <si>
    <t>1296417985</t>
  </si>
  <si>
    <t>Poplatek za uložení stavebního odpadu na recyklační skládce (skládkovné) z prostého betonu zatříděného do Katalogu odpadů pod kódem 17 01 01</t>
  </si>
  <si>
    <t>30</t>
  </si>
  <si>
    <t>R-004</t>
  </si>
  <si>
    <t>Vodorovná doprava kovového odpadu a obrubníků do vzdálenosti do 600 m</t>
  </si>
  <si>
    <t>1396314812</t>
  </si>
  <si>
    <t>Poznámka k položce:
Doprava kovového odpadu z původního zábradlí a obrubníků opěrné zdi do areálu VD Šance (podhrází)</t>
  </si>
  <si>
    <t>Původní zábradlí</t>
  </si>
  <si>
    <t>6.444</t>
  </si>
  <si>
    <t>Obrubníky</t>
  </si>
  <si>
    <t>35 "odhad</t>
  </si>
  <si>
    <t>998</t>
  </si>
  <si>
    <t>Přesun hmot</t>
  </si>
  <si>
    <t>31</t>
  </si>
  <si>
    <t>R-005</t>
  </si>
  <si>
    <t>Přesun hmot pro opravu opěrné zdi</t>
  </si>
  <si>
    <t>1926788534</t>
  </si>
  <si>
    <t>PSV</t>
  </si>
  <si>
    <t>Práce a dodávky PSV</t>
  </si>
  <si>
    <t>767</t>
  </si>
  <si>
    <t>Konstrukce zámečnické</t>
  </si>
  <si>
    <t>32</t>
  </si>
  <si>
    <t>767995115</t>
  </si>
  <si>
    <t>Montáž atypických zámečnických konstrukcí hm přes 50 do 100 kg</t>
  </si>
  <si>
    <t>kg</t>
  </si>
  <si>
    <t>-958846082</t>
  </si>
  <si>
    <t>Poznámka k položce:
Montáž nového zábradlí (ZV 01)</t>
  </si>
  <si>
    <t>60.86 * 64</t>
  </si>
  <si>
    <t>33</t>
  </si>
  <si>
    <t>M</t>
  </si>
  <si>
    <t>M-001</t>
  </si>
  <si>
    <t>Výroba a dodávka ocelového zábradlí (ZV 01)</t>
  </si>
  <si>
    <t>-1517373993</t>
  </si>
  <si>
    <t>Poznámka k položce:
Položka obsahuje i materál pro ukotvení zábradlí (chemické kotvy). Součástí položky je i ošetření povrchu zámečnických výrobků žárovým pozinkováním.</t>
  </si>
  <si>
    <t>34</t>
  </si>
  <si>
    <t>767996702</t>
  </si>
  <si>
    <t>Demontáž atypických zámečnických konstrukcí řezáním hm jednotlivých dílů přes 50 do 100 kg</t>
  </si>
  <si>
    <t>1753234483</t>
  </si>
  <si>
    <t>Poznámka k položce:
Součástí položky bude i naložení demontovaného materiálu na dopravní prostředek.</t>
  </si>
  <si>
    <t>Odstranění původního zábradlí</t>
  </si>
  <si>
    <t>(odhad 14 kg / bm)</t>
  </si>
  <si>
    <t>(18.1293 + 442.1882) * 14</t>
  </si>
  <si>
    <t>VON - Vedlejší a ostatní náklady</t>
  </si>
  <si>
    <t>VRN - Vedlejší rozpočtové náklady</t>
  </si>
  <si>
    <t>VRN</t>
  </si>
  <si>
    <t>Vedlejší rozpočtové náklady</t>
  </si>
  <si>
    <t>VRN_001</t>
  </si>
  <si>
    <t>Náklady na vypracování havarijního plánu stavby</t>
  </si>
  <si>
    <t>Kpl</t>
  </si>
  <si>
    <t>1024</t>
  </si>
  <si>
    <t>-1149878868</t>
  </si>
  <si>
    <t>VRN_002</t>
  </si>
  <si>
    <t>Náklady na vypracování povodňového plánu stavby</t>
  </si>
  <si>
    <t>kpl</t>
  </si>
  <si>
    <t>-603513219</t>
  </si>
  <si>
    <t>VRN_003</t>
  </si>
  <si>
    <t>Vytýčení a označení míst výskytu třtiny pobřežní</t>
  </si>
  <si>
    <t>-1102990202</t>
  </si>
  <si>
    <t>VRN_004</t>
  </si>
  <si>
    <t>Zajištění a zabezpečení staveniště, zřízení a likvidace zařízení staveniště, včetně přístupů, skládek, deponií apod.</t>
  </si>
  <si>
    <t>-1725017554</t>
  </si>
  <si>
    <t>Poznámka k položce:
Zajištění a zabezpečení staveniště, zřízení a likvidace zařízení staveniště, včetně přístupů (zpevnění přístupových cest, manipulačních plocha a sjezdů do toku),  skládek, deponií apod. (viz přílohy C.4.1  a B - Souhrnná technická zpráva)</t>
  </si>
  <si>
    <t>VRN_005</t>
  </si>
  <si>
    <t>Dočasné dopravní značení na na trase příjezdu a staveništi</t>
  </si>
  <si>
    <t>138729589</t>
  </si>
  <si>
    <t>Přechodné dopravní značení a to v rozsahu nezbytném pro řádné a bezpečné provádění stavby</t>
  </si>
  <si>
    <t>Poznámka k položce:
viz souhrnná technická zpráva a dokladová část dokumentace</t>
  </si>
  <si>
    <t>VRN_006</t>
  </si>
  <si>
    <t>Náklady na zdokumentování stávajícíh tras komunikací</t>
  </si>
  <si>
    <t>-1988071304</t>
  </si>
  <si>
    <t>Náklady na zdokumentování stávajícíh tras, provedení pasportizace komunikací  a dalších okolních objektů (mosty, lávky) a zajištění opatření k zamezení poškození komunikací a objektů</t>
  </si>
  <si>
    <t>VRN_007</t>
  </si>
  <si>
    <t>Náklady na opravu dotčených komunikací a uvedení do původního stavu</t>
  </si>
  <si>
    <t>261138580</t>
  </si>
  <si>
    <t xml:space="preserve">Poznámka k položce:
Dle míry a rozsahu poškození, předpokládá se ořezání a odfrézování poškozených míst, vozovka místních komunikací (včetně případného poškození krajnic) bude uvedena do původního stavu včetně opravy spodní konstrukce vozovky. </t>
  </si>
  <si>
    <t>VRN_008</t>
  </si>
  <si>
    <t>Provádění průkazních a dalších zkoušek</t>
  </si>
  <si>
    <t>1740249683</t>
  </si>
  <si>
    <t>Provádění průkazních a dalších zkoušek, použitých materiálů v průběhu výstavby , vč. výchozích atestů použitého kameniva dle zák. č. 22/1997 Sb. o techn. požadavcích na výrobky a o změně a doplnění některých zákonů, ve znění pozdějších předpisů a nařízení vlády č. 163/2002 Sb. kterým se stanoví technické požadavky na vybrané stavební výrobky v platném znění a jejich doložení k předání a převzetí díla</t>
  </si>
  <si>
    <t>VRN_009</t>
  </si>
  <si>
    <t xml:space="preserve">Fotodokumentace dotčených pozemků, komunikací a objektů </t>
  </si>
  <si>
    <t>267189066</t>
  </si>
  <si>
    <t>Fotodokumentace dotčených pozemků, komunikací a objektů před zahájením stavby a po dokončení prací, fotodokumentace postupů prací během provádění stavby</t>
  </si>
  <si>
    <t>VRN_010</t>
  </si>
  <si>
    <t>Evience a likvidace odpadů</t>
  </si>
  <si>
    <t>1141087033</t>
  </si>
  <si>
    <t>Evience a likvidace odpadů, v rozsahu podle zákona 541/2020 Sb o odpadech, v platném znění</t>
  </si>
  <si>
    <t>VRN_011</t>
  </si>
  <si>
    <t>Náklady na pojištění stavby</t>
  </si>
  <si>
    <t>1792372786</t>
  </si>
  <si>
    <t>VRN_012</t>
  </si>
  <si>
    <t>Čištění komunikací během výstavby</t>
  </si>
  <si>
    <t>1350870412</t>
  </si>
  <si>
    <t>VRN_013</t>
  </si>
  <si>
    <t>Realizace opatření vyplývajících z havarijního a povodňového plánu</t>
  </si>
  <si>
    <t>2140325000</t>
  </si>
  <si>
    <t>Poznámka k položce:
Součástí položky jsou veškeré náklady spojené s pořízením, dopravou, osazením a kotvením norné stěny jakož i jejího odstraněni po ukončení stavby, pořízení a příprava havarijních prostředků, pohotovost techniky atp.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</si>
</sst>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54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55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56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55</v>
      </c>
      <c r="AI60" s="42"/>
      <c r="AJ60" s="42"/>
      <c r="AK60" s="42"/>
      <c r="AL60" s="42"/>
      <c r="AM60" s="64" t="s">
        <v>56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57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58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55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56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55</v>
      </c>
      <c r="AI75" s="42"/>
      <c r="AJ75" s="42"/>
      <c r="AK75" s="42"/>
      <c r="AL75" s="42"/>
      <c r="AM75" s="64" t="s">
        <v>56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59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09/21/3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VT Ostravice, Staré Hamry, km 44.610 – 45.446 oprava opěrné zdi, stavba č. 5257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Ostravice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18. 8. 2021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Povodí Odry, státní podnik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Lineplan s.r.o.</v>
      </c>
      <c r="AN89" s="71"/>
      <c r="AO89" s="71"/>
      <c r="AP89" s="71"/>
      <c r="AQ89" s="40"/>
      <c r="AR89" s="44"/>
      <c r="AS89" s="81" t="s">
        <v>60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>Ing. Marek Boháč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61</v>
      </c>
      <c r="D92" s="94"/>
      <c r="E92" s="94"/>
      <c r="F92" s="94"/>
      <c r="G92" s="94"/>
      <c r="H92" s="95"/>
      <c r="I92" s="96" t="s">
        <v>62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63</v>
      </c>
      <c r="AH92" s="94"/>
      <c r="AI92" s="94"/>
      <c r="AJ92" s="94"/>
      <c r="AK92" s="94"/>
      <c r="AL92" s="94"/>
      <c r="AM92" s="94"/>
      <c r="AN92" s="96" t="s">
        <v>64</v>
      </c>
      <c r="AO92" s="94"/>
      <c r="AP92" s="98"/>
      <c r="AQ92" s="99" t="s">
        <v>65</v>
      </c>
      <c r="AR92" s="44"/>
      <c r="AS92" s="100" t="s">
        <v>66</v>
      </c>
      <c r="AT92" s="101" t="s">
        <v>67</v>
      </c>
      <c r="AU92" s="101" t="s">
        <v>68</v>
      </c>
      <c r="AV92" s="101" t="s">
        <v>69</v>
      </c>
      <c r="AW92" s="101" t="s">
        <v>70</v>
      </c>
      <c r="AX92" s="101" t="s">
        <v>71</v>
      </c>
      <c r="AY92" s="101" t="s">
        <v>72</v>
      </c>
      <c r="AZ92" s="101" t="s">
        <v>73</v>
      </c>
      <c r="BA92" s="101" t="s">
        <v>74</v>
      </c>
      <c r="BB92" s="101" t="s">
        <v>75</v>
      </c>
      <c r="BC92" s="101" t="s">
        <v>76</v>
      </c>
      <c r="BD92" s="102" t="s">
        <v>77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79</v>
      </c>
      <c r="BT94" s="117" t="s">
        <v>80</v>
      </c>
      <c r="BU94" s="118" t="s">
        <v>81</v>
      </c>
      <c r="BV94" s="117" t="s">
        <v>82</v>
      </c>
      <c r="BW94" s="117" t="s">
        <v>5</v>
      </c>
      <c r="BX94" s="117" t="s">
        <v>83</v>
      </c>
      <c r="CL94" s="117" t="s">
        <v>1</v>
      </c>
    </row>
    <row r="95" spans="1:91" s="7" customFormat="1" ht="16.5" customHeight="1">
      <c r="A95" s="119" t="s">
        <v>84</v>
      </c>
      <c r="B95" s="120"/>
      <c r="C95" s="121"/>
      <c r="D95" s="122" t="s">
        <v>85</v>
      </c>
      <c r="E95" s="122"/>
      <c r="F95" s="122"/>
      <c r="G95" s="122"/>
      <c r="H95" s="122"/>
      <c r="I95" s="123"/>
      <c r="J95" s="122" t="s">
        <v>86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Oprava OZ'!J30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87</v>
      </c>
      <c r="AR95" s="126"/>
      <c r="AS95" s="127">
        <v>0</v>
      </c>
      <c r="AT95" s="128">
        <f>ROUND(SUM(AV95:AW95),2)</f>
        <v>0</v>
      </c>
      <c r="AU95" s="129">
        <f>'01 - Oprava OZ'!P126</f>
        <v>0</v>
      </c>
      <c r="AV95" s="128">
        <f>'01 - Oprava OZ'!J33</f>
        <v>0</v>
      </c>
      <c r="AW95" s="128">
        <f>'01 - Oprava OZ'!J34</f>
        <v>0</v>
      </c>
      <c r="AX95" s="128">
        <f>'01 - Oprava OZ'!J35</f>
        <v>0</v>
      </c>
      <c r="AY95" s="128">
        <f>'01 - Oprava OZ'!J36</f>
        <v>0</v>
      </c>
      <c r="AZ95" s="128">
        <f>'01 - Oprava OZ'!F33</f>
        <v>0</v>
      </c>
      <c r="BA95" s="128">
        <f>'01 - Oprava OZ'!F34</f>
        <v>0</v>
      </c>
      <c r="BB95" s="128">
        <f>'01 - Oprava OZ'!F35</f>
        <v>0</v>
      </c>
      <c r="BC95" s="128">
        <f>'01 - Oprava OZ'!F36</f>
        <v>0</v>
      </c>
      <c r="BD95" s="130">
        <f>'01 - Oprava OZ'!F37</f>
        <v>0</v>
      </c>
      <c r="BE95" s="7"/>
      <c r="BT95" s="131" t="s">
        <v>88</v>
      </c>
      <c r="BV95" s="131" t="s">
        <v>82</v>
      </c>
      <c r="BW95" s="131" t="s">
        <v>89</v>
      </c>
      <c r="BX95" s="131" t="s">
        <v>5</v>
      </c>
      <c r="CL95" s="131" t="s">
        <v>1</v>
      </c>
      <c r="CM95" s="131" t="s">
        <v>90</v>
      </c>
    </row>
    <row r="96" spans="1:91" s="7" customFormat="1" ht="16.5" customHeight="1">
      <c r="A96" s="119" t="s">
        <v>84</v>
      </c>
      <c r="B96" s="120"/>
      <c r="C96" s="121"/>
      <c r="D96" s="122" t="s">
        <v>91</v>
      </c>
      <c r="E96" s="122"/>
      <c r="F96" s="122"/>
      <c r="G96" s="122"/>
      <c r="H96" s="122"/>
      <c r="I96" s="123"/>
      <c r="J96" s="122" t="s">
        <v>92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'VON - Vedlejší a ostatní 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87</v>
      </c>
      <c r="AR96" s="126"/>
      <c r="AS96" s="132">
        <v>0</v>
      </c>
      <c r="AT96" s="133">
        <f>ROUND(SUM(AV96:AW96),2)</f>
        <v>0</v>
      </c>
      <c r="AU96" s="134">
        <f>'VON - Vedlejší a ostatní ...'!P117</f>
        <v>0</v>
      </c>
      <c r="AV96" s="133">
        <f>'VON - Vedlejší a ostatní ...'!J33</f>
        <v>0</v>
      </c>
      <c r="AW96" s="133">
        <f>'VON - Vedlejší a ostatní ...'!J34</f>
        <v>0</v>
      </c>
      <c r="AX96" s="133">
        <f>'VON - Vedlejší a ostatní ...'!J35</f>
        <v>0</v>
      </c>
      <c r="AY96" s="133">
        <f>'VON - Vedlejší a ostatní ...'!J36</f>
        <v>0</v>
      </c>
      <c r="AZ96" s="133">
        <f>'VON - Vedlejší a ostatní ...'!F33</f>
        <v>0</v>
      </c>
      <c r="BA96" s="133">
        <f>'VON - Vedlejší a ostatní ...'!F34</f>
        <v>0</v>
      </c>
      <c r="BB96" s="133">
        <f>'VON - Vedlejší a ostatní ...'!F35</f>
        <v>0</v>
      </c>
      <c r="BC96" s="133">
        <f>'VON - Vedlejší a ostatní ...'!F36</f>
        <v>0</v>
      </c>
      <c r="BD96" s="135">
        <f>'VON - Vedlejší a ostatní ...'!F37</f>
        <v>0</v>
      </c>
      <c r="BE96" s="7"/>
      <c r="BT96" s="131" t="s">
        <v>88</v>
      </c>
      <c r="BV96" s="131" t="s">
        <v>82</v>
      </c>
      <c r="BW96" s="131" t="s">
        <v>93</v>
      </c>
      <c r="BX96" s="131" t="s">
        <v>5</v>
      </c>
      <c r="CL96" s="131" t="s">
        <v>1</v>
      </c>
      <c r="CM96" s="131" t="s">
        <v>90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Oprava OZ'!C2" display="/"/>
    <hyperlink ref="A9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94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VT Ostravice, Staré Hamry, km 44.610 – 45.446 oprava opěrné zdi, stavba č. 5257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18. 8. 2021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38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39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ROUND(J126,2)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ROUND((SUM(BE126:BE307)),2)</f>
        <v>0</v>
      </c>
      <c r="G33" s="38"/>
      <c r="H33" s="38"/>
      <c r="I33" s="155">
        <v>0.21</v>
      </c>
      <c r="J33" s="154">
        <f>ROUND(((SUM(BE126:BE307))*I33),2)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ROUND((SUM(BF126:BF307)),2)</f>
        <v>0</v>
      </c>
      <c r="G34" s="38"/>
      <c r="H34" s="38"/>
      <c r="I34" s="155">
        <v>0.15</v>
      </c>
      <c r="J34" s="154">
        <f>ROUND(((SUM(BF126:BF307))*I34),2)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ROUND((SUM(BG126:BG307)),2)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ROUND((SUM(BH126:BH307)),2)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ROUND((SUM(BI126:BI307)),2)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VT Ostravice, Staré Hamry, km 44.610 – 45.446 oprava opěrné zdi, stavba č. 5257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01 - Oprava OZ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Ostravice</v>
      </c>
      <c r="G89" s="40"/>
      <c r="H89" s="40"/>
      <c r="I89" s="32" t="s">
        <v>22</v>
      </c>
      <c r="J89" s="79" t="str">
        <f>IF(J12="","",J12)</f>
        <v>18. 8. 2021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Povodí Odry, státní podnik</v>
      </c>
      <c r="G91" s="40"/>
      <c r="H91" s="40"/>
      <c r="I91" s="32" t="s">
        <v>32</v>
      </c>
      <c r="J91" s="36" t="str">
        <f>E21</f>
        <v>Lineplan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Ing. Marek Boháč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98</v>
      </c>
      <c r="D94" s="176"/>
      <c r="E94" s="176"/>
      <c r="F94" s="176"/>
      <c r="G94" s="176"/>
      <c r="H94" s="176"/>
      <c r="I94" s="176"/>
      <c r="J94" s="177" t="s">
        <v>99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100</v>
      </c>
      <c r="D96" s="40"/>
      <c r="E96" s="40"/>
      <c r="F96" s="40"/>
      <c r="G96" s="40"/>
      <c r="H96" s="40"/>
      <c r="I96" s="40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101</v>
      </c>
    </row>
    <row r="97" spans="1:31" s="9" customFormat="1" ht="24.95" customHeight="1">
      <c r="A97" s="9"/>
      <c r="B97" s="179"/>
      <c r="C97" s="180"/>
      <c r="D97" s="181" t="s">
        <v>102</v>
      </c>
      <c r="E97" s="182"/>
      <c r="F97" s="182"/>
      <c r="G97" s="182"/>
      <c r="H97" s="182"/>
      <c r="I97" s="182"/>
      <c r="J97" s="183">
        <f>J127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103</v>
      </c>
      <c r="E98" s="188"/>
      <c r="F98" s="188"/>
      <c r="G98" s="188"/>
      <c r="H98" s="188"/>
      <c r="I98" s="188"/>
      <c r="J98" s="189">
        <f>J128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104</v>
      </c>
      <c r="E99" s="188"/>
      <c r="F99" s="188"/>
      <c r="G99" s="188"/>
      <c r="H99" s="188"/>
      <c r="I99" s="188"/>
      <c r="J99" s="189">
        <f>J154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105</v>
      </c>
      <c r="E100" s="188"/>
      <c r="F100" s="188"/>
      <c r="G100" s="188"/>
      <c r="H100" s="188"/>
      <c r="I100" s="188"/>
      <c r="J100" s="189">
        <f>J171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106</v>
      </c>
      <c r="E101" s="188"/>
      <c r="F101" s="188"/>
      <c r="G101" s="188"/>
      <c r="H101" s="188"/>
      <c r="I101" s="188"/>
      <c r="J101" s="189">
        <f>J180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107</v>
      </c>
      <c r="E102" s="188"/>
      <c r="F102" s="188"/>
      <c r="G102" s="188"/>
      <c r="H102" s="188"/>
      <c r="I102" s="188"/>
      <c r="J102" s="189">
        <f>J190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108</v>
      </c>
      <c r="E103" s="188"/>
      <c r="F103" s="188"/>
      <c r="G103" s="188"/>
      <c r="H103" s="188"/>
      <c r="I103" s="188"/>
      <c r="J103" s="189">
        <f>J259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109</v>
      </c>
      <c r="E104" s="188"/>
      <c r="F104" s="188"/>
      <c r="G104" s="188"/>
      <c r="H104" s="188"/>
      <c r="I104" s="188"/>
      <c r="J104" s="189">
        <f>J289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9"/>
      <c r="C105" s="180"/>
      <c r="D105" s="181" t="s">
        <v>110</v>
      </c>
      <c r="E105" s="182"/>
      <c r="F105" s="182"/>
      <c r="G105" s="182"/>
      <c r="H105" s="182"/>
      <c r="I105" s="182"/>
      <c r="J105" s="183">
        <f>J292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5"/>
      <c r="C106" s="186"/>
      <c r="D106" s="187" t="s">
        <v>111</v>
      </c>
      <c r="E106" s="188"/>
      <c r="F106" s="188"/>
      <c r="G106" s="188"/>
      <c r="H106" s="188"/>
      <c r="I106" s="188"/>
      <c r="J106" s="189">
        <f>J293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112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6.25" customHeight="1">
      <c r="A116" s="38"/>
      <c r="B116" s="39"/>
      <c r="C116" s="40"/>
      <c r="D116" s="40"/>
      <c r="E116" s="174" t="str">
        <f>E7</f>
        <v>VT Ostravice, Staré Hamry, km 44.610 – 45.446 oprava opěrné zdi, stavba č. 5257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95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E9</f>
        <v>01 - Oprava OZ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F12</f>
        <v>Ostravice</v>
      </c>
      <c r="G120" s="40"/>
      <c r="H120" s="40"/>
      <c r="I120" s="32" t="s">
        <v>22</v>
      </c>
      <c r="J120" s="79" t="str">
        <f>IF(J12="","",J12)</f>
        <v>18. 8. 2021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24</v>
      </c>
      <c r="D122" s="40"/>
      <c r="E122" s="40"/>
      <c r="F122" s="27" t="str">
        <f>E15</f>
        <v>Povodí Odry, státní podnik</v>
      </c>
      <c r="G122" s="40"/>
      <c r="H122" s="40"/>
      <c r="I122" s="32" t="s">
        <v>32</v>
      </c>
      <c r="J122" s="36" t="str">
        <f>E21</f>
        <v>Lineplan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30</v>
      </c>
      <c r="D123" s="40"/>
      <c r="E123" s="40"/>
      <c r="F123" s="27" t="str">
        <f>IF(E18="","",E18)</f>
        <v>Vyplň údaj</v>
      </c>
      <c r="G123" s="40"/>
      <c r="H123" s="40"/>
      <c r="I123" s="32" t="s">
        <v>37</v>
      </c>
      <c r="J123" s="36" t="str">
        <f>E24</f>
        <v>Ing. Marek Boháč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1"/>
      <c r="B125" s="192"/>
      <c r="C125" s="193" t="s">
        <v>113</v>
      </c>
      <c r="D125" s="194" t="s">
        <v>65</v>
      </c>
      <c r="E125" s="194" t="s">
        <v>61</v>
      </c>
      <c r="F125" s="194" t="s">
        <v>62</v>
      </c>
      <c r="G125" s="194" t="s">
        <v>114</v>
      </c>
      <c r="H125" s="194" t="s">
        <v>115</v>
      </c>
      <c r="I125" s="194" t="s">
        <v>116</v>
      </c>
      <c r="J125" s="194" t="s">
        <v>99</v>
      </c>
      <c r="K125" s="195" t="s">
        <v>117</v>
      </c>
      <c r="L125" s="196"/>
      <c r="M125" s="100" t="s">
        <v>1</v>
      </c>
      <c r="N125" s="101" t="s">
        <v>44</v>
      </c>
      <c r="O125" s="101" t="s">
        <v>118</v>
      </c>
      <c r="P125" s="101" t="s">
        <v>119</v>
      </c>
      <c r="Q125" s="101" t="s">
        <v>120</v>
      </c>
      <c r="R125" s="101" t="s">
        <v>121</v>
      </c>
      <c r="S125" s="101" t="s">
        <v>122</v>
      </c>
      <c r="T125" s="102" t="s">
        <v>123</v>
      </c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</row>
    <row r="126" spans="1:63" s="2" customFormat="1" ht="22.8" customHeight="1">
      <c r="A126" s="38"/>
      <c r="B126" s="39"/>
      <c r="C126" s="107" t="s">
        <v>124</v>
      </c>
      <c r="D126" s="40"/>
      <c r="E126" s="40"/>
      <c r="F126" s="40"/>
      <c r="G126" s="40"/>
      <c r="H126" s="40"/>
      <c r="I126" s="40"/>
      <c r="J126" s="197">
        <f>BK126</f>
        <v>0</v>
      </c>
      <c r="K126" s="40"/>
      <c r="L126" s="44"/>
      <c r="M126" s="103"/>
      <c r="N126" s="198"/>
      <c r="O126" s="104"/>
      <c r="P126" s="199">
        <f>P127+P292</f>
        <v>0</v>
      </c>
      <c r="Q126" s="104"/>
      <c r="R126" s="199">
        <f>R127+R292</f>
        <v>168.97349665</v>
      </c>
      <c r="S126" s="104"/>
      <c r="T126" s="200">
        <f>T127+T292</f>
        <v>359.09074699999996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79</v>
      </c>
      <c r="AU126" s="17" t="s">
        <v>101</v>
      </c>
      <c r="BK126" s="201">
        <f>BK127+BK292</f>
        <v>0</v>
      </c>
    </row>
    <row r="127" spans="1:63" s="12" customFormat="1" ht="25.9" customHeight="1">
      <c r="A127" s="12"/>
      <c r="B127" s="202"/>
      <c r="C127" s="203"/>
      <c r="D127" s="204" t="s">
        <v>79</v>
      </c>
      <c r="E127" s="205" t="s">
        <v>125</v>
      </c>
      <c r="F127" s="205" t="s">
        <v>126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P128+P154+P171+P180+P190+P259+P289</f>
        <v>0</v>
      </c>
      <c r="Q127" s="210"/>
      <c r="R127" s="211">
        <f>R128+R154+R171+R180+R190+R259+R289</f>
        <v>168.97349665</v>
      </c>
      <c r="S127" s="210"/>
      <c r="T127" s="212">
        <f>T128+T154+T171+T180+T190+T259+T289</f>
        <v>359.09074699999996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88</v>
      </c>
      <c r="AT127" s="214" t="s">
        <v>79</v>
      </c>
      <c r="AU127" s="214" t="s">
        <v>80</v>
      </c>
      <c r="AY127" s="213" t="s">
        <v>127</v>
      </c>
      <c r="BK127" s="215">
        <f>BK128+BK154+BK171+BK180+BK190+BK259+BK289</f>
        <v>0</v>
      </c>
    </row>
    <row r="128" spans="1:63" s="12" customFormat="1" ht="22.8" customHeight="1">
      <c r="A128" s="12"/>
      <c r="B128" s="202"/>
      <c r="C128" s="203"/>
      <c r="D128" s="204" t="s">
        <v>79</v>
      </c>
      <c r="E128" s="216" t="s">
        <v>88</v>
      </c>
      <c r="F128" s="216" t="s">
        <v>128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SUM(P129:P153)</f>
        <v>0</v>
      </c>
      <c r="Q128" s="210"/>
      <c r="R128" s="211">
        <f>SUM(R129:R153)</f>
        <v>0</v>
      </c>
      <c r="S128" s="210"/>
      <c r="T128" s="212">
        <f>SUM(T129:T153)</f>
        <v>143.56349999999998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88</v>
      </c>
      <c r="AT128" s="214" t="s">
        <v>79</v>
      </c>
      <c r="AU128" s="214" t="s">
        <v>88</v>
      </c>
      <c r="AY128" s="213" t="s">
        <v>127</v>
      </c>
      <c r="BK128" s="215">
        <f>SUM(BK129:BK153)</f>
        <v>0</v>
      </c>
    </row>
    <row r="129" spans="1:65" s="2" customFormat="1" ht="24.15" customHeight="1">
      <c r="A129" s="38"/>
      <c r="B129" s="39"/>
      <c r="C129" s="218" t="s">
        <v>88</v>
      </c>
      <c r="D129" s="218" t="s">
        <v>129</v>
      </c>
      <c r="E129" s="219" t="s">
        <v>130</v>
      </c>
      <c r="F129" s="220" t="s">
        <v>131</v>
      </c>
      <c r="G129" s="221" t="s">
        <v>132</v>
      </c>
      <c r="H129" s="222">
        <v>159.515</v>
      </c>
      <c r="I129" s="223"/>
      <c r="J129" s="224">
        <f>ROUND(I129*H129,2)</f>
        <v>0</v>
      </c>
      <c r="K129" s="220" t="s">
        <v>133</v>
      </c>
      <c r="L129" s="44"/>
      <c r="M129" s="225" t="s">
        <v>1</v>
      </c>
      <c r="N129" s="226" t="s">
        <v>45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0.32</v>
      </c>
      <c r="T129" s="228">
        <f>S129*H129</f>
        <v>51.044799999999995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134</v>
      </c>
      <c r="AT129" s="229" t="s">
        <v>129</v>
      </c>
      <c r="AU129" s="229" t="s">
        <v>90</v>
      </c>
      <c r="AY129" s="17" t="s">
        <v>127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88</v>
      </c>
      <c r="BK129" s="230">
        <f>ROUND(I129*H129,2)</f>
        <v>0</v>
      </c>
      <c r="BL129" s="17" t="s">
        <v>134</v>
      </c>
      <c r="BM129" s="229" t="s">
        <v>135</v>
      </c>
    </row>
    <row r="130" spans="1:47" s="2" customFormat="1" ht="12">
      <c r="A130" s="38"/>
      <c r="B130" s="39"/>
      <c r="C130" s="40"/>
      <c r="D130" s="231" t="s">
        <v>136</v>
      </c>
      <c r="E130" s="40"/>
      <c r="F130" s="232" t="s">
        <v>137</v>
      </c>
      <c r="G130" s="40"/>
      <c r="H130" s="40"/>
      <c r="I130" s="233"/>
      <c r="J130" s="40"/>
      <c r="K130" s="40"/>
      <c r="L130" s="44"/>
      <c r="M130" s="234"/>
      <c r="N130" s="23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136</v>
      </c>
      <c r="AU130" s="17" t="s">
        <v>90</v>
      </c>
    </row>
    <row r="131" spans="1:51" s="13" customFormat="1" ht="12">
      <c r="A131" s="13"/>
      <c r="B131" s="236"/>
      <c r="C131" s="237"/>
      <c r="D131" s="231" t="s">
        <v>138</v>
      </c>
      <c r="E131" s="238" t="s">
        <v>1</v>
      </c>
      <c r="F131" s="239" t="s">
        <v>139</v>
      </c>
      <c r="G131" s="237"/>
      <c r="H131" s="238" t="s">
        <v>1</v>
      </c>
      <c r="I131" s="240"/>
      <c r="J131" s="237"/>
      <c r="K131" s="237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138</v>
      </c>
      <c r="AU131" s="245" t="s">
        <v>90</v>
      </c>
      <c r="AV131" s="13" t="s">
        <v>88</v>
      </c>
      <c r="AW131" s="13" t="s">
        <v>36</v>
      </c>
      <c r="AX131" s="13" t="s">
        <v>80</v>
      </c>
      <c r="AY131" s="245" t="s">
        <v>127</v>
      </c>
    </row>
    <row r="132" spans="1:51" s="14" customFormat="1" ht="12">
      <c r="A132" s="14"/>
      <c r="B132" s="246"/>
      <c r="C132" s="247"/>
      <c r="D132" s="231" t="s">
        <v>138</v>
      </c>
      <c r="E132" s="248" t="s">
        <v>1</v>
      </c>
      <c r="F132" s="249" t="s">
        <v>140</v>
      </c>
      <c r="G132" s="247"/>
      <c r="H132" s="250">
        <v>159.515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6" t="s">
        <v>138</v>
      </c>
      <c r="AU132" s="256" t="s">
        <v>90</v>
      </c>
      <c r="AV132" s="14" t="s">
        <v>90</v>
      </c>
      <c r="AW132" s="14" t="s">
        <v>36</v>
      </c>
      <c r="AX132" s="14" t="s">
        <v>88</v>
      </c>
      <c r="AY132" s="256" t="s">
        <v>127</v>
      </c>
    </row>
    <row r="133" spans="1:65" s="2" customFormat="1" ht="16.5" customHeight="1">
      <c r="A133" s="38"/>
      <c r="B133" s="39"/>
      <c r="C133" s="218" t="s">
        <v>90</v>
      </c>
      <c r="D133" s="218" t="s">
        <v>129</v>
      </c>
      <c r="E133" s="219" t="s">
        <v>141</v>
      </c>
      <c r="F133" s="220" t="s">
        <v>142</v>
      </c>
      <c r="G133" s="221" t="s">
        <v>143</v>
      </c>
      <c r="H133" s="222">
        <v>319.03</v>
      </c>
      <c r="I133" s="223"/>
      <c r="J133" s="224">
        <f>ROUND(I133*H133,2)</f>
        <v>0</v>
      </c>
      <c r="K133" s="220" t="s">
        <v>133</v>
      </c>
      <c r="L133" s="44"/>
      <c r="M133" s="225" t="s">
        <v>1</v>
      </c>
      <c r="N133" s="226" t="s">
        <v>45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0.29</v>
      </c>
      <c r="T133" s="228">
        <f>S133*H133</f>
        <v>92.51869999999998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134</v>
      </c>
      <c r="AT133" s="229" t="s">
        <v>129</v>
      </c>
      <c r="AU133" s="229" t="s">
        <v>90</v>
      </c>
      <c r="AY133" s="17" t="s">
        <v>127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88</v>
      </c>
      <c r="BK133" s="230">
        <f>ROUND(I133*H133,2)</f>
        <v>0</v>
      </c>
      <c r="BL133" s="17" t="s">
        <v>134</v>
      </c>
      <c r="BM133" s="229" t="s">
        <v>144</v>
      </c>
    </row>
    <row r="134" spans="1:47" s="2" customFormat="1" ht="12">
      <c r="A134" s="38"/>
      <c r="B134" s="39"/>
      <c r="C134" s="40"/>
      <c r="D134" s="231" t="s">
        <v>136</v>
      </c>
      <c r="E134" s="40"/>
      <c r="F134" s="232" t="s">
        <v>145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136</v>
      </c>
      <c r="AU134" s="17" t="s">
        <v>90</v>
      </c>
    </row>
    <row r="135" spans="1:51" s="13" customFormat="1" ht="12">
      <c r="A135" s="13"/>
      <c r="B135" s="236"/>
      <c r="C135" s="237"/>
      <c r="D135" s="231" t="s">
        <v>138</v>
      </c>
      <c r="E135" s="238" t="s">
        <v>1</v>
      </c>
      <c r="F135" s="239" t="s">
        <v>139</v>
      </c>
      <c r="G135" s="237"/>
      <c r="H135" s="238" t="s">
        <v>1</v>
      </c>
      <c r="I135" s="240"/>
      <c r="J135" s="237"/>
      <c r="K135" s="237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138</v>
      </c>
      <c r="AU135" s="245" t="s">
        <v>90</v>
      </c>
      <c r="AV135" s="13" t="s">
        <v>88</v>
      </c>
      <c r="AW135" s="13" t="s">
        <v>36</v>
      </c>
      <c r="AX135" s="13" t="s">
        <v>80</v>
      </c>
      <c r="AY135" s="245" t="s">
        <v>127</v>
      </c>
    </row>
    <row r="136" spans="1:51" s="14" customFormat="1" ht="12">
      <c r="A136" s="14"/>
      <c r="B136" s="246"/>
      <c r="C136" s="247"/>
      <c r="D136" s="231" t="s">
        <v>138</v>
      </c>
      <c r="E136" s="248" t="s">
        <v>1</v>
      </c>
      <c r="F136" s="249" t="s">
        <v>146</v>
      </c>
      <c r="G136" s="247"/>
      <c r="H136" s="250">
        <v>319.03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6" t="s">
        <v>138</v>
      </c>
      <c r="AU136" s="256" t="s">
        <v>90</v>
      </c>
      <c r="AV136" s="14" t="s">
        <v>90</v>
      </c>
      <c r="AW136" s="14" t="s">
        <v>36</v>
      </c>
      <c r="AX136" s="14" t="s">
        <v>88</v>
      </c>
      <c r="AY136" s="256" t="s">
        <v>127</v>
      </c>
    </row>
    <row r="137" spans="1:65" s="2" customFormat="1" ht="37.8" customHeight="1">
      <c r="A137" s="38"/>
      <c r="B137" s="39"/>
      <c r="C137" s="218" t="s">
        <v>147</v>
      </c>
      <c r="D137" s="218" t="s">
        <v>129</v>
      </c>
      <c r="E137" s="219" t="s">
        <v>148</v>
      </c>
      <c r="F137" s="220" t="s">
        <v>149</v>
      </c>
      <c r="G137" s="221" t="s">
        <v>150</v>
      </c>
      <c r="H137" s="222">
        <v>47.855</v>
      </c>
      <c r="I137" s="223"/>
      <c r="J137" s="224">
        <f>ROUND(I137*H137,2)</f>
        <v>0</v>
      </c>
      <c r="K137" s="220" t="s">
        <v>133</v>
      </c>
      <c r="L137" s="44"/>
      <c r="M137" s="225" t="s">
        <v>1</v>
      </c>
      <c r="N137" s="226" t="s">
        <v>45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134</v>
      </c>
      <c r="AT137" s="229" t="s">
        <v>129</v>
      </c>
      <c r="AU137" s="229" t="s">
        <v>90</v>
      </c>
      <c r="AY137" s="17" t="s">
        <v>127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88</v>
      </c>
      <c r="BK137" s="230">
        <f>ROUND(I137*H137,2)</f>
        <v>0</v>
      </c>
      <c r="BL137" s="17" t="s">
        <v>134</v>
      </c>
      <c r="BM137" s="229" t="s">
        <v>151</v>
      </c>
    </row>
    <row r="138" spans="1:47" s="2" customFormat="1" ht="12">
      <c r="A138" s="38"/>
      <c r="B138" s="39"/>
      <c r="C138" s="40"/>
      <c r="D138" s="231" t="s">
        <v>136</v>
      </c>
      <c r="E138" s="40"/>
      <c r="F138" s="232" t="s">
        <v>152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136</v>
      </c>
      <c r="AU138" s="17" t="s">
        <v>90</v>
      </c>
    </row>
    <row r="139" spans="1:51" s="13" customFormat="1" ht="12">
      <c r="A139" s="13"/>
      <c r="B139" s="236"/>
      <c r="C139" s="237"/>
      <c r="D139" s="231" t="s">
        <v>138</v>
      </c>
      <c r="E139" s="238" t="s">
        <v>1</v>
      </c>
      <c r="F139" s="239" t="s">
        <v>153</v>
      </c>
      <c r="G139" s="237"/>
      <c r="H139" s="238" t="s">
        <v>1</v>
      </c>
      <c r="I139" s="240"/>
      <c r="J139" s="237"/>
      <c r="K139" s="237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138</v>
      </c>
      <c r="AU139" s="245" t="s">
        <v>90</v>
      </c>
      <c r="AV139" s="13" t="s">
        <v>88</v>
      </c>
      <c r="AW139" s="13" t="s">
        <v>36</v>
      </c>
      <c r="AX139" s="13" t="s">
        <v>80</v>
      </c>
      <c r="AY139" s="245" t="s">
        <v>127</v>
      </c>
    </row>
    <row r="140" spans="1:51" s="14" customFormat="1" ht="12">
      <c r="A140" s="14"/>
      <c r="B140" s="246"/>
      <c r="C140" s="247"/>
      <c r="D140" s="231" t="s">
        <v>138</v>
      </c>
      <c r="E140" s="248" t="s">
        <v>1</v>
      </c>
      <c r="F140" s="249" t="s">
        <v>154</v>
      </c>
      <c r="G140" s="247"/>
      <c r="H140" s="250">
        <v>47.855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138</v>
      </c>
      <c r="AU140" s="256" t="s">
        <v>90</v>
      </c>
      <c r="AV140" s="14" t="s">
        <v>90</v>
      </c>
      <c r="AW140" s="14" t="s">
        <v>36</v>
      </c>
      <c r="AX140" s="14" t="s">
        <v>88</v>
      </c>
      <c r="AY140" s="256" t="s">
        <v>127</v>
      </c>
    </row>
    <row r="141" spans="1:65" s="2" customFormat="1" ht="37.8" customHeight="1">
      <c r="A141" s="38"/>
      <c r="B141" s="39"/>
      <c r="C141" s="218" t="s">
        <v>134</v>
      </c>
      <c r="D141" s="218" t="s">
        <v>129</v>
      </c>
      <c r="E141" s="219" t="s">
        <v>155</v>
      </c>
      <c r="F141" s="220" t="s">
        <v>156</v>
      </c>
      <c r="G141" s="221" t="s">
        <v>150</v>
      </c>
      <c r="H141" s="222">
        <v>47.855</v>
      </c>
      <c r="I141" s="223"/>
      <c r="J141" s="224">
        <f>ROUND(I141*H141,2)</f>
        <v>0</v>
      </c>
      <c r="K141" s="220" t="s">
        <v>133</v>
      </c>
      <c r="L141" s="44"/>
      <c r="M141" s="225" t="s">
        <v>1</v>
      </c>
      <c r="N141" s="226" t="s">
        <v>45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134</v>
      </c>
      <c r="AT141" s="229" t="s">
        <v>129</v>
      </c>
      <c r="AU141" s="229" t="s">
        <v>90</v>
      </c>
      <c r="AY141" s="17" t="s">
        <v>127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88</v>
      </c>
      <c r="BK141" s="230">
        <f>ROUND(I141*H141,2)</f>
        <v>0</v>
      </c>
      <c r="BL141" s="17" t="s">
        <v>134</v>
      </c>
      <c r="BM141" s="229" t="s">
        <v>157</v>
      </c>
    </row>
    <row r="142" spans="1:47" s="2" customFormat="1" ht="12">
      <c r="A142" s="38"/>
      <c r="B142" s="39"/>
      <c r="C142" s="40"/>
      <c r="D142" s="231" t="s">
        <v>136</v>
      </c>
      <c r="E142" s="40"/>
      <c r="F142" s="232" t="s">
        <v>158</v>
      </c>
      <c r="G142" s="40"/>
      <c r="H142" s="40"/>
      <c r="I142" s="233"/>
      <c r="J142" s="40"/>
      <c r="K142" s="40"/>
      <c r="L142" s="44"/>
      <c r="M142" s="234"/>
      <c r="N142" s="23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136</v>
      </c>
      <c r="AU142" s="17" t="s">
        <v>90</v>
      </c>
    </row>
    <row r="143" spans="1:51" s="13" customFormat="1" ht="12">
      <c r="A143" s="13"/>
      <c r="B143" s="236"/>
      <c r="C143" s="237"/>
      <c r="D143" s="231" t="s">
        <v>138</v>
      </c>
      <c r="E143" s="238" t="s">
        <v>1</v>
      </c>
      <c r="F143" s="239" t="s">
        <v>159</v>
      </c>
      <c r="G143" s="237"/>
      <c r="H143" s="238" t="s">
        <v>1</v>
      </c>
      <c r="I143" s="240"/>
      <c r="J143" s="237"/>
      <c r="K143" s="237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138</v>
      </c>
      <c r="AU143" s="245" t="s">
        <v>90</v>
      </c>
      <c r="AV143" s="13" t="s">
        <v>88</v>
      </c>
      <c r="AW143" s="13" t="s">
        <v>36</v>
      </c>
      <c r="AX143" s="13" t="s">
        <v>80</v>
      </c>
      <c r="AY143" s="245" t="s">
        <v>127</v>
      </c>
    </row>
    <row r="144" spans="1:51" s="14" customFormat="1" ht="12">
      <c r="A144" s="14"/>
      <c r="B144" s="246"/>
      <c r="C144" s="247"/>
      <c r="D144" s="231" t="s">
        <v>138</v>
      </c>
      <c r="E144" s="248" t="s">
        <v>1</v>
      </c>
      <c r="F144" s="249" t="s">
        <v>154</v>
      </c>
      <c r="G144" s="247"/>
      <c r="H144" s="250">
        <v>47.855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6" t="s">
        <v>138</v>
      </c>
      <c r="AU144" s="256" t="s">
        <v>90</v>
      </c>
      <c r="AV144" s="14" t="s">
        <v>90</v>
      </c>
      <c r="AW144" s="14" t="s">
        <v>36</v>
      </c>
      <c r="AX144" s="14" t="s">
        <v>88</v>
      </c>
      <c r="AY144" s="256" t="s">
        <v>127</v>
      </c>
    </row>
    <row r="145" spans="1:65" s="2" customFormat="1" ht="37.8" customHeight="1">
      <c r="A145" s="38"/>
      <c r="B145" s="39"/>
      <c r="C145" s="218" t="s">
        <v>160</v>
      </c>
      <c r="D145" s="218" t="s">
        <v>129</v>
      </c>
      <c r="E145" s="219" t="s">
        <v>161</v>
      </c>
      <c r="F145" s="220" t="s">
        <v>162</v>
      </c>
      <c r="G145" s="221" t="s">
        <v>150</v>
      </c>
      <c r="H145" s="222">
        <v>717.818</v>
      </c>
      <c r="I145" s="223"/>
      <c r="J145" s="224">
        <f>ROUND(I145*H145,2)</f>
        <v>0</v>
      </c>
      <c r="K145" s="220" t="s">
        <v>133</v>
      </c>
      <c r="L145" s="44"/>
      <c r="M145" s="225" t="s">
        <v>1</v>
      </c>
      <c r="N145" s="226" t="s">
        <v>45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134</v>
      </c>
      <c r="AT145" s="229" t="s">
        <v>129</v>
      </c>
      <c r="AU145" s="229" t="s">
        <v>90</v>
      </c>
      <c r="AY145" s="17" t="s">
        <v>127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88</v>
      </c>
      <c r="BK145" s="230">
        <f>ROUND(I145*H145,2)</f>
        <v>0</v>
      </c>
      <c r="BL145" s="17" t="s">
        <v>134</v>
      </c>
      <c r="BM145" s="229" t="s">
        <v>163</v>
      </c>
    </row>
    <row r="146" spans="1:47" s="2" customFormat="1" ht="12">
      <c r="A146" s="38"/>
      <c r="B146" s="39"/>
      <c r="C146" s="40"/>
      <c r="D146" s="231" t="s">
        <v>136</v>
      </c>
      <c r="E146" s="40"/>
      <c r="F146" s="232" t="s">
        <v>164</v>
      </c>
      <c r="G146" s="40"/>
      <c r="H146" s="40"/>
      <c r="I146" s="233"/>
      <c r="J146" s="40"/>
      <c r="K146" s="40"/>
      <c r="L146" s="44"/>
      <c r="M146" s="234"/>
      <c r="N146" s="23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136</v>
      </c>
      <c r="AU146" s="17" t="s">
        <v>90</v>
      </c>
    </row>
    <row r="147" spans="1:51" s="13" customFormat="1" ht="12">
      <c r="A147" s="13"/>
      <c r="B147" s="236"/>
      <c r="C147" s="237"/>
      <c r="D147" s="231" t="s">
        <v>138</v>
      </c>
      <c r="E147" s="238" t="s">
        <v>1</v>
      </c>
      <c r="F147" s="239" t="s">
        <v>159</v>
      </c>
      <c r="G147" s="237"/>
      <c r="H147" s="238" t="s">
        <v>1</v>
      </c>
      <c r="I147" s="240"/>
      <c r="J147" s="237"/>
      <c r="K147" s="237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138</v>
      </c>
      <c r="AU147" s="245" t="s">
        <v>90</v>
      </c>
      <c r="AV147" s="13" t="s">
        <v>88</v>
      </c>
      <c r="AW147" s="13" t="s">
        <v>36</v>
      </c>
      <c r="AX147" s="13" t="s">
        <v>80</v>
      </c>
      <c r="AY147" s="245" t="s">
        <v>127</v>
      </c>
    </row>
    <row r="148" spans="1:51" s="14" customFormat="1" ht="12">
      <c r="A148" s="14"/>
      <c r="B148" s="246"/>
      <c r="C148" s="247"/>
      <c r="D148" s="231" t="s">
        <v>138</v>
      </c>
      <c r="E148" s="248" t="s">
        <v>1</v>
      </c>
      <c r="F148" s="249" t="s">
        <v>165</v>
      </c>
      <c r="G148" s="247"/>
      <c r="H148" s="250">
        <v>717.818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6" t="s">
        <v>138</v>
      </c>
      <c r="AU148" s="256" t="s">
        <v>90</v>
      </c>
      <c r="AV148" s="14" t="s">
        <v>90</v>
      </c>
      <c r="AW148" s="14" t="s">
        <v>36</v>
      </c>
      <c r="AX148" s="14" t="s">
        <v>88</v>
      </c>
      <c r="AY148" s="256" t="s">
        <v>127</v>
      </c>
    </row>
    <row r="149" spans="1:65" s="2" customFormat="1" ht="33" customHeight="1">
      <c r="A149" s="38"/>
      <c r="B149" s="39"/>
      <c r="C149" s="218" t="s">
        <v>166</v>
      </c>
      <c r="D149" s="218" t="s">
        <v>129</v>
      </c>
      <c r="E149" s="219" t="s">
        <v>167</v>
      </c>
      <c r="F149" s="220" t="s">
        <v>168</v>
      </c>
      <c r="G149" s="221" t="s">
        <v>169</v>
      </c>
      <c r="H149" s="222">
        <v>86.138</v>
      </c>
      <c r="I149" s="223"/>
      <c r="J149" s="224">
        <f>ROUND(I149*H149,2)</f>
        <v>0</v>
      </c>
      <c r="K149" s="220" t="s">
        <v>133</v>
      </c>
      <c r="L149" s="44"/>
      <c r="M149" s="225" t="s">
        <v>1</v>
      </c>
      <c r="N149" s="226" t="s">
        <v>45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134</v>
      </c>
      <c r="AT149" s="229" t="s">
        <v>129</v>
      </c>
      <c r="AU149" s="229" t="s">
        <v>90</v>
      </c>
      <c r="AY149" s="17" t="s">
        <v>127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88</v>
      </c>
      <c r="BK149" s="230">
        <f>ROUND(I149*H149,2)</f>
        <v>0</v>
      </c>
      <c r="BL149" s="17" t="s">
        <v>134</v>
      </c>
      <c r="BM149" s="229" t="s">
        <v>170</v>
      </c>
    </row>
    <row r="150" spans="1:47" s="2" customFormat="1" ht="12">
      <c r="A150" s="38"/>
      <c r="B150" s="39"/>
      <c r="C150" s="40"/>
      <c r="D150" s="231" t="s">
        <v>136</v>
      </c>
      <c r="E150" s="40"/>
      <c r="F150" s="232" t="s">
        <v>171</v>
      </c>
      <c r="G150" s="40"/>
      <c r="H150" s="40"/>
      <c r="I150" s="233"/>
      <c r="J150" s="40"/>
      <c r="K150" s="40"/>
      <c r="L150" s="44"/>
      <c r="M150" s="234"/>
      <c r="N150" s="23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136</v>
      </c>
      <c r="AU150" s="17" t="s">
        <v>90</v>
      </c>
    </row>
    <row r="151" spans="1:51" s="13" customFormat="1" ht="12">
      <c r="A151" s="13"/>
      <c r="B151" s="236"/>
      <c r="C151" s="237"/>
      <c r="D151" s="231" t="s">
        <v>138</v>
      </c>
      <c r="E151" s="238" t="s">
        <v>1</v>
      </c>
      <c r="F151" s="239" t="s">
        <v>159</v>
      </c>
      <c r="G151" s="237"/>
      <c r="H151" s="238" t="s">
        <v>1</v>
      </c>
      <c r="I151" s="240"/>
      <c r="J151" s="237"/>
      <c r="K151" s="237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138</v>
      </c>
      <c r="AU151" s="245" t="s">
        <v>90</v>
      </c>
      <c r="AV151" s="13" t="s">
        <v>88</v>
      </c>
      <c r="AW151" s="13" t="s">
        <v>36</v>
      </c>
      <c r="AX151" s="13" t="s">
        <v>80</v>
      </c>
      <c r="AY151" s="245" t="s">
        <v>127</v>
      </c>
    </row>
    <row r="152" spans="1:51" s="13" customFormat="1" ht="12">
      <c r="A152" s="13"/>
      <c r="B152" s="236"/>
      <c r="C152" s="237"/>
      <c r="D152" s="231" t="s">
        <v>138</v>
      </c>
      <c r="E152" s="238" t="s">
        <v>1</v>
      </c>
      <c r="F152" s="239" t="s">
        <v>172</v>
      </c>
      <c r="G152" s="237"/>
      <c r="H152" s="238" t="s">
        <v>1</v>
      </c>
      <c r="I152" s="240"/>
      <c r="J152" s="237"/>
      <c r="K152" s="237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138</v>
      </c>
      <c r="AU152" s="245" t="s">
        <v>90</v>
      </c>
      <c r="AV152" s="13" t="s">
        <v>88</v>
      </c>
      <c r="AW152" s="13" t="s">
        <v>36</v>
      </c>
      <c r="AX152" s="13" t="s">
        <v>80</v>
      </c>
      <c r="AY152" s="245" t="s">
        <v>127</v>
      </c>
    </row>
    <row r="153" spans="1:51" s="14" customFormat="1" ht="12">
      <c r="A153" s="14"/>
      <c r="B153" s="246"/>
      <c r="C153" s="247"/>
      <c r="D153" s="231" t="s">
        <v>138</v>
      </c>
      <c r="E153" s="248" t="s">
        <v>1</v>
      </c>
      <c r="F153" s="249" t="s">
        <v>173</v>
      </c>
      <c r="G153" s="247"/>
      <c r="H153" s="250">
        <v>86.138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6" t="s">
        <v>138</v>
      </c>
      <c r="AU153" s="256" t="s">
        <v>90</v>
      </c>
      <c r="AV153" s="14" t="s">
        <v>90</v>
      </c>
      <c r="AW153" s="14" t="s">
        <v>36</v>
      </c>
      <c r="AX153" s="14" t="s">
        <v>88</v>
      </c>
      <c r="AY153" s="256" t="s">
        <v>127</v>
      </c>
    </row>
    <row r="154" spans="1:63" s="12" customFormat="1" ht="22.8" customHeight="1">
      <c r="A154" s="12"/>
      <c r="B154" s="202"/>
      <c r="C154" s="203"/>
      <c r="D154" s="204" t="s">
        <v>79</v>
      </c>
      <c r="E154" s="216" t="s">
        <v>147</v>
      </c>
      <c r="F154" s="216" t="s">
        <v>174</v>
      </c>
      <c r="G154" s="203"/>
      <c r="H154" s="203"/>
      <c r="I154" s="206"/>
      <c r="J154" s="217">
        <f>BK154</f>
        <v>0</v>
      </c>
      <c r="K154" s="203"/>
      <c r="L154" s="208"/>
      <c r="M154" s="209"/>
      <c r="N154" s="210"/>
      <c r="O154" s="210"/>
      <c r="P154" s="211">
        <f>SUM(P155:P170)</f>
        <v>0</v>
      </c>
      <c r="Q154" s="210"/>
      <c r="R154" s="211">
        <f>SUM(R155:R170)</f>
        <v>16.27005571</v>
      </c>
      <c r="S154" s="210"/>
      <c r="T154" s="212">
        <f>SUM(T155:T170)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3" t="s">
        <v>88</v>
      </c>
      <c r="AT154" s="214" t="s">
        <v>79</v>
      </c>
      <c r="AU154" s="214" t="s">
        <v>88</v>
      </c>
      <c r="AY154" s="213" t="s">
        <v>127</v>
      </c>
      <c r="BK154" s="215">
        <f>SUM(BK155:BK170)</f>
        <v>0</v>
      </c>
    </row>
    <row r="155" spans="1:65" s="2" customFormat="1" ht="16.5" customHeight="1">
      <c r="A155" s="38"/>
      <c r="B155" s="39"/>
      <c r="C155" s="218" t="s">
        <v>175</v>
      </c>
      <c r="D155" s="218" t="s">
        <v>129</v>
      </c>
      <c r="E155" s="219" t="s">
        <v>176</v>
      </c>
      <c r="F155" s="220" t="s">
        <v>177</v>
      </c>
      <c r="G155" s="221" t="s">
        <v>150</v>
      </c>
      <c r="H155" s="222">
        <v>117.531</v>
      </c>
      <c r="I155" s="223"/>
      <c r="J155" s="224">
        <f>ROUND(I155*H155,2)</f>
        <v>0</v>
      </c>
      <c r="K155" s="220" t="s">
        <v>133</v>
      </c>
      <c r="L155" s="44"/>
      <c r="M155" s="225" t="s">
        <v>1</v>
      </c>
      <c r="N155" s="226" t="s">
        <v>45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134</v>
      </c>
      <c r="AT155" s="229" t="s">
        <v>129</v>
      </c>
      <c r="AU155" s="229" t="s">
        <v>90</v>
      </c>
      <c r="AY155" s="17" t="s">
        <v>127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88</v>
      </c>
      <c r="BK155" s="230">
        <f>ROUND(I155*H155,2)</f>
        <v>0</v>
      </c>
      <c r="BL155" s="17" t="s">
        <v>134</v>
      </c>
      <c r="BM155" s="229" t="s">
        <v>178</v>
      </c>
    </row>
    <row r="156" spans="1:47" s="2" customFormat="1" ht="12">
      <c r="A156" s="38"/>
      <c r="B156" s="39"/>
      <c r="C156" s="40"/>
      <c r="D156" s="231" t="s">
        <v>136</v>
      </c>
      <c r="E156" s="40"/>
      <c r="F156" s="232" t="s">
        <v>179</v>
      </c>
      <c r="G156" s="40"/>
      <c r="H156" s="40"/>
      <c r="I156" s="233"/>
      <c r="J156" s="40"/>
      <c r="K156" s="40"/>
      <c r="L156" s="44"/>
      <c r="M156" s="234"/>
      <c r="N156" s="23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136</v>
      </c>
      <c r="AU156" s="17" t="s">
        <v>90</v>
      </c>
    </row>
    <row r="157" spans="1:51" s="13" customFormat="1" ht="12">
      <c r="A157" s="13"/>
      <c r="B157" s="236"/>
      <c r="C157" s="237"/>
      <c r="D157" s="231" t="s">
        <v>138</v>
      </c>
      <c r="E157" s="238" t="s">
        <v>1</v>
      </c>
      <c r="F157" s="239" t="s">
        <v>180</v>
      </c>
      <c r="G157" s="237"/>
      <c r="H157" s="238" t="s">
        <v>1</v>
      </c>
      <c r="I157" s="240"/>
      <c r="J157" s="237"/>
      <c r="K157" s="237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138</v>
      </c>
      <c r="AU157" s="245" t="s">
        <v>90</v>
      </c>
      <c r="AV157" s="13" t="s">
        <v>88</v>
      </c>
      <c r="AW157" s="13" t="s">
        <v>36</v>
      </c>
      <c r="AX157" s="13" t="s">
        <v>80</v>
      </c>
      <c r="AY157" s="245" t="s">
        <v>127</v>
      </c>
    </row>
    <row r="158" spans="1:51" s="13" customFormat="1" ht="12">
      <c r="A158" s="13"/>
      <c r="B158" s="236"/>
      <c r="C158" s="237"/>
      <c r="D158" s="231" t="s">
        <v>138</v>
      </c>
      <c r="E158" s="238" t="s">
        <v>1</v>
      </c>
      <c r="F158" s="239" t="s">
        <v>181</v>
      </c>
      <c r="G158" s="237"/>
      <c r="H158" s="238" t="s">
        <v>1</v>
      </c>
      <c r="I158" s="240"/>
      <c r="J158" s="237"/>
      <c r="K158" s="237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138</v>
      </c>
      <c r="AU158" s="245" t="s">
        <v>90</v>
      </c>
      <c r="AV158" s="13" t="s">
        <v>88</v>
      </c>
      <c r="AW158" s="13" t="s">
        <v>36</v>
      </c>
      <c r="AX158" s="13" t="s">
        <v>80</v>
      </c>
      <c r="AY158" s="245" t="s">
        <v>127</v>
      </c>
    </row>
    <row r="159" spans="1:51" s="14" customFormat="1" ht="12">
      <c r="A159" s="14"/>
      <c r="B159" s="246"/>
      <c r="C159" s="247"/>
      <c r="D159" s="231" t="s">
        <v>138</v>
      </c>
      <c r="E159" s="248" t="s">
        <v>1</v>
      </c>
      <c r="F159" s="249" t="s">
        <v>182</v>
      </c>
      <c r="G159" s="247"/>
      <c r="H159" s="250">
        <v>117.531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6" t="s">
        <v>138</v>
      </c>
      <c r="AU159" s="256" t="s">
        <v>90</v>
      </c>
      <c r="AV159" s="14" t="s">
        <v>90</v>
      </c>
      <c r="AW159" s="14" t="s">
        <v>36</v>
      </c>
      <c r="AX159" s="14" t="s">
        <v>80</v>
      </c>
      <c r="AY159" s="256" t="s">
        <v>127</v>
      </c>
    </row>
    <row r="160" spans="1:51" s="15" customFormat="1" ht="12">
      <c r="A160" s="15"/>
      <c r="B160" s="257"/>
      <c r="C160" s="258"/>
      <c r="D160" s="231" t="s">
        <v>138</v>
      </c>
      <c r="E160" s="259" t="s">
        <v>1</v>
      </c>
      <c r="F160" s="260" t="s">
        <v>183</v>
      </c>
      <c r="G160" s="258"/>
      <c r="H160" s="261">
        <v>117.531</v>
      </c>
      <c r="I160" s="262"/>
      <c r="J160" s="258"/>
      <c r="K160" s="258"/>
      <c r="L160" s="263"/>
      <c r="M160" s="264"/>
      <c r="N160" s="265"/>
      <c r="O160" s="265"/>
      <c r="P160" s="265"/>
      <c r="Q160" s="265"/>
      <c r="R160" s="265"/>
      <c r="S160" s="265"/>
      <c r="T160" s="26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7" t="s">
        <v>138</v>
      </c>
      <c r="AU160" s="267" t="s">
        <v>90</v>
      </c>
      <c r="AV160" s="15" t="s">
        <v>134</v>
      </c>
      <c r="AW160" s="15" t="s">
        <v>36</v>
      </c>
      <c r="AX160" s="15" t="s">
        <v>88</v>
      </c>
      <c r="AY160" s="267" t="s">
        <v>127</v>
      </c>
    </row>
    <row r="161" spans="1:65" s="2" customFormat="1" ht="24.15" customHeight="1">
      <c r="A161" s="38"/>
      <c r="B161" s="39"/>
      <c r="C161" s="218" t="s">
        <v>184</v>
      </c>
      <c r="D161" s="218" t="s">
        <v>129</v>
      </c>
      <c r="E161" s="219" t="s">
        <v>185</v>
      </c>
      <c r="F161" s="220" t="s">
        <v>186</v>
      </c>
      <c r="G161" s="221" t="s">
        <v>132</v>
      </c>
      <c r="H161" s="222">
        <v>319.03</v>
      </c>
      <c r="I161" s="223"/>
      <c r="J161" s="224">
        <f>ROUND(I161*H161,2)</f>
        <v>0</v>
      </c>
      <c r="K161" s="220" t="s">
        <v>133</v>
      </c>
      <c r="L161" s="44"/>
      <c r="M161" s="225" t="s">
        <v>1</v>
      </c>
      <c r="N161" s="226" t="s">
        <v>45</v>
      </c>
      <c r="O161" s="91"/>
      <c r="P161" s="227">
        <f>O161*H161</f>
        <v>0</v>
      </c>
      <c r="Q161" s="227">
        <v>0.02519</v>
      </c>
      <c r="R161" s="227">
        <f>Q161*H161</f>
        <v>8.0363657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134</v>
      </c>
      <c r="AT161" s="229" t="s">
        <v>129</v>
      </c>
      <c r="AU161" s="229" t="s">
        <v>90</v>
      </c>
      <c r="AY161" s="17" t="s">
        <v>127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88</v>
      </c>
      <c r="BK161" s="230">
        <f>ROUND(I161*H161,2)</f>
        <v>0</v>
      </c>
      <c r="BL161" s="17" t="s">
        <v>134</v>
      </c>
      <c r="BM161" s="229" t="s">
        <v>187</v>
      </c>
    </row>
    <row r="162" spans="1:47" s="2" customFormat="1" ht="12">
      <c r="A162" s="38"/>
      <c r="B162" s="39"/>
      <c r="C162" s="40"/>
      <c r="D162" s="231" t="s">
        <v>136</v>
      </c>
      <c r="E162" s="40"/>
      <c r="F162" s="232" t="s">
        <v>188</v>
      </c>
      <c r="G162" s="40"/>
      <c r="H162" s="40"/>
      <c r="I162" s="233"/>
      <c r="J162" s="40"/>
      <c r="K162" s="40"/>
      <c r="L162" s="44"/>
      <c r="M162" s="234"/>
      <c r="N162" s="235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136</v>
      </c>
      <c r="AU162" s="17" t="s">
        <v>90</v>
      </c>
    </row>
    <row r="163" spans="1:51" s="13" customFormat="1" ht="12">
      <c r="A163" s="13"/>
      <c r="B163" s="236"/>
      <c r="C163" s="237"/>
      <c r="D163" s="231" t="s">
        <v>138</v>
      </c>
      <c r="E163" s="238" t="s">
        <v>1</v>
      </c>
      <c r="F163" s="239" t="s">
        <v>189</v>
      </c>
      <c r="G163" s="237"/>
      <c r="H163" s="238" t="s">
        <v>1</v>
      </c>
      <c r="I163" s="240"/>
      <c r="J163" s="237"/>
      <c r="K163" s="237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138</v>
      </c>
      <c r="AU163" s="245" t="s">
        <v>90</v>
      </c>
      <c r="AV163" s="13" t="s">
        <v>88</v>
      </c>
      <c r="AW163" s="13" t="s">
        <v>36</v>
      </c>
      <c r="AX163" s="13" t="s">
        <v>80</v>
      </c>
      <c r="AY163" s="245" t="s">
        <v>127</v>
      </c>
    </row>
    <row r="164" spans="1:51" s="14" customFormat="1" ht="12">
      <c r="A164" s="14"/>
      <c r="B164" s="246"/>
      <c r="C164" s="247"/>
      <c r="D164" s="231" t="s">
        <v>138</v>
      </c>
      <c r="E164" s="248" t="s">
        <v>1</v>
      </c>
      <c r="F164" s="249" t="s">
        <v>190</v>
      </c>
      <c r="G164" s="247"/>
      <c r="H164" s="250">
        <v>319.03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6" t="s">
        <v>138</v>
      </c>
      <c r="AU164" s="256" t="s">
        <v>90</v>
      </c>
      <c r="AV164" s="14" t="s">
        <v>90</v>
      </c>
      <c r="AW164" s="14" t="s">
        <v>36</v>
      </c>
      <c r="AX164" s="14" t="s">
        <v>88</v>
      </c>
      <c r="AY164" s="256" t="s">
        <v>127</v>
      </c>
    </row>
    <row r="165" spans="1:65" s="2" customFormat="1" ht="24.15" customHeight="1">
      <c r="A165" s="38"/>
      <c r="B165" s="39"/>
      <c r="C165" s="218" t="s">
        <v>191</v>
      </c>
      <c r="D165" s="218" t="s">
        <v>129</v>
      </c>
      <c r="E165" s="219" t="s">
        <v>192</v>
      </c>
      <c r="F165" s="220" t="s">
        <v>193</v>
      </c>
      <c r="G165" s="221" t="s">
        <v>132</v>
      </c>
      <c r="H165" s="222">
        <v>319.03</v>
      </c>
      <c r="I165" s="223"/>
      <c r="J165" s="224">
        <f>ROUND(I165*H165,2)</f>
        <v>0</v>
      </c>
      <c r="K165" s="220" t="s">
        <v>133</v>
      </c>
      <c r="L165" s="44"/>
      <c r="M165" s="225" t="s">
        <v>1</v>
      </c>
      <c r="N165" s="226" t="s">
        <v>45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134</v>
      </c>
      <c r="AT165" s="229" t="s">
        <v>129</v>
      </c>
      <c r="AU165" s="229" t="s">
        <v>90</v>
      </c>
      <c r="AY165" s="17" t="s">
        <v>127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88</v>
      </c>
      <c r="BK165" s="230">
        <f>ROUND(I165*H165,2)</f>
        <v>0</v>
      </c>
      <c r="BL165" s="17" t="s">
        <v>134</v>
      </c>
      <c r="BM165" s="229" t="s">
        <v>194</v>
      </c>
    </row>
    <row r="166" spans="1:47" s="2" customFormat="1" ht="12">
      <c r="A166" s="38"/>
      <c r="B166" s="39"/>
      <c r="C166" s="40"/>
      <c r="D166" s="231" t="s">
        <v>136</v>
      </c>
      <c r="E166" s="40"/>
      <c r="F166" s="232" t="s">
        <v>195</v>
      </c>
      <c r="G166" s="40"/>
      <c r="H166" s="40"/>
      <c r="I166" s="233"/>
      <c r="J166" s="40"/>
      <c r="K166" s="40"/>
      <c r="L166" s="44"/>
      <c r="M166" s="234"/>
      <c r="N166" s="235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136</v>
      </c>
      <c r="AU166" s="17" t="s">
        <v>90</v>
      </c>
    </row>
    <row r="167" spans="1:65" s="2" customFormat="1" ht="24.15" customHeight="1">
      <c r="A167" s="38"/>
      <c r="B167" s="39"/>
      <c r="C167" s="218" t="s">
        <v>196</v>
      </c>
      <c r="D167" s="218" t="s">
        <v>129</v>
      </c>
      <c r="E167" s="219" t="s">
        <v>197</v>
      </c>
      <c r="F167" s="220" t="s">
        <v>198</v>
      </c>
      <c r="G167" s="221" t="s">
        <v>169</v>
      </c>
      <c r="H167" s="222">
        <v>7.861</v>
      </c>
      <c r="I167" s="223"/>
      <c r="J167" s="224">
        <f>ROUND(I167*H167,2)</f>
        <v>0</v>
      </c>
      <c r="K167" s="220" t="s">
        <v>133</v>
      </c>
      <c r="L167" s="44"/>
      <c r="M167" s="225" t="s">
        <v>1</v>
      </c>
      <c r="N167" s="226" t="s">
        <v>45</v>
      </c>
      <c r="O167" s="91"/>
      <c r="P167" s="227">
        <f>O167*H167</f>
        <v>0</v>
      </c>
      <c r="Q167" s="227">
        <v>1.04741</v>
      </c>
      <c r="R167" s="227">
        <f>Q167*H167</f>
        <v>8.23369001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134</v>
      </c>
      <c r="AT167" s="229" t="s">
        <v>129</v>
      </c>
      <c r="AU167" s="229" t="s">
        <v>90</v>
      </c>
      <c r="AY167" s="17" t="s">
        <v>127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88</v>
      </c>
      <c r="BK167" s="230">
        <f>ROUND(I167*H167,2)</f>
        <v>0</v>
      </c>
      <c r="BL167" s="17" t="s">
        <v>134</v>
      </c>
      <c r="BM167" s="229" t="s">
        <v>199</v>
      </c>
    </row>
    <row r="168" spans="1:47" s="2" customFormat="1" ht="12">
      <c r="A168" s="38"/>
      <c r="B168" s="39"/>
      <c r="C168" s="40"/>
      <c r="D168" s="231" t="s">
        <v>136</v>
      </c>
      <c r="E168" s="40"/>
      <c r="F168" s="232" t="s">
        <v>200</v>
      </c>
      <c r="G168" s="40"/>
      <c r="H168" s="40"/>
      <c r="I168" s="233"/>
      <c r="J168" s="40"/>
      <c r="K168" s="40"/>
      <c r="L168" s="44"/>
      <c r="M168" s="234"/>
      <c r="N168" s="235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136</v>
      </c>
      <c r="AU168" s="17" t="s">
        <v>90</v>
      </c>
    </row>
    <row r="169" spans="1:51" s="13" customFormat="1" ht="12">
      <c r="A169" s="13"/>
      <c r="B169" s="236"/>
      <c r="C169" s="237"/>
      <c r="D169" s="231" t="s">
        <v>138</v>
      </c>
      <c r="E169" s="238" t="s">
        <v>1</v>
      </c>
      <c r="F169" s="239" t="s">
        <v>201</v>
      </c>
      <c r="G169" s="237"/>
      <c r="H169" s="238" t="s">
        <v>1</v>
      </c>
      <c r="I169" s="240"/>
      <c r="J169" s="237"/>
      <c r="K169" s="237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138</v>
      </c>
      <c r="AU169" s="245" t="s">
        <v>90</v>
      </c>
      <c r="AV169" s="13" t="s">
        <v>88</v>
      </c>
      <c r="AW169" s="13" t="s">
        <v>36</v>
      </c>
      <c r="AX169" s="13" t="s">
        <v>80</v>
      </c>
      <c r="AY169" s="245" t="s">
        <v>127</v>
      </c>
    </row>
    <row r="170" spans="1:51" s="14" customFormat="1" ht="12">
      <c r="A170" s="14"/>
      <c r="B170" s="246"/>
      <c r="C170" s="247"/>
      <c r="D170" s="231" t="s">
        <v>138</v>
      </c>
      <c r="E170" s="248" t="s">
        <v>1</v>
      </c>
      <c r="F170" s="249" t="s">
        <v>202</v>
      </c>
      <c r="G170" s="247"/>
      <c r="H170" s="250">
        <v>7.861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6" t="s">
        <v>138</v>
      </c>
      <c r="AU170" s="256" t="s">
        <v>90</v>
      </c>
      <c r="AV170" s="14" t="s">
        <v>90</v>
      </c>
      <c r="AW170" s="14" t="s">
        <v>36</v>
      </c>
      <c r="AX170" s="14" t="s">
        <v>88</v>
      </c>
      <c r="AY170" s="256" t="s">
        <v>127</v>
      </c>
    </row>
    <row r="171" spans="1:63" s="12" customFormat="1" ht="22.8" customHeight="1">
      <c r="A171" s="12"/>
      <c r="B171" s="202"/>
      <c r="C171" s="203"/>
      <c r="D171" s="204" t="s">
        <v>79</v>
      </c>
      <c r="E171" s="216" t="s">
        <v>160</v>
      </c>
      <c r="F171" s="216" t="s">
        <v>203</v>
      </c>
      <c r="G171" s="203"/>
      <c r="H171" s="203"/>
      <c r="I171" s="206"/>
      <c r="J171" s="217">
        <f>BK171</f>
        <v>0</v>
      </c>
      <c r="K171" s="203"/>
      <c r="L171" s="208"/>
      <c r="M171" s="209"/>
      <c r="N171" s="210"/>
      <c r="O171" s="210"/>
      <c r="P171" s="211">
        <f>SUM(P172:P179)</f>
        <v>0</v>
      </c>
      <c r="Q171" s="210"/>
      <c r="R171" s="211">
        <f>SUM(R172:R179)</f>
        <v>29.302905499999998</v>
      </c>
      <c r="S171" s="210"/>
      <c r="T171" s="212">
        <f>SUM(T172:T179)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3" t="s">
        <v>88</v>
      </c>
      <c r="AT171" s="214" t="s">
        <v>79</v>
      </c>
      <c r="AU171" s="214" t="s">
        <v>88</v>
      </c>
      <c r="AY171" s="213" t="s">
        <v>127</v>
      </c>
      <c r="BK171" s="215">
        <f>SUM(BK172:BK179)</f>
        <v>0</v>
      </c>
    </row>
    <row r="172" spans="1:65" s="2" customFormat="1" ht="24.15" customHeight="1">
      <c r="A172" s="38"/>
      <c r="B172" s="39"/>
      <c r="C172" s="218" t="s">
        <v>204</v>
      </c>
      <c r="D172" s="218" t="s">
        <v>129</v>
      </c>
      <c r="E172" s="219" t="s">
        <v>205</v>
      </c>
      <c r="F172" s="220" t="s">
        <v>206</v>
      </c>
      <c r="G172" s="221" t="s">
        <v>132</v>
      </c>
      <c r="H172" s="222">
        <v>159.515</v>
      </c>
      <c r="I172" s="223"/>
      <c r="J172" s="224">
        <f>ROUND(I172*H172,2)</f>
        <v>0</v>
      </c>
      <c r="K172" s="220" t="s">
        <v>133</v>
      </c>
      <c r="L172" s="44"/>
      <c r="M172" s="225" t="s">
        <v>1</v>
      </c>
      <c r="N172" s="226" t="s">
        <v>45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134</v>
      </c>
      <c r="AT172" s="229" t="s">
        <v>129</v>
      </c>
      <c r="AU172" s="229" t="s">
        <v>90</v>
      </c>
      <c r="AY172" s="17" t="s">
        <v>127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88</v>
      </c>
      <c r="BK172" s="230">
        <f>ROUND(I172*H172,2)</f>
        <v>0</v>
      </c>
      <c r="BL172" s="17" t="s">
        <v>134</v>
      </c>
      <c r="BM172" s="229" t="s">
        <v>207</v>
      </c>
    </row>
    <row r="173" spans="1:47" s="2" customFormat="1" ht="12">
      <c r="A173" s="38"/>
      <c r="B173" s="39"/>
      <c r="C173" s="40"/>
      <c r="D173" s="231" t="s">
        <v>136</v>
      </c>
      <c r="E173" s="40"/>
      <c r="F173" s="232" t="s">
        <v>208</v>
      </c>
      <c r="G173" s="40"/>
      <c r="H173" s="40"/>
      <c r="I173" s="233"/>
      <c r="J173" s="40"/>
      <c r="K173" s="40"/>
      <c r="L173" s="44"/>
      <c r="M173" s="234"/>
      <c r="N173" s="235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136</v>
      </c>
      <c r="AU173" s="17" t="s">
        <v>90</v>
      </c>
    </row>
    <row r="174" spans="1:51" s="13" customFormat="1" ht="12">
      <c r="A174" s="13"/>
      <c r="B174" s="236"/>
      <c r="C174" s="237"/>
      <c r="D174" s="231" t="s">
        <v>138</v>
      </c>
      <c r="E174" s="238" t="s">
        <v>1</v>
      </c>
      <c r="F174" s="239" t="s">
        <v>139</v>
      </c>
      <c r="G174" s="237"/>
      <c r="H174" s="238" t="s">
        <v>1</v>
      </c>
      <c r="I174" s="240"/>
      <c r="J174" s="237"/>
      <c r="K174" s="237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138</v>
      </c>
      <c r="AU174" s="245" t="s">
        <v>90</v>
      </c>
      <c r="AV174" s="13" t="s">
        <v>88</v>
      </c>
      <c r="AW174" s="13" t="s">
        <v>36</v>
      </c>
      <c r="AX174" s="13" t="s">
        <v>80</v>
      </c>
      <c r="AY174" s="245" t="s">
        <v>127</v>
      </c>
    </row>
    <row r="175" spans="1:51" s="14" customFormat="1" ht="12">
      <c r="A175" s="14"/>
      <c r="B175" s="246"/>
      <c r="C175" s="247"/>
      <c r="D175" s="231" t="s">
        <v>138</v>
      </c>
      <c r="E175" s="248" t="s">
        <v>1</v>
      </c>
      <c r="F175" s="249" t="s">
        <v>140</v>
      </c>
      <c r="G175" s="247"/>
      <c r="H175" s="250">
        <v>159.515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6" t="s">
        <v>138</v>
      </c>
      <c r="AU175" s="256" t="s">
        <v>90</v>
      </c>
      <c r="AV175" s="14" t="s">
        <v>90</v>
      </c>
      <c r="AW175" s="14" t="s">
        <v>36</v>
      </c>
      <c r="AX175" s="14" t="s">
        <v>88</v>
      </c>
      <c r="AY175" s="256" t="s">
        <v>127</v>
      </c>
    </row>
    <row r="176" spans="1:65" s="2" customFormat="1" ht="24.15" customHeight="1">
      <c r="A176" s="38"/>
      <c r="B176" s="39"/>
      <c r="C176" s="218" t="s">
        <v>209</v>
      </c>
      <c r="D176" s="218" t="s">
        <v>129</v>
      </c>
      <c r="E176" s="219" t="s">
        <v>210</v>
      </c>
      <c r="F176" s="220" t="s">
        <v>211</v>
      </c>
      <c r="G176" s="221" t="s">
        <v>132</v>
      </c>
      <c r="H176" s="222">
        <v>159.515</v>
      </c>
      <c r="I176" s="223"/>
      <c r="J176" s="224">
        <f>ROUND(I176*H176,2)</f>
        <v>0</v>
      </c>
      <c r="K176" s="220" t="s">
        <v>133</v>
      </c>
      <c r="L176" s="44"/>
      <c r="M176" s="225" t="s">
        <v>1</v>
      </c>
      <c r="N176" s="226" t="s">
        <v>45</v>
      </c>
      <c r="O176" s="91"/>
      <c r="P176" s="227">
        <f>O176*H176</f>
        <v>0</v>
      </c>
      <c r="Q176" s="227">
        <v>0.1837</v>
      </c>
      <c r="R176" s="227">
        <f>Q176*H176</f>
        <v>29.302905499999998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134</v>
      </c>
      <c r="AT176" s="229" t="s">
        <v>129</v>
      </c>
      <c r="AU176" s="229" t="s">
        <v>90</v>
      </c>
      <c r="AY176" s="17" t="s">
        <v>127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88</v>
      </c>
      <c r="BK176" s="230">
        <f>ROUND(I176*H176,2)</f>
        <v>0</v>
      </c>
      <c r="BL176" s="17" t="s">
        <v>134</v>
      </c>
      <c r="BM176" s="229" t="s">
        <v>212</v>
      </c>
    </row>
    <row r="177" spans="1:47" s="2" customFormat="1" ht="12">
      <c r="A177" s="38"/>
      <c r="B177" s="39"/>
      <c r="C177" s="40"/>
      <c r="D177" s="231" t="s">
        <v>136</v>
      </c>
      <c r="E177" s="40"/>
      <c r="F177" s="232" t="s">
        <v>213</v>
      </c>
      <c r="G177" s="40"/>
      <c r="H177" s="40"/>
      <c r="I177" s="233"/>
      <c r="J177" s="40"/>
      <c r="K177" s="40"/>
      <c r="L177" s="44"/>
      <c r="M177" s="234"/>
      <c r="N177" s="235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136</v>
      </c>
      <c r="AU177" s="17" t="s">
        <v>90</v>
      </c>
    </row>
    <row r="178" spans="1:51" s="13" customFormat="1" ht="12">
      <c r="A178" s="13"/>
      <c r="B178" s="236"/>
      <c r="C178" s="237"/>
      <c r="D178" s="231" t="s">
        <v>138</v>
      </c>
      <c r="E178" s="238" t="s">
        <v>1</v>
      </c>
      <c r="F178" s="239" t="s">
        <v>139</v>
      </c>
      <c r="G178" s="237"/>
      <c r="H178" s="238" t="s">
        <v>1</v>
      </c>
      <c r="I178" s="240"/>
      <c r="J178" s="237"/>
      <c r="K178" s="237"/>
      <c r="L178" s="241"/>
      <c r="M178" s="242"/>
      <c r="N178" s="243"/>
      <c r="O178" s="243"/>
      <c r="P178" s="243"/>
      <c r="Q178" s="243"/>
      <c r="R178" s="243"/>
      <c r="S178" s="243"/>
      <c r="T178" s="24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5" t="s">
        <v>138</v>
      </c>
      <c r="AU178" s="245" t="s">
        <v>90</v>
      </c>
      <c r="AV178" s="13" t="s">
        <v>88</v>
      </c>
      <c r="AW178" s="13" t="s">
        <v>36</v>
      </c>
      <c r="AX178" s="13" t="s">
        <v>80</v>
      </c>
      <c r="AY178" s="245" t="s">
        <v>127</v>
      </c>
    </row>
    <row r="179" spans="1:51" s="14" customFormat="1" ht="12">
      <c r="A179" s="14"/>
      <c r="B179" s="246"/>
      <c r="C179" s="247"/>
      <c r="D179" s="231" t="s">
        <v>138</v>
      </c>
      <c r="E179" s="248" t="s">
        <v>1</v>
      </c>
      <c r="F179" s="249" t="s">
        <v>140</v>
      </c>
      <c r="G179" s="247"/>
      <c r="H179" s="250">
        <v>159.515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6" t="s">
        <v>138</v>
      </c>
      <c r="AU179" s="256" t="s">
        <v>90</v>
      </c>
      <c r="AV179" s="14" t="s">
        <v>90</v>
      </c>
      <c r="AW179" s="14" t="s">
        <v>36</v>
      </c>
      <c r="AX179" s="14" t="s">
        <v>88</v>
      </c>
      <c r="AY179" s="256" t="s">
        <v>127</v>
      </c>
    </row>
    <row r="180" spans="1:63" s="12" customFormat="1" ht="22.8" customHeight="1">
      <c r="A180" s="12"/>
      <c r="B180" s="202"/>
      <c r="C180" s="203"/>
      <c r="D180" s="204" t="s">
        <v>79</v>
      </c>
      <c r="E180" s="216" t="s">
        <v>166</v>
      </c>
      <c r="F180" s="216" t="s">
        <v>214</v>
      </c>
      <c r="G180" s="203"/>
      <c r="H180" s="203"/>
      <c r="I180" s="206"/>
      <c r="J180" s="217">
        <f>BK180</f>
        <v>0</v>
      </c>
      <c r="K180" s="203"/>
      <c r="L180" s="208"/>
      <c r="M180" s="209"/>
      <c r="N180" s="210"/>
      <c r="O180" s="210"/>
      <c r="P180" s="211">
        <f>SUM(P181:P189)</f>
        <v>0</v>
      </c>
      <c r="Q180" s="210"/>
      <c r="R180" s="211">
        <f>SUM(R181:R189)</f>
        <v>74.23035983999999</v>
      </c>
      <c r="S180" s="210"/>
      <c r="T180" s="212">
        <f>SUM(T181:T189)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3" t="s">
        <v>88</v>
      </c>
      <c r="AT180" s="214" t="s">
        <v>79</v>
      </c>
      <c r="AU180" s="214" t="s">
        <v>88</v>
      </c>
      <c r="AY180" s="213" t="s">
        <v>127</v>
      </c>
      <c r="BK180" s="215">
        <f>SUM(BK181:BK189)</f>
        <v>0</v>
      </c>
    </row>
    <row r="181" spans="1:65" s="2" customFormat="1" ht="33" customHeight="1">
      <c r="A181" s="38"/>
      <c r="B181" s="39"/>
      <c r="C181" s="218" t="s">
        <v>215</v>
      </c>
      <c r="D181" s="218" t="s">
        <v>129</v>
      </c>
      <c r="E181" s="219" t="s">
        <v>216</v>
      </c>
      <c r="F181" s="220" t="s">
        <v>217</v>
      </c>
      <c r="G181" s="221" t="s">
        <v>132</v>
      </c>
      <c r="H181" s="222">
        <v>567.684</v>
      </c>
      <c r="I181" s="223"/>
      <c r="J181" s="224">
        <f>ROUND(I181*H181,2)</f>
        <v>0</v>
      </c>
      <c r="K181" s="220" t="s">
        <v>133</v>
      </c>
      <c r="L181" s="44"/>
      <c r="M181" s="225" t="s">
        <v>1</v>
      </c>
      <c r="N181" s="226" t="s">
        <v>45</v>
      </c>
      <c r="O181" s="91"/>
      <c r="P181" s="227">
        <f>O181*H181</f>
        <v>0</v>
      </c>
      <c r="Q181" s="227">
        <v>0.13076</v>
      </c>
      <c r="R181" s="227">
        <f>Q181*H181</f>
        <v>74.23035983999999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134</v>
      </c>
      <c r="AT181" s="229" t="s">
        <v>129</v>
      </c>
      <c r="AU181" s="229" t="s">
        <v>90</v>
      </c>
      <c r="AY181" s="17" t="s">
        <v>127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88</v>
      </c>
      <c r="BK181" s="230">
        <f>ROUND(I181*H181,2)</f>
        <v>0</v>
      </c>
      <c r="BL181" s="17" t="s">
        <v>134</v>
      </c>
      <c r="BM181" s="229" t="s">
        <v>218</v>
      </c>
    </row>
    <row r="182" spans="1:47" s="2" customFormat="1" ht="12">
      <c r="A182" s="38"/>
      <c r="B182" s="39"/>
      <c r="C182" s="40"/>
      <c r="D182" s="231" t="s">
        <v>136</v>
      </c>
      <c r="E182" s="40"/>
      <c r="F182" s="232" t="s">
        <v>219</v>
      </c>
      <c r="G182" s="40"/>
      <c r="H182" s="40"/>
      <c r="I182" s="233"/>
      <c r="J182" s="40"/>
      <c r="K182" s="40"/>
      <c r="L182" s="44"/>
      <c r="M182" s="234"/>
      <c r="N182" s="235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136</v>
      </c>
      <c r="AU182" s="17" t="s">
        <v>90</v>
      </c>
    </row>
    <row r="183" spans="1:51" s="13" customFormat="1" ht="12">
      <c r="A183" s="13"/>
      <c r="B183" s="236"/>
      <c r="C183" s="237"/>
      <c r="D183" s="231" t="s">
        <v>138</v>
      </c>
      <c r="E183" s="238" t="s">
        <v>1</v>
      </c>
      <c r="F183" s="239" t="s">
        <v>220</v>
      </c>
      <c r="G183" s="237"/>
      <c r="H183" s="238" t="s">
        <v>1</v>
      </c>
      <c r="I183" s="240"/>
      <c r="J183" s="237"/>
      <c r="K183" s="237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138</v>
      </c>
      <c r="AU183" s="245" t="s">
        <v>90</v>
      </c>
      <c r="AV183" s="13" t="s">
        <v>88</v>
      </c>
      <c r="AW183" s="13" t="s">
        <v>36</v>
      </c>
      <c r="AX183" s="13" t="s">
        <v>80</v>
      </c>
      <c r="AY183" s="245" t="s">
        <v>127</v>
      </c>
    </row>
    <row r="184" spans="1:51" s="14" customFormat="1" ht="12">
      <c r="A184" s="14"/>
      <c r="B184" s="246"/>
      <c r="C184" s="247"/>
      <c r="D184" s="231" t="s">
        <v>138</v>
      </c>
      <c r="E184" s="248" t="s">
        <v>1</v>
      </c>
      <c r="F184" s="249" t="s">
        <v>221</v>
      </c>
      <c r="G184" s="247"/>
      <c r="H184" s="250">
        <v>567.684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6" t="s">
        <v>138</v>
      </c>
      <c r="AU184" s="256" t="s">
        <v>90</v>
      </c>
      <c r="AV184" s="14" t="s">
        <v>90</v>
      </c>
      <c r="AW184" s="14" t="s">
        <v>36</v>
      </c>
      <c r="AX184" s="14" t="s">
        <v>88</v>
      </c>
      <c r="AY184" s="256" t="s">
        <v>127</v>
      </c>
    </row>
    <row r="185" spans="1:65" s="2" customFormat="1" ht="24.15" customHeight="1">
      <c r="A185" s="38"/>
      <c r="B185" s="39"/>
      <c r="C185" s="218" t="s">
        <v>222</v>
      </c>
      <c r="D185" s="218" t="s">
        <v>129</v>
      </c>
      <c r="E185" s="219" t="s">
        <v>223</v>
      </c>
      <c r="F185" s="220" t="s">
        <v>224</v>
      </c>
      <c r="G185" s="221" t="s">
        <v>132</v>
      </c>
      <c r="H185" s="222">
        <v>1892.28</v>
      </c>
      <c r="I185" s="223"/>
      <c r="J185" s="224">
        <f>ROUND(I185*H185,2)</f>
        <v>0</v>
      </c>
      <c r="K185" s="220" t="s">
        <v>225</v>
      </c>
      <c r="L185" s="44"/>
      <c r="M185" s="225" t="s">
        <v>1</v>
      </c>
      <c r="N185" s="226" t="s">
        <v>45</v>
      </c>
      <c r="O185" s="91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134</v>
      </c>
      <c r="AT185" s="229" t="s">
        <v>129</v>
      </c>
      <c r="AU185" s="229" t="s">
        <v>90</v>
      </c>
      <c r="AY185" s="17" t="s">
        <v>127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88</v>
      </c>
      <c r="BK185" s="230">
        <f>ROUND(I185*H185,2)</f>
        <v>0</v>
      </c>
      <c r="BL185" s="17" t="s">
        <v>134</v>
      </c>
      <c r="BM185" s="229" t="s">
        <v>226</v>
      </c>
    </row>
    <row r="186" spans="1:47" s="2" customFormat="1" ht="12">
      <c r="A186" s="38"/>
      <c r="B186" s="39"/>
      <c r="C186" s="40"/>
      <c r="D186" s="231" t="s">
        <v>136</v>
      </c>
      <c r="E186" s="40"/>
      <c r="F186" s="232" t="s">
        <v>224</v>
      </c>
      <c r="G186" s="40"/>
      <c r="H186" s="40"/>
      <c r="I186" s="233"/>
      <c r="J186" s="40"/>
      <c r="K186" s="40"/>
      <c r="L186" s="44"/>
      <c r="M186" s="234"/>
      <c r="N186" s="235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136</v>
      </c>
      <c r="AU186" s="17" t="s">
        <v>90</v>
      </c>
    </row>
    <row r="187" spans="1:47" s="2" customFormat="1" ht="12">
      <c r="A187" s="38"/>
      <c r="B187" s="39"/>
      <c r="C187" s="40"/>
      <c r="D187" s="231" t="s">
        <v>227</v>
      </c>
      <c r="E187" s="40"/>
      <c r="F187" s="268" t="s">
        <v>228</v>
      </c>
      <c r="G187" s="40"/>
      <c r="H187" s="40"/>
      <c r="I187" s="233"/>
      <c r="J187" s="40"/>
      <c r="K187" s="40"/>
      <c r="L187" s="44"/>
      <c r="M187" s="234"/>
      <c r="N187" s="235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227</v>
      </c>
      <c r="AU187" s="17" t="s">
        <v>90</v>
      </c>
    </row>
    <row r="188" spans="1:51" s="13" customFormat="1" ht="12">
      <c r="A188" s="13"/>
      <c r="B188" s="236"/>
      <c r="C188" s="237"/>
      <c r="D188" s="231" t="s">
        <v>138</v>
      </c>
      <c r="E188" s="238" t="s">
        <v>1</v>
      </c>
      <c r="F188" s="239" t="s">
        <v>229</v>
      </c>
      <c r="G188" s="237"/>
      <c r="H188" s="238" t="s">
        <v>1</v>
      </c>
      <c r="I188" s="240"/>
      <c r="J188" s="237"/>
      <c r="K188" s="237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138</v>
      </c>
      <c r="AU188" s="245" t="s">
        <v>90</v>
      </c>
      <c r="AV188" s="13" t="s">
        <v>88</v>
      </c>
      <c r="AW188" s="13" t="s">
        <v>36</v>
      </c>
      <c r="AX188" s="13" t="s">
        <v>80</v>
      </c>
      <c r="AY188" s="245" t="s">
        <v>127</v>
      </c>
    </row>
    <row r="189" spans="1:51" s="14" customFormat="1" ht="12">
      <c r="A189" s="14"/>
      <c r="B189" s="246"/>
      <c r="C189" s="247"/>
      <c r="D189" s="231" t="s">
        <v>138</v>
      </c>
      <c r="E189" s="248" t="s">
        <v>1</v>
      </c>
      <c r="F189" s="249" t="s">
        <v>230</v>
      </c>
      <c r="G189" s="247"/>
      <c r="H189" s="250">
        <v>1892.28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6" t="s">
        <v>138</v>
      </c>
      <c r="AU189" s="256" t="s">
        <v>90</v>
      </c>
      <c r="AV189" s="14" t="s">
        <v>90</v>
      </c>
      <c r="AW189" s="14" t="s">
        <v>36</v>
      </c>
      <c r="AX189" s="14" t="s">
        <v>88</v>
      </c>
      <c r="AY189" s="256" t="s">
        <v>127</v>
      </c>
    </row>
    <row r="190" spans="1:63" s="12" customFormat="1" ht="22.8" customHeight="1">
      <c r="A190" s="12"/>
      <c r="B190" s="202"/>
      <c r="C190" s="203"/>
      <c r="D190" s="204" t="s">
        <v>79</v>
      </c>
      <c r="E190" s="216" t="s">
        <v>191</v>
      </c>
      <c r="F190" s="216" t="s">
        <v>231</v>
      </c>
      <c r="G190" s="203"/>
      <c r="H190" s="203"/>
      <c r="I190" s="206"/>
      <c r="J190" s="217">
        <f>BK190</f>
        <v>0</v>
      </c>
      <c r="K190" s="203"/>
      <c r="L190" s="208"/>
      <c r="M190" s="209"/>
      <c r="N190" s="210"/>
      <c r="O190" s="210"/>
      <c r="P190" s="211">
        <f>SUM(P191:P258)</f>
        <v>0</v>
      </c>
      <c r="Q190" s="210"/>
      <c r="R190" s="211">
        <f>SUM(R191:R258)</f>
        <v>49.170175599999986</v>
      </c>
      <c r="S190" s="210"/>
      <c r="T190" s="212">
        <f>SUM(T191:T258)</f>
        <v>215.52724700000002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3" t="s">
        <v>88</v>
      </c>
      <c r="AT190" s="214" t="s">
        <v>79</v>
      </c>
      <c r="AU190" s="214" t="s">
        <v>88</v>
      </c>
      <c r="AY190" s="213" t="s">
        <v>127</v>
      </c>
      <c r="BK190" s="215">
        <f>SUM(BK191:BK258)</f>
        <v>0</v>
      </c>
    </row>
    <row r="191" spans="1:65" s="2" customFormat="1" ht="24.15" customHeight="1">
      <c r="A191" s="38"/>
      <c r="B191" s="39"/>
      <c r="C191" s="218" t="s">
        <v>8</v>
      </c>
      <c r="D191" s="218" t="s">
        <v>129</v>
      </c>
      <c r="E191" s="219" t="s">
        <v>232</v>
      </c>
      <c r="F191" s="220" t="s">
        <v>233</v>
      </c>
      <c r="G191" s="221" t="s">
        <v>143</v>
      </c>
      <c r="H191" s="222">
        <v>320</v>
      </c>
      <c r="I191" s="223"/>
      <c r="J191" s="224">
        <f>ROUND(I191*H191,2)</f>
        <v>0</v>
      </c>
      <c r="K191" s="220" t="s">
        <v>133</v>
      </c>
      <c r="L191" s="44"/>
      <c r="M191" s="225" t="s">
        <v>1</v>
      </c>
      <c r="N191" s="226" t="s">
        <v>45</v>
      </c>
      <c r="O191" s="91"/>
      <c r="P191" s="227">
        <f>O191*H191</f>
        <v>0</v>
      </c>
      <c r="Q191" s="227">
        <v>0.01517</v>
      </c>
      <c r="R191" s="227">
        <f>Q191*H191</f>
        <v>4.8544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134</v>
      </c>
      <c r="AT191" s="229" t="s">
        <v>129</v>
      </c>
      <c r="AU191" s="229" t="s">
        <v>90</v>
      </c>
      <c r="AY191" s="17" t="s">
        <v>127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88</v>
      </c>
      <c r="BK191" s="230">
        <f>ROUND(I191*H191,2)</f>
        <v>0</v>
      </c>
      <c r="BL191" s="17" t="s">
        <v>134</v>
      </c>
      <c r="BM191" s="229" t="s">
        <v>234</v>
      </c>
    </row>
    <row r="192" spans="1:47" s="2" customFormat="1" ht="12">
      <c r="A192" s="38"/>
      <c r="B192" s="39"/>
      <c r="C192" s="40"/>
      <c r="D192" s="231" t="s">
        <v>136</v>
      </c>
      <c r="E192" s="40"/>
      <c r="F192" s="232" t="s">
        <v>235</v>
      </c>
      <c r="G192" s="40"/>
      <c r="H192" s="40"/>
      <c r="I192" s="233"/>
      <c r="J192" s="40"/>
      <c r="K192" s="40"/>
      <c r="L192" s="44"/>
      <c r="M192" s="234"/>
      <c r="N192" s="235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136</v>
      </c>
      <c r="AU192" s="17" t="s">
        <v>90</v>
      </c>
    </row>
    <row r="193" spans="1:51" s="13" customFormat="1" ht="12">
      <c r="A193" s="13"/>
      <c r="B193" s="236"/>
      <c r="C193" s="237"/>
      <c r="D193" s="231" t="s">
        <v>138</v>
      </c>
      <c r="E193" s="238" t="s">
        <v>1</v>
      </c>
      <c r="F193" s="239" t="s">
        <v>236</v>
      </c>
      <c r="G193" s="237"/>
      <c r="H193" s="238" t="s">
        <v>1</v>
      </c>
      <c r="I193" s="240"/>
      <c r="J193" s="237"/>
      <c r="K193" s="237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138</v>
      </c>
      <c r="AU193" s="245" t="s">
        <v>90</v>
      </c>
      <c r="AV193" s="13" t="s">
        <v>88</v>
      </c>
      <c r="AW193" s="13" t="s">
        <v>36</v>
      </c>
      <c r="AX193" s="13" t="s">
        <v>80</v>
      </c>
      <c r="AY193" s="245" t="s">
        <v>127</v>
      </c>
    </row>
    <row r="194" spans="1:51" s="14" customFormat="1" ht="12">
      <c r="A194" s="14"/>
      <c r="B194" s="246"/>
      <c r="C194" s="247"/>
      <c r="D194" s="231" t="s">
        <v>138</v>
      </c>
      <c r="E194" s="248" t="s">
        <v>1</v>
      </c>
      <c r="F194" s="249" t="s">
        <v>237</v>
      </c>
      <c r="G194" s="247"/>
      <c r="H194" s="250">
        <v>90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6" t="s">
        <v>138</v>
      </c>
      <c r="AU194" s="256" t="s">
        <v>90</v>
      </c>
      <c r="AV194" s="14" t="s">
        <v>90</v>
      </c>
      <c r="AW194" s="14" t="s">
        <v>36</v>
      </c>
      <c r="AX194" s="14" t="s">
        <v>80</v>
      </c>
      <c r="AY194" s="256" t="s">
        <v>127</v>
      </c>
    </row>
    <row r="195" spans="1:51" s="13" customFormat="1" ht="12">
      <c r="A195" s="13"/>
      <c r="B195" s="236"/>
      <c r="C195" s="237"/>
      <c r="D195" s="231" t="s">
        <v>138</v>
      </c>
      <c r="E195" s="238" t="s">
        <v>1</v>
      </c>
      <c r="F195" s="239" t="s">
        <v>238</v>
      </c>
      <c r="G195" s="237"/>
      <c r="H195" s="238" t="s">
        <v>1</v>
      </c>
      <c r="I195" s="240"/>
      <c r="J195" s="237"/>
      <c r="K195" s="237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138</v>
      </c>
      <c r="AU195" s="245" t="s">
        <v>90</v>
      </c>
      <c r="AV195" s="13" t="s">
        <v>88</v>
      </c>
      <c r="AW195" s="13" t="s">
        <v>36</v>
      </c>
      <c r="AX195" s="13" t="s">
        <v>80</v>
      </c>
      <c r="AY195" s="245" t="s">
        <v>127</v>
      </c>
    </row>
    <row r="196" spans="1:51" s="14" customFormat="1" ht="12">
      <c r="A196" s="14"/>
      <c r="B196" s="246"/>
      <c r="C196" s="247"/>
      <c r="D196" s="231" t="s">
        <v>138</v>
      </c>
      <c r="E196" s="248" t="s">
        <v>1</v>
      </c>
      <c r="F196" s="249" t="s">
        <v>239</v>
      </c>
      <c r="G196" s="247"/>
      <c r="H196" s="250">
        <v>230</v>
      </c>
      <c r="I196" s="251"/>
      <c r="J196" s="247"/>
      <c r="K196" s="247"/>
      <c r="L196" s="252"/>
      <c r="M196" s="253"/>
      <c r="N196" s="254"/>
      <c r="O196" s="254"/>
      <c r="P196" s="254"/>
      <c r="Q196" s="254"/>
      <c r="R196" s="254"/>
      <c r="S196" s="254"/>
      <c r="T196" s="25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6" t="s">
        <v>138</v>
      </c>
      <c r="AU196" s="256" t="s">
        <v>90</v>
      </c>
      <c r="AV196" s="14" t="s">
        <v>90</v>
      </c>
      <c r="AW196" s="14" t="s">
        <v>36</v>
      </c>
      <c r="AX196" s="14" t="s">
        <v>80</v>
      </c>
      <c r="AY196" s="256" t="s">
        <v>127</v>
      </c>
    </row>
    <row r="197" spans="1:51" s="15" customFormat="1" ht="12">
      <c r="A197" s="15"/>
      <c r="B197" s="257"/>
      <c r="C197" s="258"/>
      <c r="D197" s="231" t="s">
        <v>138</v>
      </c>
      <c r="E197" s="259" t="s">
        <v>1</v>
      </c>
      <c r="F197" s="260" t="s">
        <v>183</v>
      </c>
      <c r="G197" s="258"/>
      <c r="H197" s="261">
        <v>320</v>
      </c>
      <c r="I197" s="262"/>
      <c r="J197" s="258"/>
      <c r="K197" s="258"/>
      <c r="L197" s="263"/>
      <c r="M197" s="264"/>
      <c r="N197" s="265"/>
      <c r="O197" s="265"/>
      <c r="P197" s="265"/>
      <c r="Q197" s="265"/>
      <c r="R197" s="265"/>
      <c r="S197" s="265"/>
      <c r="T197" s="26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7" t="s">
        <v>138</v>
      </c>
      <c r="AU197" s="267" t="s">
        <v>90</v>
      </c>
      <c r="AV197" s="15" t="s">
        <v>134</v>
      </c>
      <c r="AW197" s="15" t="s">
        <v>36</v>
      </c>
      <c r="AX197" s="15" t="s">
        <v>88</v>
      </c>
      <c r="AY197" s="267" t="s">
        <v>127</v>
      </c>
    </row>
    <row r="198" spans="1:65" s="2" customFormat="1" ht="21.75" customHeight="1">
      <c r="A198" s="38"/>
      <c r="B198" s="39"/>
      <c r="C198" s="218" t="s">
        <v>240</v>
      </c>
      <c r="D198" s="218" t="s">
        <v>129</v>
      </c>
      <c r="E198" s="219" t="s">
        <v>241</v>
      </c>
      <c r="F198" s="220" t="s">
        <v>242</v>
      </c>
      <c r="G198" s="221" t="s">
        <v>132</v>
      </c>
      <c r="H198" s="222">
        <v>31.5</v>
      </c>
      <c r="I198" s="223"/>
      <c r="J198" s="224">
        <f>ROUND(I198*H198,2)</f>
        <v>0</v>
      </c>
      <c r="K198" s="220" t="s">
        <v>133</v>
      </c>
      <c r="L198" s="44"/>
      <c r="M198" s="225" t="s">
        <v>1</v>
      </c>
      <c r="N198" s="226" t="s">
        <v>45</v>
      </c>
      <c r="O198" s="91"/>
      <c r="P198" s="227">
        <f>O198*H198</f>
        <v>0</v>
      </c>
      <c r="Q198" s="227">
        <v>0.00302</v>
      </c>
      <c r="R198" s="227">
        <f>Q198*H198</f>
        <v>0.09513</v>
      </c>
      <c r="S198" s="227">
        <v>0</v>
      </c>
      <c r="T198" s="22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134</v>
      </c>
      <c r="AT198" s="229" t="s">
        <v>129</v>
      </c>
      <c r="AU198" s="229" t="s">
        <v>90</v>
      </c>
      <c r="AY198" s="17" t="s">
        <v>127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88</v>
      </c>
      <c r="BK198" s="230">
        <f>ROUND(I198*H198,2)</f>
        <v>0</v>
      </c>
      <c r="BL198" s="17" t="s">
        <v>134</v>
      </c>
      <c r="BM198" s="229" t="s">
        <v>243</v>
      </c>
    </row>
    <row r="199" spans="1:47" s="2" customFormat="1" ht="12">
      <c r="A199" s="38"/>
      <c r="B199" s="39"/>
      <c r="C199" s="40"/>
      <c r="D199" s="231" t="s">
        <v>136</v>
      </c>
      <c r="E199" s="40"/>
      <c r="F199" s="232" t="s">
        <v>244</v>
      </c>
      <c r="G199" s="40"/>
      <c r="H199" s="40"/>
      <c r="I199" s="233"/>
      <c r="J199" s="40"/>
      <c r="K199" s="40"/>
      <c r="L199" s="44"/>
      <c r="M199" s="234"/>
      <c r="N199" s="235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136</v>
      </c>
      <c r="AU199" s="17" t="s">
        <v>90</v>
      </c>
    </row>
    <row r="200" spans="1:51" s="13" customFormat="1" ht="12">
      <c r="A200" s="13"/>
      <c r="B200" s="236"/>
      <c r="C200" s="237"/>
      <c r="D200" s="231" t="s">
        <v>138</v>
      </c>
      <c r="E200" s="238" t="s">
        <v>1</v>
      </c>
      <c r="F200" s="239" t="s">
        <v>245</v>
      </c>
      <c r="G200" s="237"/>
      <c r="H200" s="238" t="s">
        <v>1</v>
      </c>
      <c r="I200" s="240"/>
      <c r="J200" s="237"/>
      <c r="K200" s="237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138</v>
      </c>
      <c r="AU200" s="245" t="s">
        <v>90</v>
      </c>
      <c r="AV200" s="13" t="s">
        <v>88</v>
      </c>
      <c r="AW200" s="13" t="s">
        <v>36</v>
      </c>
      <c r="AX200" s="13" t="s">
        <v>80</v>
      </c>
      <c r="AY200" s="245" t="s">
        <v>127</v>
      </c>
    </row>
    <row r="201" spans="1:51" s="14" customFormat="1" ht="12">
      <c r="A201" s="14"/>
      <c r="B201" s="246"/>
      <c r="C201" s="247"/>
      <c r="D201" s="231" t="s">
        <v>138</v>
      </c>
      <c r="E201" s="248" t="s">
        <v>1</v>
      </c>
      <c r="F201" s="249" t="s">
        <v>246</v>
      </c>
      <c r="G201" s="247"/>
      <c r="H201" s="250">
        <v>31.5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6" t="s">
        <v>138</v>
      </c>
      <c r="AU201" s="256" t="s">
        <v>90</v>
      </c>
      <c r="AV201" s="14" t="s">
        <v>90</v>
      </c>
      <c r="AW201" s="14" t="s">
        <v>36</v>
      </c>
      <c r="AX201" s="14" t="s">
        <v>88</v>
      </c>
      <c r="AY201" s="256" t="s">
        <v>127</v>
      </c>
    </row>
    <row r="202" spans="1:65" s="2" customFormat="1" ht="24.15" customHeight="1">
      <c r="A202" s="38"/>
      <c r="B202" s="39"/>
      <c r="C202" s="218" t="s">
        <v>247</v>
      </c>
      <c r="D202" s="218" t="s">
        <v>129</v>
      </c>
      <c r="E202" s="219" t="s">
        <v>248</v>
      </c>
      <c r="F202" s="220" t="s">
        <v>249</v>
      </c>
      <c r="G202" s="221" t="s">
        <v>143</v>
      </c>
      <c r="H202" s="222">
        <v>151.2</v>
      </c>
      <c r="I202" s="223"/>
      <c r="J202" s="224">
        <f>ROUND(I202*H202,2)</f>
        <v>0</v>
      </c>
      <c r="K202" s="220" t="s">
        <v>225</v>
      </c>
      <c r="L202" s="44"/>
      <c r="M202" s="225" t="s">
        <v>1</v>
      </c>
      <c r="N202" s="226" t="s">
        <v>45</v>
      </c>
      <c r="O202" s="91"/>
      <c r="P202" s="227">
        <f>O202*H202</f>
        <v>0</v>
      </c>
      <c r="Q202" s="227">
        <v>0</v>
      </c>
      <c r="R202" s="227">
        <f>Q202*H202</f>
        <v>0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134</v>
      </c>
      <c r="AT202" s="229" t="s">
        <v>129</v>
      </c>
      <c r="AU202" s="229" t="s">
        <v>90</v>
      </c>
      <c r="AY202" s="17" t="s">
        <v>127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88</v>
      </c>
      <c r="BK202" s="230">
        <f>ROUND(I202*H202,2)</f>
        <v>0</v>
      </c>
      <c r="BL202" s="17" t="s">
        <v>134</v>
      </c>
      <c r="BM202" s="229" t="s">
        <v>250</v>
      </c>
    </row>
    <row r="203" spans="1:47" s="2" customFormat="1" ht="12">
      <c r="A203" s="38"/>
      <c r="B203" s="39"/>
      <c r="C203" s="40"/>
      <c r="D203" s="231" t="s">
        <v>136</v>
      </c>
      <c r="E203" s="40"/>
      <c r="F203" s="232" t="s">
        <v>251</v>
      </c>
      <c r="G203" s="40"/>
      <c r="H203" s="40"/>
      <c r="I203" s="233"/>
      <c r="J203" s="40"/>
      <c r="K203" s="40"/>
      <c r="L203" s="44"/>
      <c r="M203" s="234"/>
      <c r="N203" s="235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136</v>
      </c>
      <c r="AU203" s="17" t="s">
        <v>90</v>
      </c>
    </row>
    <row r="204" spans="1:51" s="14" customFormat="1" ht="12">
      <c r="A204" s="14"/>
      <c r="B204" s="246"/>
      <c r="C204" s="247"/>
      <c r="D204" s="231" t="s">
        <v>138</v>
      </c>
      <c r="E204" s="248" t="s">
        <v>1</v>
      </c>
      <c r="F204" s="249" t="s">
        <v>252</v>
      </c>
      <c r="G204" s="247"/>
      <c r="H204" s="250">
        <v>151.2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6" t="s">
        <v>138</v>
      </c>
      <c r="AU204" s="256" t="s">
        <v>90</v>
      </c>
      <c r="AV204" s="14" t="s">
        <v>90</v>
      </c>
      <c r="AW204" s="14" t="s">
        <v>36</v>
      </c>
      <c r="AX204" s="14" t="s">
        <v>88</v>
      </c>
      <c r="AY204" s="256" t="s">
        <v>127</v>
      </c>
    </row>
    <row r="205" spans="1:65" s="2" customFormat="1" ht="24.15" customHeight="1">
      <c r="A205" s="38"/>
      <c r="B205" s="39"/>
      <c r="C205" s="218" t="s">
        <v>253</v>
      </c>
      <c r="D205" s="218" t="s">
        <v>129</v>
      </c>
      <c r="E205" s="219" t="s">
        <v>254</v>
      </c>
      <c r="F205" s="220" t="s">
        <v>255</v>
      </c>
      <c r="G205" s="221" t="s">
        <v>132</v>
      </c>
      <c r="H205" s="222">
        <v>94.614</v>
      </c>
      <c r="I205" s="223"/>
      <c r="J205" s="224">
        <f>ROUND(I205*H205,2)</f>
        <v>0</v>
      </c>
      <c r="K205" s="220" t="s">
        <v>133</v>
      </c>
      <c r="L205" s="44"/>
      <c r="M205" s="225" t="s">
        <v>1</v>
      </c>
      <c r="N205" s="226" t="s">
        <v>45</v>
      </c>
      <c r="O205" s="91"/>
      <c r="P205" s="227">
        <f>O205*H205</f>
        <v>0</v>
      </c>
      <c r="Q205" s="227">
        <v>0</v>
      </c>
      <c r="R205" s="227">
        <f>Q205*H205</f>
        <v>0</v>
      </c>
      <c r="S205" s="227">
        <v>0.023</v>
      </c>
      <c r="T205" s="228">
        <f>S205*H205</f>
        <v>2.176122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134</v>
      </c>
      <c r="AT205" s="229" t="s">
        <v>129</v>
      </c>
      <c r="AU205" s="229" t="s">
        <v>90</v>
      </c>
      <c r="AY205" s="17" t="s">
        <v>127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88</v>
      </c>
      <c r="BK205" s="230">
        <f>ROUND(I205*H205,2)</f>
        <v>0</v>
      </c>
      <c r="BL205" s="17" t="s">
        <v>134</v>
      </c>
      <c r="BM205" s="229" t="s">
        <v>256</v>
      </c>
    </row>
    <row r="206" spans="1:47" s="2" customFormat="1" ht="12">
      <c r="A206" s="38"/>
      <c r="B206" s="39"/>
      <c r="C206" s="40"/>
      <c r="D206" s="231" t="s">
        <v>136</v>
      </c>
      <c r="E206" s="40"/>
      <c r="F206" s="232" t="s">
        <v>257</v>
      </c>
      <c r="G206" s="40"/>
      <c r="H206" s="40"/>
      <c r="I206" s="233"/>
      <c r="J206" s="40"/>
      <c r="K206" s="40"/>
      <c r="L206" s="44"/>
      <c r="M206" s="234"/>
      <c r="N206" s="235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136</v>
      </c>
      <c r="AU206" s="17" t="s">
        <v>90</v>
      </c>
    </row>
    <row r="207" spans="1:51" s="13" customFormat="1" ht="12">
      <c r="A207" s="13"/>
      <c r="B207" s="236"/>
      <c r="C207" s="237"/>
      <c r="D207" s="231" t="s">
        <v>138</v>
      </c>
      <c r="E207" s="238" t="s">
        <v>1</v>
      </c>
      <c r="F207" s="239" t="s">
        <v>258</v>
      </c>
      <c r="G207" s="237"/>
      <c r="H207" s="238" t="s">
        <v>1</v>
      </c>
      <c r="I207" s="240"/>
      <c r="J207" s="237"/>
      <c r="K207" s="237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138</v>
      </c>
      <c r="AU207" s="245" t="s">
        <v>90</v>
      </c>
      <c r="AV207" s="13" t="s">
        <v>88</v>
      </c>
      <c r="AW207" s="13" t="s">
        <v>36</v>
      </c>
      <c r="AX207" s="13" t="s">
        <v>80</v>
      </c>
      <c r="AY207" s="245" t="s">
        <v>127</v>
      </c>
    </row>
    <row r="208" spans="1:51" s="14" customFormat="1" ht="12">
      <c r="A208" s="14"/>
      <c r="B208" s="246"/>
      <c r="C208" s="247"/>
      <c r="D208" s="231" t="s">
        <v>138</v>
      </c>
      <c r="E208" s="248" t="s">
        <v>1</v>
      </c>
      <c r="F208" s="249" t="s">
        <v>259</v>
      </c>
      <c r="G208" s="247"/>
      <c r="H208" s="250">
        <v>94.614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6" t="s">
        <v>138</v>
      </c>
      <c r="AU208" s="256" t="s">
        <v>90</v>
      </c>
      <c r="AV208" s="14" t="s">
        <v>90</v>
      </c>
      <c r="AW208" s="14" t="s">
        <v>36</v>
      </c>
      <c r="AX208" s="14" t="s">
        <v>88</v>
      </c>
      <c r="AY208" s="256" t="s">
        <v>127</v>
      </c>
    </row>
    <row r="209" spans="1:65" s="2" customFormat="1" ht="24.15" customHeight="1">
      <c r="A209" s="38"/>
      <c r="B209" s="39"/>
      <c r="C209" s="218" t="s">
        <v>260</v>
      </c>
      <c r="D209" s="218" t="s">
        <v>129</v>
      </c>
      <c r="E209" s="219" t="s">
        <v>261</v>
      </c>
      <c r="F209" s="220" t="s">
        <v>262</v>
      </c>
      <c r="G209" s="221" t="s">
        <v>132</v>
      </c>
      <c r="H209" s="222">
        <v>1103.07</v>
      </c>
      <c r="I209" s="223"/>
      <c r="J209" s="224">
        <f>ROUND(I209*H209,2)</f>
        <v>0</v>
      </c>
      <c r="K209" s="220" t="s">
        <v>133</v>
      </c>
      <c r="L209" s="44"/>
      <c r="M209" s="225" t="s">
        <v>1</v>
      </c>
      <c r="N209" s="226" t="s">
        <v>45</v>
      </c>
      <c r="O209" s="91"/>
      <c r="P209" s="227">
        <f>O209*H209</f>
        <v>0</v>
      </c>
      <c r="Q209" s="227">
        <v>0.04008</v>
      </c>
      <c r="R209" s="227">
        <f>Q209*H209</f>
        <v>44.21104559999999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134</v>
      </c>
      <c r="AT209" s="229" t="s">
        <v>129</v>
      </c>
      <c r="AU209" s="229" t="s">
        <v>90</v>
      </c>
      <c r="AY209" s="17" t="s">
        <v>127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88</v>
      </c>
      <c r="BK209" s="230">
        <f>ROUND(I209*H209,2)</f>
        <v>0</v>
      </c>
      <c r="BL209" s="17" t="s">
        <v>134</v>
      </c>
      <c r="BM209" s="229" t="s">
        <v>263</v>
      </c>
    </row>
    <row r="210" spans="1:47" s="2" customFormat="1" ht="12">
      <c r="A210" s="38"/>
      <c r="B210" s="39"/>
      <c r="C210" s="40"/>
      <c r="D210" s="231" t="s">
        <v>136</v>
      </c>
      <c r="E210" s="40"/>
      <c r="F210" s="232" t="s">
        <v>264</v>
      </c>
      <c r="G210" s="40"/>
      <c r="H210" s="40"/>
      <c r="I210" s="233"/>
      <c r="J210" s="40"/>
      <c r="K210" s="40"/>
      <c r="L210" s="44"/>
      <c r="M210" s="234"/>
      <c r="N210" s="235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136</v>
      </c>
      <c r="AU210" s="17" t="s">
        <v>90</v>
      </c>
    </row>
    <row r="211" spans="1:47" s="2" customFormat="1" ht="12">
      <c r="A211" s="38"/>
      <c r="B211" s="39"/>
      <c r="C211" s="40"/>
      <c r="D211" s="231" t="s">
        <v>227</v>
      </c>
      <c r="E211" s="40"/>
      <c r="F211" s="268" t="s">
        <v>265</v>
      </c>
      <c r="G211" s="40"/>
      <c r="H211" s="40"/>
      <c r="I211" s="233"/>
      <c r="J211" s="40"/>
      <c r="K211" s="40"/>
      <c r="L211" s="44"/>
      <c r="M211" s="234"/>
      <c r="N211" s="235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227</v>
      </c>
      <c r="AU211" s="17" t="s">
        <v>90</v>
      </c>
    </row>
    <row r="212" spans="1:51" s="13" customFormat="1" ht="12">
      <c r="A212" s="13"/>
      <c r="B212" s="236"/>
      <c r="C212" s="237"/>
      <c r="D212" s="231" t="s">
        <v>138</v>
      </c>
      <c r="E212" s="238" t="s">
        <v>1</v>
      </c>
      <c r="F212" s="239" t="s">
        <v>266</v>
      </c>
      <c r="G212" s="237"/>
      <c r="H212" s="238" t="s">
        <v>1</v>
      </c>
      <c r="I212" s="240"/>
      <c r="J212" s="237"/>
      <c r="K212" s="237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138</v>
      </c>
      <c r="AU212" s="245" t="s">
        <v>90</v>
      </c>
      <c r="AV212" s="13" t="s">
        <v>88</v>
      </c>
      <c r="AW212" s="13" t="s">
        <v>36</v>
      </c>
      <c r="AX212" s="13" t="s">
        <v>80</v>
      </c>
      <c r="AY212" s="245" t="s">
        <v>127</v>
      </c>
    </row>
    <row r="213" spans="1:51" s="14" customFormat="1" ht="12">
      <c r="A213" s="14"/>
      <c r="B213" s="246"/>
      <c r="C213" s="247"/>
      <c r="D213" s="231" t="s">
        <v>138</v>
      </c>
      <c r="E213" s="248" t="s">
        <v>1</v>
      </c>
      <c r="F213" s="249" t="s">
        <v>267</v>
      </c>
      <c r="G213" s="247"/>
      <c r="H213" s="250">
        <v>1103.07</v>
      </c>
      <c r="I213" s="251"/>
      <c r="J213" s="247"/>
      <c r="K213" s="247"/>
      <c r="L213" s="252"/>
      <c r="M213" s="253"/>
      <c r="N213" s="254"/>
      <c r="O213" s="254"/>
      <c r="P213" s="254"/>
      <c r="Q213" s="254"/>
      <c r="R213" s="254"/>
      <c r="S213" s="254"/>
      <c r="T213" s="25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6" t="s">
        <v>138</v>
      </c>
      <c r="AU213" s="256" t="s">
        <v>90</v>
      </c>
      <c r="AV213" s="14" t="s">
        <v>90</v>
      </c>
      <c r="AW213" s="14" t="s">
        <v>36</v>
      </c>
      <c r="AX213" s="14" t="s">
        <v>88</v>
      </c>
      <c r="AY213" s="256" t="s">
        <v>127</v>
      </c>
    </row>
    <row r="214" spans="1:65" s="2" customFormat="1" ht="33" customHeight="1">
      <c r="A214" s="38"/>
      <c r="B214" s="39"/>
      <c r="C214" s="218" t="s">
        <v>268</v>
      </c>
      <c r="D214" s="218" t="s">
        <v>129</v>
      </c>
      <c r="E214" s="219" t="s">
        <v>269</v>
      </c>
      <c r="F214" s="220" t="s">
        <v>270</v>
      </c>
      <c r="G214" s="221" t="s">
        <v>132</v>
      </c>
      <c r="H214" s="222">
        <v>33092.1</v>
      </c>
      <c r="I214" s="223"/>
      <c r="J214" s="224">
        <f>ROUND(I214*H214,2)</f>
        <v>0</v>
      </c>
      <c r="K214" s="220" t="s">
        <v>133</v>
      </c>
      <c r="L214" s="44"/>
      <c r="M214" s="225" t="s">
        <v>1</v>
      </c>
      <c r="N214" s="226" t="s">
        <v>45</v>
      </c>
      <c r="O214" s="91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134</v>
      </c>
      <c r="AT214" s="229" t="s">
        <v>129</v>
      </c>
      <c r="AU214" s="229" t="s">
        <v>90</v>
      </c>
      <c r="AY214" s="17" t="s">
        <v>127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88</v>
      </c>
      <c r="BK214" s="230">
        <f>ROUND(I214*H214,2)</f>
        <v>0</v>
      </c>
      <c r="BL214" s="17" t="s">
        <v>134</v>
      </c>
      <c r="BM214" s="229" t="s">
        <v>271</v>
      </c>
    </row>
    <row r="215" spans="1:47" s="2" customFormat="1" ht="12">
      <c r="A215" s="38"/>
      <c r="B215" s="39"/>
      <c r="C215" s="40"/>
      <c r="D215" s="231" t="s">
        <v>136</v>
      </c>
      <c r="E215" s="40"/>
      <c r="F215" s="232" t="s">
        <v>272</v>
      </c>
      <c r="G215" s="40"/>
      <c r="H215" s="40"/>
      <c r="I215" s="233"/>
      <c r="J215" s="40"/>
      <c r="K215" s="40"/>
      <c r="L215" s="44"/>
      <c r="M215" s="234"/>
      <c r="N215" s="235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136</v>
      </c>
      <c r="AU215" s="17" t="s">
        <v>90</v>
      </c>
    </row>
    <row r="216" spans="1:47" s="2" customFormat="1" ht="12">
      <c r="A216" s="38"/>
      <c r="B216" s="39"/>
      <c r="C216" s="40"/>
      <c r="D216" s="231" t="s">
        <v>227</v>
      </c>
      <c r="E216" s="40"/>
      <c r="F216" s="268" t="s">
        <v>273</v>
      </c>
      <c r="G216" s="40"/>
      <c r="H216" s="40"/>
      <c r="I216" s="233"/>
      <c r="J216" s="40"/>
      <c r="K216" s="40"/>
      <c r="L216" s="44"/>
      <c r="M216" s="234"/>
      <c r="N216" s="235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227</v>
      </c>
      <c r="AU216" s="17" t="s">
        <v>90</v>
      </c>
    </row>
    <row r="217" spans="1:51" s="13" customFormat="1" ht="12">
      <c r="A217" s="13"/>
      <c r="B217" s="236"/>
      <c r="C217" s="237"/>
      <c r="D217" s="231" t="s">
        <v>138</v>
      </c>
      <c r="E217" s="238" t="s">
        <v>1</v>
      </c>
      <c r="F217" s="239" t="s">
        <v>266</v>
      </c>
      <c r="G217" s="237"/>
      <c r="H217" s="238" t="s">
        <v>1</v>
      </c>
      <c r="I217" s="240"/>
      <c r="J217" s="237"/>
      <c r="K217" s="237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138</v>
      </c>
      <c r="AU217" s="245" t="s">
        <v>90</v>
      </c>
      <c r="AV217" s="13" t="s">
        <v>88</v>
      </c>
      <c r="AW217" s="13" t="s">
        <v>36</v>
      </c>
      <c r="AX217" s="13" t="s">
        <v>80</v>
      </c>
      <c r="AY217" s="245" t="s">
        <v>127</v>
      </c>
    </row>
    <row r="218" spans="1:51" s="14" customFormat="1" ht="12">
      <c r="A218" s="14"/>
      <c r="B218" s="246"/>
      <c r="C218" s="247"/>
      <c r="D218" s="231" t="s">
        <v>138</v>
      </c>
      <c r="E218" s="248" t="s">
        <v>1</v>
      </c>
      <c r="F218" s="249" t="s">
        <v>274</v>
      </c>
      <c r="G218" s="247"/>
      <c r="H218" s="250">
        <v>33092.1</v>
      </c>
      <c r="I218" s="251"/>
      <c r="J218" s="247"/>
      <c r="K218" s="247"/>
      <c r="L218" s="252"/>
      <c r="M218" s="253"/>
      <c r="N218" s="254"/>
      <c r="O218" s="254"/>
      <c r="P218" s="254"/>
      <c r="Q218" s="254"/>
      <c r="R218" s="254"/>
      <c r="S218" s="254"/>
      <c r="T218" s="25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6" t="s">
        <v>138</v>
      </c>
      <c r="AU218" s="256" t="s">
        <v>90</v>
      </c>
      <c r="AV218" s="14" t="s">
        <v>90</v>
      </c>
      <c r="AW218" s="14" t="s">
        <v>36</v>
      </c>
      <c r="AX218" s="14" t="s">
        <v>88</v>
      </c>
      <c r="AY218" s="256" t="s">
        <v>127</v>
      </c>
    </row>
    <row r="219" spans="1:65" s="2" customFormat="1" ht="24.15" customHeight="1">
      <c r="A219" s="38"/>
      <c r="B219" s="39"/>
      <c r="C219" s="218" t="s">
        <v>275</v>
      </c>
      <c r="D219" s="218" t="s">
        <v>129</v>
      </c>
      <c r="E219" s="219" t="s">
        <v>276</v>
      </c>
      <c r="F219" s="220" t="s">
        <v>277</v>
      </c>
      <c r="G219" s="221" t="s">
        <v>132</v>
      </c>
      <c r="H219" s="222">
        <v>438.45</v>
      </c>
      <c r="I219" s="223"/>
      <c r="J219" s="224">
        <f>ROUND(I219*H219,2)</f>
        <v>0</v>
      </c>
      <c r="K219" s="220" t="s">
        <v>133</v>
      </c>
      <c r="L219" s="44"/>
      <c r="M219" s="225" t="s">
        <v>1</v>
      </c>
      <c r="N219" s="226" t="s">
        <v>45</v>
      </c>
      <c r="O219" s="91"/>
      <c r="P219" s="227">
        <f>O219*H219</f>
        <v>0</v>
      </c>
      <c r="Q219" s="227">
        <v>0</v>
      </c>
      <c r="R219" s="227">
        <f>Q219*H219</f>
        <v>0</v>
      </c>
      <c r="S219" s="227">
        <v>0</v>
      </c>
      <c r="T219" s="22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9" t="s">
        <v>134</v>
      </c>
      <c r="AT219" s="229" t="s">
        <v>129</v>
      </c>
      <c r="AU219" s="229" t="s">
        <v>90</v>
      </c>
      <c r="AY219" s="17" t="s">
        <v>127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7" t="s">
        <v>88</v>
      </c>
      <c r="BK219" s="230">
        <f>ROUND(I219*H219,2)</f>
        <v>0</v>
      </c>
      <c r="BL219" s="17" t="s">
        <v>134</v>
      </c>
      <c r="BM219" s="229" t="s">
        <v>278</v>
      </c>
    </row>
    <row r="220" spans="1:47" s="2" customFormat="1" ht="12">
      <c r="A220" s="38"/>
      <c r="B220" s="39"/>
      <c r="C220" s="40"/>
      <c r="D220" s="231" t="s">
        <v>136</v>
      </c>
      <c r="E220" s="40"/>
      <c r="F220" s="232" t="s">
        <v>279</v>
      </c>
      <c r="G220" s="40"/>
      <c r="H220" s="40"/>
      <c r="I220" s="233"/>
      <c r="J220" s="40"/>
      <c r="K220" s="40"/>
      <c r="L220" s="44"/>
      <c r="M220" s="234"/>
      <c r="N220" s="235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136</v>
      </c>
      <c r="AU220" s="17" t="s">
        <v>90</v>
      </c>
    </row>
    <row r="221" spans="1:51" s="13" customFormat="1" ht="12">
      <c r="A221" s="13"/>
      <c r="B221" s="236"/>
      <c r="C221" s="237"/>
      <c r="D221" s="231" t="s">
        <v>138</v>
      </c>
      <c r="E221" s="238" t="s">
        <v>1</v>
      </c>
      <c r="F221" s="239" t="s">
        <v>280</v>
      </c>
      <c r="G221" s="237"/>
      <c r="H221" s="238" t="s">
        <v>1</v>
      </c>
      <c r="I221" s="240"/>
      <c r="J221" s="237"/>
      <c r="K221" s="237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138</v>
      </c>
      <c r="AU221" s="245" t="s">
        <v>90</v>
      </c>
      <c r="AV221" s="13" t="s">
        <v>88</v>
      </c>
      <c r="AW221" s="13" t="s">
        <v>36</v>
      </c>
      <c r="AX221" s="13" t="s">
        <v>80</v>
      </c>
      <c r="AY221" s="245" t="s">
        <v>127</v>
      </c>
    </row>
    <row r="222" spans="1:51" s="14" customFormat="1" ht="12">
      <c r="A222" s="14"/>
      <c r="B222" s="246"/>
      <c r="C222" s="247"/>
      <c r="D222" s="231" t="s">
        <v>138</v>
      </c>
      <c r="E222" s="248" t="s">
        <v>1</v>
      </c>
      <c r="F222" s="249" t="s">
        <v>281</v>
      </c>
      <c r="G222" s="247"/>
      <c r="H222" s="250">
        <v>438.45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6" t="s">
        <v>138</v>
      </c>
      <c r="AU222" s="256" t="s">
        <v>90</v>
      </c>
      <c r="AV222" s="14" t="s">
        <v>90</v>
      </c>
      <c r="AW222" s="14" t="s">
        <v>36</v>
      </c>
      <c r="AX222" s="14" t="s">
        <v>88</v>
      </c>
      <c r="AY222" s="256" t="s">
        <v>127</v>
      </c>
    </row>
    <row r="223" spans="1:65" s="2" customFormat="1" ht="33" customHeight="1">
      <c r="A223" s="38"/>
      <c r="B223" s="39"/>
      <c r="C223" s="218" t="s">
        <v>282</v>
      </c>
      <c r="D223" s="218" t="s">
        <v>129</v>
      </c>
      <c r="E223" s="219" t="s">
        <v>283</v>
      </c>
      <c r="F223" s="220" t="s">
        <v>284</v>
      </c>
      <c r="G223" s="221" t="s">
        <v>132</v>
      </c>
      <c r="H223" s="222">
        <v>13153.5</v>
      </c>
      <c r="I223" s="223"/>
      <c r="J223" s="224">
        <f>ROUND(I223*H223,2)</f>
        <v>0</v>
      </c>
      <c r="K223" s="220" t="s">
        <v>133</v>
      </c>
      <c r="L223" s="44"/>
      <c r="M223" s="225" t="s">
        <v>1</v>
      </c>
      <c r="N223" s="226" t="s">
        <v>45</v>
      </c>
      <c r="O223" s="91"/>
      <c r="P223" s="227">
        <f>O223*H223</f>
        <v>0</v>
      </c>
      <c r="Q223" s="227">
        <v>0</v>
      </c>
      <c r="R223" s="227">
        <f>Q223*H223</f>
        <v>0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134</v>
      </c>
      <c r="AT223" s="229" t="s">
        <v>129</v>
      </c>
      <c r="AU223" s="229" t="s">
        <v>90</v>
      </c>
      <c r="AY223" s="17" t="s">
        <v>127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88</v>
      </c>
      <c r="BK223" s="230">
        <f>ROUND(I223*H223,2)</f>
        <v>0</v>
      </c>
      <c r="BL223" s="17" t="s">
        <v>134</v>
      </c>
      <c r="BM223" s="229" t="s">
        <v>285</v>
      </c>
    </row>
    <row r="224" spans="1:47" s="2" customFormat="1" ht="12">
      <c r="A224" s="38"/>
      <c r="B224" s="39"/>
      <c r="C224" s="40"/>
      <c r="D224" s="231" t="s">
        <v>136</v>
      </c>
      <c r="E224" s="40"/>
      <c r="F224" s="232" t="s">
        <v>286</v>
      </c>
      <c r="G224" s="40"/>
      <c r="H224" s="40"/>
      <c r="I224" s="233"/>
      <c r="J224" s="40"/>
      <c r="K224" s="40"/>
      <c r="L224" s="44"/>
      <c r="M224" s="234"/>
      <c r="N224" s="235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136</v>
      </c>
      <c r="AU224" s="17" t="s">
        <v>90</v>
      </c>
    </row>
    <row r="225" spans="1:51" s="13" customFormat="1" ht="12">
      <c r="A225" s="13"/>
      <c r="B225" s="236"/>
      <c r="C225" s="237"/>
      <c r="D225" s="231" t="s">
        <v>138</v>
      </c>
      <c r="E225" s="238" t="s">
        <v>1</v>
      </c>
      <c r="F225" s="239" t="s">
        <v>280</v>
      </c>
      <c r="G225" s="237"/>
      <c r="H225" s="238" t="s">
        <v>1</v>
      </c>
      <c r="I225" s="240"/>
      <c r="J225" s="237"/>
      <c r="K225" s="237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138</v>
      </c>
      <c r="AU225" s="245" t="s">
        <v>90</v>
      </c>
      <c r="AV225" s="13" t="s">
        <v>88</v>
      </c>
      <c r="AW225" s="13" t="s">
        <v>36</v>
      </c>
      <c r="AX225" s="13" t="s">
        <v>80</v>
      </c>
      <c r="AY225" s="245" t="s">
        <v>127</v>
      </c>
    </row>
    <row r="226" spans="1:51" s="14" customFormat="1" ht="12">
      <c r="A226" s="14"/>
      <c r="B226" s="246"/>
      <c r="C226" s="247"/>
      <c r="D226" s="231" t="s">
        <v>138</v>
      </c>
      <c r="E226" s="248" t="s">
        <v>1</v>
      </c>
      <c r="F226" s="249" t="s">
        <v>287</v>
      </c>
      <c r="G226" s="247"/>
      <c r="H226" s="250">
        <v>13153.5</v>
      </c>
      <c r="I226" s="251"/>
      <c r="J226" s="247"/>
      <c r="K226" s="247"/>
      <c r="L226" s="252"/>
      <c r="M226" s="253"/>
      <c r="N226" s="254"/>
      <c r="O226" s="254"/>
      <c r="P226" s="254"/>
      <c r="Q226" s="254"/>
      <c r="R226" s="254"/>
      <c r="S226" s="254"/>
      <c r="T226" s="25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6" t="s">
        <v>138</v>
      </c>
      <c r="AU226" s="256" t="s">
        <v>90</v>
      </c>
      <c r="AV226" s="14" t="s">
        <v>90</v>
      </c>
      <c r="AW226" s="14" t="s">
        <v>36</v>
      </c>
      <c r="AX226" s="14" t="s">
        <v>88</v>
      </c>
      <c r="AY226" s="256" t="s">
        <v>127</v>
      </c>
    </row>
    <row r="227" spans="1:65" s="2" customFormat="1" ht="24.15" customHeight="1">
      <c r="A227" s="38"/>
      <c r="B227" s="39"/>
      <c r="C227" s="218" t="s">
        <v>288</v>
      </c>
      <c r="D227" s="218" t="s">
        <v>129</v>
      </c>
      <c r="E227" s="219" t="s">
        <v>289</v>
      </c>
      <c r="F227" s="220" t="s">
        <v>290</v>
      </c>
      <c r="G227" s="221" t="s">
        <v>132</v>
      </c>
      <c r="H227" s="222">
        <v>438.45</v>
      </c>
      <c r="I227" s="223"/>
      <c r="J227" s="224">
        <f>ROUND(I227*H227,2)</f>
        <v>0</v>
      </c>
      <c r="K227" s="220" t="s">
        <v>133</v>
      </c>
      <c r="L227" s="44"/>
      <c r="M227" s="225" t="s">
        <v>1</v>
      </c>
      <c r="N227" s="226" t="s">
        <v>45</v>
      </c>
      <c r="O227" s="91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134</v>
      </c>
      <c r="AT227" s="229" t="s">
        <v>129</v>
      </c>
      <c r="AU227" s="229" t="s">
        <v>90</v>
      </c>
      <c r="AY227" s="17" t="s">
        <v>127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88</v>
      </c>
      <c r="BK227" s="230">
        <f>ROUND(I227*H227,2)</f>
        <v>0</v>
      </c>
      <c r="BL227" s="17" t="s">
        <v>134</v>
      </c>
      <c r="BM227" s="229" t="s">
        <v>291</v>
      </c>
    </row>
    <row r="228" spans="1:47" s="2" customFormat="1" ht="12">
      <c r="A228" s="38"/>
      <c r="B228" s="39"/>
      <c r="C228" s="40"/>
      <c r="D228" s="231" t="s">
        <v>136</v>
      </c>
      <c r="E228" s="40"/>
      <c r="F228" s="232" t="s">
        <v>292</v>
      </c>
      <c r="G228" s="40"/>
      <c r="H228" s="40"/>
      <c r="I228" s="233"/>
      <c r="J228" s="40"/>
      <c r="K228" s="40"/>
      <c r="L228" s="44"/>
      <c r="M228" s="234"/>
      <c r="N228" s="235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136</v>
      </c>
      <c r="AU228" s="17" t="s">
        <v>90</v>
      </c>
    </row>
    <row r="229" spans="1:51" s="13" customFormat="1" ht="12">
      <c r="A229" s="13"/>
      <c r="B229" s="236"/>
      <c r="C229" s="237"/>
      <c r="D229" s="231" t="s">
        <v>138</v>
      </c>
      <c r="E229" s="238" t="s">
        <v>1</v>
      </c>
      <c r="F229" s="239" t="s">
        <v>280</v>
      </c>
      <c r="G229" s="237"/>
      <c r="H229" s="238" t="s">
        <v>1</v>
      </c>
      <c r="I229" s="240"/>
      <c r="J229" s="237"/>
      <c r="K229" s="237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138</v>
      </c>
      <c r="AU229" s="245" t="s">
        <v>90</v>
      </c>
      <c r="AV229" s="13" t="s">
        <v>88</v>
      </c>
      <c r="AW229" s="13" t="s">
        <v>36</v>
      </c>
      <c r="AX229" s="13" t="s">
        <v>80</v>
      </c>
      <c r="AY229" s="245" t="s">
        <v>127</v>
      </c>
    </row>
    <row r="230" spans="1:51" s="14" customFormat="1" ht="12">
      <c r="A230" s="14"/>
      <c r="B230" s="246"/>
      <c r="C230" s="247"/>
      <c r="D230" s="231" t="s">
        <v>138</v>
      </c>
      <c r="E230" s="248" t="s">
        <v>1</v>
      </c>
      <c r="F230" s="249" t="s">
        <v>281</v>
      </c>
      <c r="G230" s="247"/>
      <c r="H230" s="250">
        <v>438.45</v>
      </c>
      <c r="I230" s="251"/>
      <c r="J230" s="247"/>
      <c r="K230" s="247"/>
      <c r="L230" s="252"/>
      <c r="M230" s="253"/>
      <c r="N230" s="254"/>
      <c r="O230" s="254"/>
      <c r="P230" s="254"/>
      <c r="Q230" s="254"/>
      <c r="R230" s="254"/>
      <c r="S230" s="254"/>
      <c r="T230" s="25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6" t="s">
        <v>138</v>
      </c>
      <c r="AU230" s="256" t="s">
        <v>90</v>
      </c>
      <c r="AV230" s="14" t="s">
        <v>90</v>
      </c>
      <c r="AW230" s="14" t="s">
        <v>36</v>
      </c>
      <c r="AX230" s="14" t="s">
        <v>88</v>
      </c>
      <c r="AY230" s="256" t="s">
        <v>127</v>
      </c>
    </row>
    <row r="231" spans="1:65" s="2" customFormat="1" ht="24.15" customHeight="1">
      <c r="A231" s="38"/>
      <c r="B231" s="39"/>
      <c r="C231" s="218" t="s">
        <v>7</v>
      </c>
      <c r="D231" s="218" t="s">
        <v>129</v>
      </c>
      <c r="E231" s="219" t="s">
        <v>293</v>
      </c>
      <c r="F231" s="220" t="s">
        <v>294</v>
      </c>
      <c r="G231" s="221" t="s">
        <v>132</v>
      </c>
      <c r="H231" s="222">
        <v>1103.07</v>
      </c>
      <c r="I231" s="223"/>
      <c r="J231" s="224">
        <f>ROUND(I231*H231,2)</f>
        <v>0</v>
      </c>
      <c r="K231" s="220" t="s">
        <v>133</v>
      </c>
      <c r="L231" s="44"/>
      <c r="M231" s="225" t="s">
        <v>1</v>
      </c>
      <c r="N231" s="226" t="s">
        <v>45</v>
      </c>
      <c r="O231" s="91"/>
      <c r="P231" s="227">
        <f>O231*H231</f>
        <v>0</v>
      </c>
      <c r="Q231" s="227">
        <v>0</v>
      </c>
      <c r="R231" s="227">
        <f>Q231*H231</f>
        <v>0</v>
      </c>
      <c r="S231" s="227">
        <v>0</v>
      </c>
      <c r="T231" s="22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134</v>
      </c>
      <c r="AT231" s="229" t="s">
        <v>129</v>
      </c>
      <c r="AU231" s="229" t="s">
        <v>90</v>
      </c>
      <c r="AY231" s="17" t="s">
        <v>127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88</v>
      </c>
      <c r="BK231" s="230">
        <f>ROUND(I231*H231,2)</f>
        <v>0</v>
      </c>
      <c r="BL231" s="17" t="s">
        <v>134</v>
      </c>
      <c r="BM231" s="229" t="s">
        <v>295</v>
      </c>
    </row>
    <row r="232" spans="1:47" s="2" customFormat="1" ht="12">
      <c r="A232" s="38"/>
      <c r="B232" s="39"/>
      <c r="C232" s="40"/>
      <c r="D232" s="231" t="s">
        <v>136</v>
      </c>
      <c r="E232" s="40"/>
      <c r="F232" s="232" t="s">
        <v>296</v>
      </c>
      <c r="G232" s="40"/>
      <c r="H232" s="40"/>
      <c r="I232" s="233"/>
      <c r="J232" s="40"/>
      <c r="K232" s="40"/>
      <c r="L232" s="44"/>
      <c r="M232" s="234"/>
      <c r="N232" s="235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136</v>
      </c>
      <c r="AU232" s="17" t="s">
        <v>90</v>
      </c>
    </row>
    <row r="233" spans="1:51" s="13" customFormat="1" ht="12">
      <c r="A233" s="13"/>
      <c r="B233" s="236"/>
      <c r="C233" s="237"/>
      <c r="D233" s="231" t="s">
        <v>138</v>
      </c>
      <c r="E233" s="238" t="s">
        <v>1</v>
      </c>
      <c r="F233" s="239" t="s">
        <v>266</v>
      </c>
      <c r="G233" s="237"/>
      <c r="H233" s="238" t="s">
        <v>1</v>
      </c>
      <c r="I233" s="240"/>
      <c r="J233" s="237"/>
      <c r="K233" s="237"/>
      <c r="L233" s="241"/>
      <c r="M233" s="242"/>
      <c r="N233" s="243"/>
      <c r="O233" s="243"/>
      <c r="P233" s="243"/>
      <c r="Q233" s="243"/>
      <c r="R233" s="243"/>
      <c r="S233" s="243"/>
      <c r="T233" s="24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5" t="s">
        <v>138</v>
      </c>
      <c r="AU233" s="245" t="s">
        <v>90</v>
      </c>
      <c r="AV233" s="13" t="s">
        <v>88</v>
      </c>
      <c r="AW233" s="13" t="s">
        <v>36</v>
      </c>
      <c r="AX233" s="13" t="s">
        <v>80</v>
      </c>
      <c r="AY233" s="245" t="s">
        <v>127</v>
      </c>
    </row>
    <row r="234" spans="1:51" s="14" customFormat="1" ht="12">
      <c r="A234" s="14"/>
      <c r="B234" s="246"/>
      <c r="C234" s="247"/>
      <c r="D234" s="231" t="s">
        <v>138</v>
      </c>
      <c r="E234" s="248" t="s">
        <v>1</v>
      </c>
      <c r="F234" s="249" t="s">
        <v>267</v>
      </c>
      <c r="G234" s="247"/>
      <c r="H234" s="250">
        <v>1103.07</v>
      </c>
      <c r="I234" s="251"/>
      <c r="J234" s="247"/>
      <c r="K234" s="247"/>
      <c r="L234" s="252"/>
      <c r="M234" s="253"/>
      <c r="N234" s="254"/>
      <c r="O234" s="254"/>
      <c r="P234" s="254"/>
      <c r="Q234" s="254"/>
      <c r="R234" s="254"/>
      <c r="S234" s="254"/>
      <c r="T234" s="25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6" t="s">
        <v>138</v>
      </c>
      <c r="AU234" s="256" t="s">
        <v>90</v>
      </c>
      <c r="AV234" s="14" t="s">
        <v>90</v>
      </c>
      <c r="AW234" s="14" t="s">
        <v>36</v>
      </c>
      <c r="AX234" s="14" t="s">
        <v>88</v>
      </c>
      <c r="AY234" s="256" t="s">
        <v>127</v>
      </c>
    </row>
    <row r="235" spans="1:65" s="2" customFormat="1" ht="24.15" customHeight="1">
      <c r="A235" s="38"/>
      <c r="B235" s="39"/>
      <c r="C235" s="218" t="s">
        <v>297</v>
      </c>
      <c r="D235" s="218" t="s">
        <v>129</v>
      </c>
      <c r="E235" s="219" t="s">
        <v>298</v>
      </c>
      <c r="F235" s="220" t="s">
        <v>299</v>
      </c>
      <c r="G235" s="221" t="s">
        <v>150</v>
      </c>
      <c r="H235" s="222">
        <v>86.138</v>
      </c>
      <c r="I235" s="223"/>
      <c r="J235" s="224">
        <f>ROUND(I235*H235,2)</f>
        <v>0</v>
      </c>
      <c r="K235" s="220" t="s">
        <v>133</v>
      </c>
      <c r="L235" s="44"/>
      <c r="M235" s="225" t="s">
        <v>1</v>
      </c>
      <c r="N235" s="226" t="s">
        <v>45</v>
      </c>
      <c r="O235" s="91"/>
      <c r="P235" s="227">
        <f>O235*H235</f>
        <v>0</v>
      </c>
      <c r="Q235" s="227">
        <v>0</v>
      </c>
      <c r="R235" s="227">
        <f>Q235*H235</f>
        <v>0</v>
      </c>
      <c r="S235" s="227">
        <v>2.2</v>
      </c>
      <c r="T235" s="228">
        <f>S235*H235</f>
        <v>189.50360000000003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134</v>
      </c>
      <c r="AT235" s="229" t="s">
        <v>129</v>
      </c>
      <c r="AU235" s="229" t="s">
        <v>90</v>
      </c>
      <c r="AY235" s="17" t="s">
        <v>127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7" t="s">
        <v>88</v>
      </c>
      <c r="BK235" s="230">
        <f>ROUND(I235*H235,2)</f>
        <v>0</v>
      </c>
      <c r="BL235" s="17" t="s">
        <v>134</v>
      </c>
      <c r="BM235" s="229" t="s">
        <v>300</v>
      </c>
    </row>
    <row r="236" spans="1:47" s="2" customFormat="1" ht="12">
      <c r="A236" s="38"/>
      <c r="B236" s="39"/>
      <c r="C236" s="40"/>
      <c r="D236" s="231" t="s">
        <v>136</v>
      </c>
      <c r="E236" s="40"/>
      <c r="F236" s="232" t="s">
        <v>301</v>
      </c>
      <c r="G236" s="40"/>
      <c r="H236" s="40"/>
      <c r="I236" s="233"/>
      <c r="J236" s="40"/>
      <c r="K236" s="40"/>
      <c r="L236" s="44"/>
      <c r="M236" s="234"/>
      <c r="N236" s="235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136</v>
      </c>
      <c r="AU236" s="17" t="s">
        <v>90</v>
      </c>
    </row>
    <row r="237" spans="1:51" s="13" customFormat="1" ht="12">
      <c r="A237" s="13"/>
      <c r="B237" s="236"/>
      <c r="C237" s="237"/>
      <c r="D237" s="231" t="s">
        <v>138</v>
      </c>
      <c r="E237" s="238" t="s">
        <v>1</v>
      </c>
      <c r="F237" s="239" t="s">
        <v>302</v>
      </c>
      <c r="G237" s="237"/>
      <c r="H237" s="238" t="s">
        <v>1</v>
      </c>
      <c r="I237" s="240"/>
      <c r="J237" s="237"/>
      <c r="K237" s="237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138</v>
      </c>
      <c r="AU237" s="245" t="s">
        <v>90</v>
      </c>
      <c r="AV237" s="13" t="s">
        <v>88</v>
      </c>
      <c r="AW237" s="13" t="s">
        <v>36</v>
      </c>
      <c r="AX237" s="13" t="s">
        <v>80</v>
      </c>
      <c r="AY237" s="245" t="s">
        <v>127</v>
      </c>
    </row>
    <row r="238" spans="1:51" s="13" customFormat="1" ht="12">
      <c r="A238" s="13"/>
      <c r="B238" s="236"/>
      <c r="C238" s="237"/>
      <c r="D238" s="231" t="s">
        <v>138</v>
      </c>
      <c r="E238" s="238" t="s">
        <v>1</v>
      </c>
      <c r="F238" s="239" t="s">
        <v>303</v>
      </c>
      <c r="G238" s="237"/>
      <c r="H238" s="238" t="s">
        <v>1</v>
      </c>
      <c r="I238" s="240"/>
      <c r="J238" s="237"/>
      <c r="K238" s="237"/>
      <c r="L238" s="241"/>
      <c r="M238" s="242"/>
      <c r="N238" s="243"/>
      <c r="O238" s="243"/>
      <c r="P238" s="243"/>
      <c r="Q238" s="243"/>
      <c r="R238" s="243"/>
      <c r="S238" s="243"/>
      <c r="T238" s="24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5" t="s">
        <v>138</v>
      </c>
      <c r="AU238" s="245" t="s">
        <v>90</v>
      </c>
      <c r="AV238" s="13" t="s">
        <v>88</v>
      </c>
      <c r="AW238" s="13" t="s">
        <v>36</v>
      </c>
      <c r="AX238" s="13" t="s">
        <v>80</v>
      </c>
      <c r="AY238" s="245" t="s">
        <v>127</v>
      </c>
    </row>
    <row r="239" spans="1:51" s="14" customFormat="1" ht="12">
      <c r="A239" s="14"/>
      <c r="B239" s="246"/>
      <c r="C239" s="247"/>
      <c r="D239" s="231" t="s">
        <v>138</v>
      </c>
      <c r="E239" s="248" t="s">
        <v>1</v>
      </c>
      <c r="F239" s="249" t="s">
        <v>304</v>
      </c>
      <c r="G239" s="247"/>
      <c r="H239" s="250">
        <v>86.138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6" t="s">
        <v>138</v>
      </c>
      <c r="AU239" s="256" t="s">
        <v>90</v>
      </c>
      <c r="AV239" s="14" t="s">
        <v>90</v>
      </c>
      <c r="AW239" s="14" t="s">
        <v>36</v>
      </c>
      <c r="AX239" s="14" t="s">
        <v>88</v>
      </c>
      <c r="AY239" s="256" t="s">
        <v>127</v>
      </c>
    </row>
    <row r="240" spans="1:65" s="2" customFormat="1" ht="33" customHeight="1">
      <c r="A240" s="38"/>
      <c r="B240" s="39"/>
      <c r="C240" s="218" t="s">
        <v>305</v>
      </c>
      <c r="D240" s="218" t="s">
        <v>129</v>
      </c>
      <c r="E240" s="219" t="s">
        <v>306</v>
      </c>
      <c r="F240" s="220" t="s">
        <v>307</v>
      </c>
      <c r="G240" s="221" t="s">
        <v>308</v>
      </c>
      <c r="H240" s="222">
        <v>320</v>
      </c>
      <c r="I240" s="223"/>
      <c r="J240" s="224">
        <f>ROUND(I240*H240,2)</f>
        <v>0</v>
      </c>
      <c r="K240" s="220" t="s">
        <v>133</v>
      </c>
      <c r="L240" s="44"/>
      <c r="M240" s="225" t="s">
        <v>1</v>
      </c>
      <c r="N240" s="226" t="s">
        <v>45</v>
      </c>
      <c r="O240" s="91"/>
      <c r="P240" s="227">
        <f>O240*H240</f>
        <v>0</v>
      </c>
      <c r="Q240" s="227">
        <v>3E-05</v>
      </c>
      <c r="R240" s="227">
        <f>Q240*H240</f>
        <v>0.009600000000000001</v>
      </c>
      <c r="S240" s="227">
        <v>0</v>
      </c>
      <c r="T240" s="22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9" t="s">
        <v>134</v>
      </c>
      <c r="AT240" s="229" t="s">
        <v>129</v>
      </c>
      <c r="AU240" s="229" t="s">
        <v>90</v>
      </c>
      <c r="AY240" s="17" t="s">
        <v>127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7" t="s">
        <v>88</v>
      </c>
      <c r="BK240" s="230">
        <f>ROUND(I240*H240,2)</f>
        <v>0</v>
      </c>
      <c r="BL240" s="17" t="s">
        <v>134</v>
      </c>
      <c r="BM240" s="229" t="s">
        <v>309</v>
      </c>
    </row>
    <row r="241" spans="1:47" s="2" customFormat="1" ht="12">
      <c r="A241" s="38"/>
      <c r="B241" s="39"/>
      <c r="C241" s="40"/>
      <c r="D241" s="231" t="s">
        <v>136</v>
      </c>
      <c r="E241" s="40"/>
      <c r="F241" s="232" t="s">
        <v>310</v>
      </c>
      <c r="G241" s="40"/>
      <c r="H241" s="40"/>
      <c r="I241" s="233"/>
      <c r="J241" s="40"/>
      <c r="K241" s="40"/>
      <c r="L241" s="44"/>
      <c r="M241" s="234"/>
      <c r="N241" s="235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136</v>
      </c>
      <c r="AU241" s="17" t="s">
        <v>90</v>
      </c>
    </row>
    <row r="242" spans="1:51" s="13" customFormat="1" ht="12">
      <c r="A242" s="13"/>
      <c r="B242" s="236"/>
      <c r="C242" s="237"/>
      <c r="D242" s="231" t="s">
        <v>138</v>
      </c>
      <c r="E242" s="238" t="s">
        <v>1</v>
      </c>
      <c r="F242" s="239" t="s">
        <v>311</v>
      </c>
      <c r="G242" s="237"/>
      <c r="H242" s="238" t="s">
        <v>1</v>
      </c>
      <c r="I242" s="240"/>
      <c r="J242" s="237"/>
      <c r="K242" s="237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138</v>
      </c>
      <c r="AU242" s="245" t="s">
        <v>90</v>
      </c>
      <c r="AV242" s="13" t="s">
        <v>88</v>
      </c>
      <c r="AW242" s="13" t="s">
        <v>36</v>
      </c>
      <c r="AX242" s="13" t="s">
        <v>80</v>
      </c>
      <c r="AY242" s="245" t="s">
        <v>127</v>
      </c>
    </row>
    <row r="243" spans="1:51" s="13" customFormat="1" ht="12">
      <c r="A243" s="13"/>
      <c r="B243" s="236"/>
      <c r="C243" s="237"/>
      <c r="D243" s="231" t="s">
        <v>138</v>
      </c>
      <c r="E243" s="238" t="s">
        <v>1</v>
      </c>
      <c r="F243" s="239" t="s">
        <v>312</v>
      </c>
      <c r="G243" s="237"/>
      <c r="H243" s="238" t="s">
        <v>1</v>
      </c>
      <c r="I243" s="240"/>
      <c r="J243" s="237"/>
      <c r="K243" s="237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138</v>
      </c>
      <c r="AU243" s="245" t="s">
        <v>90</v>
      </c>
      <c r="AV243" s="13" t="s">
        <v>88</v>
      </c>
      <c r="AW243" s="13" t="s">
        <v>36</v>
      </c>
      <c r="AX243" s="13" t="s">
        <v>80</v>
      </c>
      <c r="AY243" s="245" t="s">
        <v>127</v>
      </c>
    </row>
    <row r="244" spans="1:51" s="14" customFormat="1" ht="12">
      <c r="A244" s="14"/>
      <c r="B244" s="246"/>
      <c r="C244" s="247"/>
      <c r="D244" s="231" t="s">
        <v>138</v>
      </c>
      <c r="E244" s="248" t="s">
        <v>1</v>
      </c>
      <c r="F244" s="249" t="s">
        <v>313</v>
      </c>
      <c r="G244" s="247"/>
      <c r="H244" s="250">
        <v>320</v>
      </c>
      <c r="I244" s="251"/>
      <c r="J244" s="247"/>
      <c r="K244" s="247"/>
      <c r="L244" s="252"/>
      <c r="M244" s="253"/>
      <c r="N244" s="254"/>
      <c r="O244" s="254"/>
      <c r="P244" s="254"/>
      <c r="Q244" s="254"/>
      <c r="R244" s="254"/>
      <c r="S244" s="254"/>
      <c r="T244" s="25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6" t="s">
        <v>138</v>
      </c>
      <c r="AU244" s="256" t="s">
        <v>90</v>
      </c>
      <c r="AV244" s="14" t="s">
        <v>90</v>
      </c>
      <c r="AW244" s="14" t="s">
        <v>36</v>
      </c>
      <c r="AX244" s="14" t="s">
        <v>88</v>
      </c>
      <c r="AY244" s="256" t="s">
        <v>127</v>
      </c>
    </row>
    <row r="245" spans="1:65" s="2" customFormat="1" ht="24.15" customHeight="1">
      <c r="A245" s="38"/>
      <c r="B245" s="39"/>
      <c r="C245" s="218" t="s">
        <v>314</v>
      </c>
      <c r="D245" s="218" t="s">
        <v>129</v>
      </c>
      <c r="E245" s="219" t="s">
        <v>315</v>
      </c>
      <c r="F245" s="220" t="s">
        <v>316</v>
      </c>
      <c r="G245" s="221" t="s">
        <v>132</v>
      </c>
      <c r="H245" s="222">
        <v>159.515</v>
      </c>
      <c r="I245" s="223"/>
      <c r="J245" s="224">
        <f>ROUND(I245*H245,2)</f>
        <v>0</v>
      </c>
      <c r="K245" s="220" t="s">
        <v>133</v>
      </c>
      <c r="L245" s="44"/>
      <c r="M245" s="225" t="s">
        <v>1</v>
      </c>
      <c r="N245" s="226" t="s">
        <v>45</v>
      </c>
      <c r="O245" s="91"/>
      <c r="P245" s="227">
        <f>O245*H245</f>
        <v>0</v>
      </c>
      <c r="Q245" s="227">
        <v>0</v>
      </c>
      <c r="R245" s="227">
        <f>Q245*H245</f>
        <v>0</v>
      </c>
      <c r="S245" s="227">
        <v>0</v>
      </c>
      <c r="T245" s="22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9" t="s">
        <v>134</v>
      </c>
      <c r="AT245" s="229" t="s">
        <v>129</v>
      </c>
      <c r="AU245" s="229" t="s">
        <v>90</v>
      </c>
      <c r="AY245" s="17" t="s">
        <v>127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7" t="s">
        <v>88</v>
      </c>
      <c r="BK245" s="230">
        <f>ROUND(I245*H245,2)</f>
        <v>0</v>
      </c>
      <c r="BL245" s="17" t="s">
        <v>134</v>
      </c>
      <c r="BM245" s="229" t="s">
        <v>317</v>
      </c>
    </row>
    <row r="246" spans="1:47" s="2" customFormat="1" ht="12">
      <c r="A246" s="38"/>
      <c r="B246" s="39"/>
      <c r="C246" s="40"/>
      <c r="D246" s="231" t="s">
        <v>136</v>
      </c>
      <c r="E246" s="40"/>
      <c r="F246" s="232" t="s">
        <v>318</v>
      </c>
      <c r="G246" s="40"/>
      <c r="H246" s="40"/>
      <c r="I246" s="233"/>
      <c r="J246" s="40"/>
      <c r="K246" s="40"/>
      <c r="L246" s="44"/>
      <c r="M246" s="234"/>
      <c r="N246" s="235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136</v>
      </c>
      <c r="AU246" s="17" t="s">
        <v>90</v>
      </c>
    </row>
    <row r="247" spans="1:51" s="13" customFormat="1" ht="12">
      <c r="A247" s="13"/>
      <c r="B247" s="236"/>
      <c r="C247" s="237"/>
      <c r="D247" s="231" t="s">
        <v>138</v>
      </c>
      <c r="E247" s="238" t="s">
        <v>1</v>
      </c>
      <c r="F247" s="239" t="s">
        <v>139</v>
      </c>
      <c r="G247" s="237"/>
      <c r="H247" s="238" t="s">
        <v>1</v>
      </c>
      <c r="I247" s="240"/>
      <c r="J247" s="237"/>
      <c r="K247" s="237"/>
      <c r="L247" s="241"/>
      <c r="M247" s="242"/>
      <c r="N247" s="243"/>
      <c r="O247" s="243"/>
      <c r="P247" s="243"/>
      <c r="Q247" s="243"/>
      <c r="R247" s="243"/>
      <c r="S247" s="243"/>
      <c r="T247" s="24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5" t="s">
        <v>138</v>
      </c>
      <c r="AU247" s="245" t="s">
        <v>90</v>
      </c>
      <c r="AV247" s="13" t="s">
        <v>88</v>
      </c>
      <c r="AW247" s="13" t="s">
        <v>36</v>
      </c>
      <c r="AX247" s="13" t="s">
        <v>80</v>
      </c>
      <c r="AY247" s="245" t="s">
        <v>127</v>
      </c>
    </row>
    <row r="248" spans="1:51" s="14" customFormat="1" ht="12">
      <c r="A248" s="14"/>
      <c r="B248" s="246"/>
      <c r="C248" s="247"/>
      <c r="D248" s="231" t="s">
        <v>138</v>
      </c>
      <c r="E248" s="248" t="s">
        <v>1</v>
      </c>
      <c r="F248" s="249" t="s">
        <v>140</v>
      </c>
      <c r="G248" s="247"/>
      <c r="H248" s="250">
        <v>159.515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6" t="s">
        <v>138</v>
      </c>
      <c r="AU248" s="256" t="s">
        <v>90</v>
      </c>
      <c r="AV248" s="14" t="s">
        <v>90</v>
      </c>
      <c r="AW248" s="14" t="s">
        <v>36</v>
      </c>
      <c r="AX248" s="14" t="s">
        <v>88</v>
      </c>
      <c r="AY248" s="256" t="s">
        <v>127</v>
      </c>
    </row>
    <row r="249" spans="1:65" s="2" customFormat="1" ht="24.15" customHeight="1">
      <c r="A249" s="38"/>
      <c r="B249" s="39"/>
      <c r="C249" s="218" t="s">
        <v>319</v>
      </c>
      <c r="D249" s="218" t="s">
        <v>129</v>
      </c>
      <c r="E249" s="219" t="s">
        <v>320</v>
      </c>
      <c r="F249" s="220" t="s">
        <v>321</v>
      </c>
      <c r="G249" s="221" t="s">
        <v>132</v>
      </c>
      <c r="H249" s="222">
        <v>366.885</v>
      </c>
      <c r="I249" s="223"/>
      <c r="J249" s="224">
        <f>ROUND(I249*H249,2)</f>
        <v>0</v>
      </c>
      <c r="K249" s="220" t="s">
        <v>133</v>
      </c>
      <c r="L249" s="44"/>
      <c r="M249" s="225" t="s">
        <v>1</v>
      </c>
      <c r="N249" s="226" t="s">
        <v>45</v>
      </c>
      <c r="O249" s="91"/>
      <c r="P249" s="227">
        <f>O249*H249</f>
        <v>0</v>
      </c>
      <c r="Q249" s="227">
        <v>0</v>
      </c>
      <c r="R249" s="227">
        <f>Q249*H249</f>
        <v>0</v>
      </c>
      <c r="S249" s="227">
        <v>0.065</v>
      </c>
      <c r="T249" s="228">
        <f>S249*H249</f>
        <v>23.847525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9" t="s">
        <v>134</v>
      </c>
      <c r="AT249" s="229" t="s">
        <v>129</v>
      </c>
      <c r="AU249" s="229" t="s">
        <v>90</v>
      </c>
      <c r="AY249" s="17" t="s">
        <v>127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17" t="s">
        <v>88</v>
      </c>
      <c r="BK249" s="230">
        <f>ROUND(I249*H249,2)</f>
        <v>0</v>
      </c>
      <c r="BL249" s="17" t="s">
        <v>134</v>
      </c>
      <c r="BM249" s="229" t="s">
        <v>322</v>
      </c>
    </row>
    <row r="250" spans="1:47" s="2" customFormat="1" ht="12">
      <c r="A250" s="38"/>
      <c r="B250" s="39"/>
      <c r="C250" s="40"/>
      <c r="D250" s="231" t="s">
        <v>136</v>
      </c>
      <c r="E250" s="40"/>
      <c r="F250" s="232" t="s">
        <v>323</v>
      </c>
      <c r="G250" s="40"/>
      <c r="H250" s="40"/>
      <c r="I250" s="233"/>
      <c r="J250" s="40"/>
      <c r="K250" s="40"/>
      <c r="L250" s="44"/>
      <c r="M250" s="234"/>
      <c r="N250" s="235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136</v>
      </c>
      <c r="AU250" s="17" t="s">
        <v>90</v>
      </c>
    </row>
    <row r="251" spans="1:51" s="13" customFormat="1" ht="12">
      <c r="A251" s="13"/>
      <c r="B251" s="236"/>
      <c r="C251" s="237"/>
      <c r="D251" s="231" t="s">
        <v>138</v>
      </c>
      <c r="E251" s="238" t="s">
        <v>1</v>
      </c>
      <c r="F251" s="239" t="s">
        <v>324</v>
      </c>
      <c r="G251" s="237"/>
      <c r="H251" s="238" t="s">
        <v>1</v>
      </c>
      <c r="I251" s="240"/>
      <c r="J251" s="237"/>
      <c r="K251" s="237"/>
      <c r="L251" s="241"/>
      <c r="M251" s="242"/>
      <c r="N251" s="243"/>
      <c r="O251" s="243"/>
      <c r="P251" s="243"/>
      <c r="Q251" s="243"/>
      <c r="R251" s="243"/>
      <c r="S251" s="243"/>
      <c r="T251" s="24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5" t="s">
        <v>138</v>
      </c>
      <c r="AU251" s="245" t="s">
        <v>90</v>
      </c>
      <c r="AV251" s="13" t="s">
        <v>88</v>
      </c>
      <c r="AW251" s="13" t="s">
        <v>36</v>
      </c>
      <c r="AX251" s="13" t="s">
        <v>80</v>
      </c>
      <c r="AY251" s="245" t="s">
        <v>127</v>
      </c>
    </row>
    <row r="252" spans="1:51" s="13" customFormat="1" ht="12">
      <c r="A252" s="13"/>
      <c r="B252" s="236"/>
      <c r="C252" s="237"/>
      <c r="D252" s="231" t="s">
        <v>138</v>
      </c>
      <c r="E252" s="238" t="s">
        <v>1</v>
      </c>
      <c r="F252" s="239" t="s">
        <v>325</v>
      </c>
      <c r="G252" s="237"/>
      <c r="H252" s="238" t="s">
        <v>1</v>
      </c>
      <c r="I252" s="240"/>
      <c r="J252" s="237"/>
      <c r="K252" s="237"/>
      <c r="L252" s="241"/>
      <c r="M252" s="242"/>
      <c r="N252" s="243"/>
      <c r="O252" s="243"/>
      <c r="P252" s="243"/>
      <c r="Q252" s="243"/>
      <c r="R252" s="243"/>
      <c r="S252" s="243"/>
      <c r="T252" s="24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5" t="s">
        <v>138</v>
      </c>
      <c r="AU252" s="245" t="s">
        <v>90</v>
      </c>
      <c r="AV252" s="13" t="s">
        <v>88</v>
      </c>
      <c r="AW252" s="13" t="s">
        <v>36</v>
      </c>
      <c r="AX252" s="13" t="s">
        <v>80</v>
      </c>
      <c r="AY252" s="245" t="s">
        <v>127</v>
      </c>
    </row>
    <row r="253" spans="1:51" s="14" customFormat="1" ht="12">
      <c r="A253" s="14"/>
      <c r="B253" s="246"/>
      <c r="C253" s="247"/>
      <c r="D253" s="231" t="s">
        <v>138</v>
      </c>
      <c r="E253" s="248" t="s">
        <v>1</v>
      </c>
      <c r="F253" s="249" t="s">
        <v>326</v>
      </c>
      <c r="G253" s="247"/>
      <c r="H253" s="250">
        <v>366.885</v>
      </c>
      <c r="I253" s="251"/>
      <c r="J253" s="247"/>
      <c r="K253" s="247"/>
      <c r="L253" s="252"/>
      <c r="M253" s="253"/>
      <c r="N253" s="254"/>
      <c r="O253" s="254"/>
      <c r="P253" s="254"/>
      <c r="Q253" s="254"/>
      <c r="R253" s="254"/>
      <c r="S253" s="254"/>
      <c r="T253" s="25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6" t="s">
        <v>138</v>
      </c>
      <c r="AU253" s="256" t="s">
        <v>90</v>
      </c>
      <c r="AV253" s="14" t="s">
        <v>90</v>
      </c>
      <c r="AW253" s="14" t="s">
        <v>36</v>
      </c>
      <c r="AX253" s="14" t="s">
        <v>80</v>
      </c>
      <c r="AY253" s="256" t="s">
        <v>127</v>
      </c>
    </row>
    <row r="254" spans="1:51" s="15" customFormat="1" ht="12">
      <c r="A254" s="15"/>
      <c r="B254" s="257"/>
      <c r="C254" s="258"/>
      <c r="D254" s="231" t="s">
        <v>138</v>
      </c>
      <c r="E254" s="259" t="s">
        <v>1</v>
      </c>
      <c r="F254" s="260" t="s">
        <v>183</v>
      </c>
      <c r="G254" s="258"/>
      <c r="H254" s="261">
        <v>366.885</v>
      </c>
      <c r="I254" s="262"/>
      <c r="J254" s="258"/>
      <c r="K254" s="258"/>
      <c r="L254" s="263"/>
      <c r="M254" s="264"/>
      <c r="N254" s="265"/>
      <c r="O254" s="265"/>
      <c r="P254" s="265"/>
      <c r="Q254" s="265"/>
      <c r="R254" s="265"/>
      <c r="S254" s="265"/>
      <c r="T254" s="266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7" t="s">
        <v>138</v>
      </c>
      <c r="AU254" s="267" t="s">
        <v>90</v>
      </c>
      <c r="AV254" s="15" t="s">
        <v>134</v>
      </c>
      <c r="AW254" s="15" t="s">
        <v>36</v>
      </c>
      <c r="AX254" s="15" t="s">
        <v>88</v>
      </c>
      <c r="AY254" s="267" t="s">
        <v>127</v>
      </c>
    </row>
    <row r="255" spans="1:65" s="2" customFormat="1" ht="16.5" customHeight="1">
      <c r="A255" s="38"/>
      <c r="B255" s="39"/>
      <c r="C255" s="218" t="s">
        <v>327</v>
      </c>
      <c r="D255" s="218" t="s">
        <v>129</v>
      </c>
      <c r="E255" s="219" t="s">
        <v>328</v>
      </c>
      <c r="F255" s="220" t="s">
        <v>329</v>
      </c>
      <c r="G255" s="221" t="s">
        <v>330</v>
      </c>
      <c r="H255" s="222">
        <v>12</v>
      </c>
      <c r="I255" s="223"/>
      <c r="J255" s="224">
        <f>ROUND(I255*H255,2)</f>
        <v>0</v>
      </c>
      <c r="K255" s="220" t="s">
        <v>225</v>
      </c>
      <c r="L255" s="44"/>
      <c r="M255" s="225" t="s">
        <v>1</v>
      </c>
      <c r="N255" s="226" t="s">
        <v>45</v>
      </c>
      <c r="O255" s="91"/>
      <c r="P255" s="227">
        <f>O255*H255</f>
        <v>0</v>
      </c>
      <c r="Q255" s="227">
        <v>0</v>
      </c>
      <c r="R255" s="227">
        <f>Q255*H255</f>
        <v>0</v>
      </c>
      <c r="S255" s="227">
        <v>0</v>
      </c>
      <c r="T255" s="228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9" t="s">
        <v>134</v>
      </c>
      <c r="AT255" s="229" t="s">
        <v>129</v>
      </c>
      <c r="AU255" s="229" t="s">
        <v>90</v>
      </c>
      <c r="AY255" s="17" t="s">
        <v>127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17" t="s">
        <v>88</v>
      </c>
      <c r="BK255" s="230">
        <f>ROUND(I255*H255,2)</f>
        <v>0</v>
      </c>
      <c r="BL255" s="17" t="s">
        <v>134</v>
      </c>
      <c r="BM255" s="229" t="s">
        <v>331</v>
      </c>
    </row>
    <row r="256" spans="1:47" s="2" customFormat="1" ht="12">
      <c r="A256" s="38"/>
      <c r="B256" s="39"/>
      <c r="C256" s="40"/>
      <c r="D256" s="231" t="s">
        <v>136</v>
      </c>
      <c r="E256" s="40"/>
      <c r="F256" s="232" t="s">
        <v>329</v>
      </c>
      <c r="G256" s="40"/>
      <c r="H256" s="40"/>
      <c r="I256" s="233"/>
      <c r="J256" s="40"/>
      <c r="K256" s="40"/>
      <c r="L256" s="44"/>
      <c r="M256" s="234"/>
      <c r="N256" s="235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136</v>
      </c>
      <c r="AU256" s="17" t="s">
        <v>90</v>
      </c>
    </row>
    <row r="257" spans="1:47" s="2" customFormat="1" ht="12">
      <c r="A257" s="38"/>
      <c r="B257" s="39"/>
      <c r="C257" s="40"/>
      <c r="D257" s="231" t="s">
        <v>227</v>
      </c>
      <c r="E257" s="40"/>
      <c r="F257" s="268" t="s">
        <v>332</v>
      </c>
      <c r="G257" s="40"/>
      <c r="H257" s="40"/>
      <c r="I257" s="233"/>
      <c r="J257" s="40"/>
      <c r="K257" s="40"/>
      <c r="L257" s="44"/>
      <c r="M257" s="234"/>
      <c r="N257" s="235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227</v>
      </c>
      <c r="AU257" s="17" t="s">
        <v>90</v>
      </c>
    </row>
    <row r="258" spans="1:51" s="14" customFormat="1" ht="12">
      <c r="A258" s="14"/>
      <c r="B258" s="246"/>
      <c r="C258" s="247"/>
      <c r="D258" s="231" t="s">
        <v>138</v>
      </c>
      <c r="E258" s="248" t="s">
        <v>1</v>
      </c>
      <c r="F258" s="249" t="s">
        <v>209</v>
      </c>
      <c r="G258" s="247"/>
      <c r="H258" s="250">
        <v>12</v>
      </c>
      <c r="I258" s="251"/>
      <c r="J258" s="247"/>
      <c r="K258" s="247"/>
      <c r="L258" s="252"/>
      <c r="M258" s="253"/>
      <c r="N258" s="254"/>
      <c r="O258" s="254"/>
      <c r="P258" s="254"/>
      <c r="Q258" s="254"/>
      <c r="R258" s="254"/>
      <c r="S258" s="254"/>
      <c r="T258" s="25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6" t="s">
        <v>138</v>
      </c>
      <c r="AU258" s="256" t="s">
        <v>90</v>
      </c>
      <c r="AV258" s="14" t="s">
        <v>90</v>
      </c>
      <c r="AW258" s="14" t="s">
        <v>36</v>
      </c>
      <c r="AX258" s="14" t="s">
        <v>88</v>
      </c>
      <c r="AY258" s="256" t="s">
        <v>127</v>
      </c>
    </row>
    <row r="259" spans="1:63" s="12" customFormat="1" ht="22.8" customHeight="1">
      <c r="A259" s="12"/>
      <c r="B259" s="202"/>
      <c r="C259" s="203"/>
      <c r="D259" s="204" t="s">
        <v>79</v>
      </c>
      <c r="E259" s="216" t="s">
        <v>333</v>
      </c>
      <c r="F259" s="216" t="s">
        <v>334</v>
      </c>
      <c r="G259" s="203"/>
      <c r="H259" s="203"/>
      <c r="I259" s="206"/>
      <c r="J259" s="217">
        <f>BK259</f>
        <v>0</v>
      </c>
      <c r="K259" s="203"/>
      <c r="L259" s="208"/>
      <c r="M259" s="209"/>
      <c r="N259" s="210"/>
      <c r="O259" s="210"/>
      <c r="P259" s="211">
        <f>SUM(P260:P288)</f>
        <v>0</v>
      </c>
      <c r="Q259" s="210"/>
      <c r="R259" s="211">
        <f>SUM(R260:R288)</f>
        <v>0</v>
      </c>
      <c r="S259" s="210"/>
      <c r="T259" s="212">
        <f>SUM(T260:T288)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3" t="s">
        <v>88</v>
      </c>
      <c r="AT259" s="214" t="s">
        <v>79</v>
      </c>
      <c r="AU259" s="214" t="s">
        <v>88</v>
      </c>
      <c r="AY259" s="213" t="s">
        <v>127</v>
      </c>
      <c r="BK259" s="215">
        <f>SUM(BK260:BK288)</f>
        <v>0</v>
      </c>
    </row>
    <row r="260" spans="1:65" s="2" customFormat="1" ht="24.15" customHeight="1">
      <c r="A260" s="38"/>
      <c r="B260" s="39"/>
      <c r="C260" s="218" t="s">
        <v>335</v>
      </c>
      <c r="D260" s="218" t="s">
        <v>129</v>
      </c>
      <c r="E260" s="219" t="s">
        <v>336</v>
      </c>
      <c r="F260" s="220" t="s">
        <v>337</v>
      </c>
      <c r="G260" s="221" t="s">
        <v>169</v>
      </c>
      <c r="H260" s="222">
        <v>196.338</v>
      </c>
      <c r="I260" s="223"/>
      <c r="J260" s="224">
        <f>ROUND(I260*H260,2)</f>
        <v>0</v>
      </c>
      <c r="K260" s="220" t="s">
        <v>133</v>
      </c>
      <c r="L260" s="44"/>
      <c r="M260" s="225" t="s">
        <v>1</v>
      </c>
      <c r="N260" s="226" t="s">
        <v>45</v>
      </c>
      <c r="O260" s="91"/>
      <c r="P260" s="227">
        <f>O260*H260</f>
        <v>0</v>
      </c>
      <c r="Q260" s="227">
        <v>0</v>
      </c>
      <c r="R260" s="227">
        <f>Q260*H260</f>
        <v>0</v>
      </c>
      <c r="S260" s="227">
        <v>0</v>
      </c>
      <c r="T260" s="22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9" t="s">
        <v>134</v>
      </c>
      <c r="AT260" s="229" t="s">
        <v>129</v>
      </c>
      <c r="AU260" s="229" t="s">
        <v>90</v>
      </c>
      <c r="AY260" s="17" t="s">
        <v>127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7" t="s">
        <v>88</v>
      </c>
      <c r="BK260" s="230">
        <f>ROUND(I260*H260,2)</f>
        <v>0</v>
      </c>
      <c r="BL260" s="17" t="s">
        <v>134</v>
      </c>
      <c r="BM260" s="229" t="s">
        <v>338</v>
      </c>
    </row>
    <row r="261" spans="1:47" s="2" customFormat="1" ht="12">
      <c r="A261" s="38"/>
      <c r="B261" s="39"/>
      <c r="C261" s="40"/>
      <c r="D261" s="231" t="s">
        <v>136</v>
      </c>
      <c r="E261" s="40"/>
      <c r="F261" s="232" t="s">
        <v>339</v>
      </c>
      <c r="G261" s="40"/>
      <c r="H261" s="40"/>
      <c r="I261" s="233"/>
      <c r="J261" s="40"/>
      <c r="K261" s="40"/>
      <c r="L261" s="44"/>
      <c r="M261" s="234"/>
      <c r="N261" s="235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136</v>
      </c>
      <c r="AU261" s="17" t="s">
        <v>90</v>
      </c>
    </row>
    <row r="262" spans="1:51" s="13" customFormat="1" ht="12">
      <c r="A262" s="13"/>
      <c r="B262" s="236"/>
      <c r="C262" s="237"/>
      <c r="D262" s="231" t="s">
        <v>138</v>
      </c>
      <c r="E262" s="238" t="s">
        <v>1</v>
      </c>
      <c r="F262" s="239" t="s">
        <v>340</v>
      </c>
      <c r="G262" s="237"/>
      <c r="H262" s="238" t="s">
        <v>1</v>
      </c>
      <c r="I262" s="240"/>
      <c r="J262" s="237"/>
      <c r="K262" s="237"/>
      <c r="L262" s="241"/>
      <c r="M262" s="242"/>
      <c r="N262" s="243"/>
      <c r="O262" s="243"/>
      <c r="P262" s="243"/>
      <c r="Q262" s="243"/>
      <c r="R262" s="243"/>
      <c r="S262" s="243"/>
      <c r="T262" s="24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5" t="s">
        <v>138</v>
      </c>
      <c r="AU262" s="245" t="s">
        <v>90</v>
      </c>
      <c r="AV262" s="13" t="s">
        <v>88</v>
      </c>
      <c r="AW262" s="13" t="s">
        <v>36</v>
      </c>
      <c r="AX262" s="13" t="s">
        <v>80</v>
      </c>
      <c r="AY262" s="245" t="s">
        <v>127</v>
      </c>
    </row>
    <row r="263" spans="1:51" s="14" customFormat="1" ht="12">
      <c r="A263" s="14"/>
      <c r="B263" s="246"/>
      <c r="C263" s="247"/>
      <c r="D263" s="231" t="s">
        <v>138</v>
      </c>
      <c r="E263" s="248" t="s">
        <v>1</v>
      </c>
      <c r="F263" s="249" t="s">
        <v>341</v>
      </c>
      <c r="G263" s="247"/>
      <c r="H263" s="250">
        <v>6.834</v>
      </c>
      <c r="I263" s="251"/>
      <c r="J263" s="247"/>
      <c r="K263" s="247"/>
      <c r="L263" s="252"/>
      <c r="M263" s="253"/>
      <c r="N263" s="254"/>
      <c r="O263" s="254"/>
      <c r="P263" s="254"/>
      <c r="Q263" s="254"/>
      <c r="R263" s="254"/>
      <c r="S263" s="254"/>
      <c r="T263" s="25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6" t="s">
        <v>138</v>
      </c>
      <c r="AU263" s="256" t="s">
        <v>90</v>
      </c>
      <c r="AV263" s="14" t="s">
        <v>90</v>
      </c>
      <c r="AW263" s="14" t="s">
        <v>36</v>
      </c>
      <c r="AX263" s="14" t="s">
        <v>80</v>
      </c>
      <c r="AY263" s="256" t="s">
        <v>127</v>
      </c>
    </row>
    <row r="264" spans="1:51" s="13" customFormat="1" ht="12">
      <c r="A264" s="13"/>
      <c r="B264" s="236"/>
      <c r="C264" s="237"/>
      <c r="D264" s="231" t="s">
        <v>138</v>
      </c>
      <c r="E264" s="238" t="s">
        <v>1</v>
      </c>
      <c r="F264" s="239" t="s">
        <v>342</v>
      </c>
      <c r="G264" s="237"/>
      <c r="H264" s="238" t="s">
        <v>1</v>
      </c>
      <c r="I264" s="240"/>
      <c r="J264" s="237"/>
      <c r="K264" s="237"/>
      <c r="L264" s="241"/>
      <c r="M264" s="242"/>
      <c r="N264" s="243"/>
      <c r="O264" s="243"/>
      <c r="P264" s="243"/>
      <c r="Q264" s="243"/>
      <c r="R264" s="243"/>
      <c r="S264" s="243"/>
      <c r="T264" s="24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5" t="s">
        <v>138</v>
      </c>
      <c r="AU264" s="245" t="s">
        <v>90</v>
      </c>
      <c r="AV264" s="13" t="s">
        <v>88</v>
      </c>
      <c r="AW264" s="13" t="s">
        <v>36</v>
      </c>
      <c r="AX264" s="13" t="s">
        <v>80</v>
      </c>
      <c r="AY264" s="245" t="s">
        <v>127</v>
      </c>
    </row>
    <row r="265" spans="1:51" s="14" customFormat="1" ht="12">
      <c r="A265" s="14"/>
      <c r="B265" s="246"/>
      <c r="C265" s="247"/>
      <c r="D265" s="231" t="s">
        <v>138</v>
      </c>
      <c r="E265" s="248" t="s">
        <v>1</v>
      </c>
      <c r="F265" s="249" t="s">
        <v>343</v>
      </c>
      <c r="G265" s="247"/>
      <c r="H265" s="250">
        <v>189.504</v>
      </c>
      <c r="I265" s="251"/>
      <c r="J265" s="247"/>
      <c r="K265" s="247"/>
      <c r="L265" s="252"/>
      <c r="M265" s="253"/>
      <c r="N265" s="254"/>
      <c r="O265" s="254"/>
      <c r="P265" s="254"/>
      <c r="Q265" s="254"/>
      <c r="R265" s="254"/>
      <c r="S265" s="254"/>
      <c r="T265" s="25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6" t="s">
        <v>138</v>
      </c>
      <c r="AU265" s="256" t="s">
        <v>90</v>
      </c>
      <c r="AV265" s="14" t="s">
        <v>90</v>
      </c>
      <c r="AW265" s="14" t="s">
        <v>36</v>
      </c>
      <c r="AX265" s="14" t="s">
        <v>80</v>
      </c>
      <c r="AY265" s="256" t="s">
        <v>127</v>
      </c>
    </row>
    <row r="266" spans="1:51" s="15" customFormat="1" ht="12">
      <c r="A266" s="15"/>
      <c r="B266" s="257"/>
      <c r="C266" s="258"/>
      <c r="D266" s="231" t="s">
        <v>138</v>
      </c>
      <c r="E266" s="259" t="s">
        <v>1</v>
      </c>
      <c r="F266" s="260" t="s">
        <v>183</v>
      </c>
      <c r="G266" s="258"/>
      <c r="H266" s="261">
        <v>196.338</v>
      </c>
      <c r="I266" s="262"/>
      <c r="J266" s="258"/>
      <c r="K266" s="258"/>
      <c r="L266" s="263"/>
      <c r="M266" s="264"/>
      <c r="N266" s="265"/>
      <c r="O266" s="265"/>
      <c r="P266" s="265"/>
      <c r="Q266" s="265"/>
      <c r="R266" s="265"/>
      <c r="S266" s="265"/>
      <c r="T266" s="266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7" t="s">
        <v>138</v>
      </c>
      <c r="AU266" s="267" t="s">
        <v>90</v>
      </c>
      <c r="AV266" s="15" t="s">
        <v>134</v>
      </c>
      <c r="AW266" s="15" t="s">
        <v>36</v>
      </c>
      <c r="AX266" s="15" t="s">
        <v>88</v>
      </c>
      <c r="AY266" s="267" t="s">
        <v>127</v>
      </c>
    </row>
    <row r="267" spans="1:65" s="2" customFormat="1" ht="24.15" customHeight="1">
      <c r="A267" s="38"/>
      <c r="B267" s="39"/>
      <c r="C267" s="218" t="s">
        <v>344</v>
      </c>
      <c r="D267" s="218" t="s">
        <v>129</v>
      </c>
      <c r="E267" s="219" t="s">
        <v>345</v>
      </c>
      <c r="F267" s="220" t="s">
        <v>346</v>
      </c>
      <c r="G267" s="221" t="s">
        <v>169</v>
      </c>
      <c r="H267" s="222">
        <v>4712.112</v>
      </c>
      <c r="I267" s="223"/>
      <c r="J267" s="224">
        <f>ROUND(I267*H267,2)</f>
        <v>0</v>
      </c>
      <c r="K267" s="220" t="s">
        <v>133</v>
      </c>
      <c r="L267" s="44"/>
      <c r="M267" s="225" t="s">
        <v>1</v>
      </c>
      <c r="N267" s="226" t="s">
        <v>45</v>
      </c>
      <c r="O267" s="91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9" t="s">
        <v>134</v>
      </c>
      <c r="AT267" s="229" t="s">
        <v>129</v>
      </c>
      <c r="AU267" s="229" t="s">
        <v>90</v>
      </c>
      <c r="AY267" s="17" t="s">
        <v>127</v>
      </c>
      <c r="BE267" s="230">
        <f>IF(N267="základní",J267,0)</f>
        <v>0</v>
      </c>
      <c r="BF267" s="230">
        <f>IF(N267="snížená",J267,0)</f>
        <v>0</v>
      </c>
      <c r="BG267" s="230">
        <f>IF(N267="zákl. přenesená",J267,0)</f>
        <v>0</v>
      </c>
      <c r="BH267" s="230">
        <f>IF(N267="sníž. přenesená",J267,0)</f>
        <v>0</v>
      </c>
      <c r="BI267" s="230">
        <f>IF(N267="nulová",J267,0)</f>
        <v>0</v>
      </c>
      <c r="BJ267" s="17" t="s">
        <v>88</v>
      </c>
      <c r="BK267" s="230">
        <f>ROUND(I267*H267,2)</f>
        <v>0</v>
      </c>
      <c r="BL267" s="17" t="s">
        <v>134</v>
      </c>
      <c r="BM267" s="229" t="s">
        <v>347</v>
      </c>
    </row>
    <row r="268" spans="1:47" s="2" customFormat="1" ht="12">
      <c r="A268" s="38"/>
      <c r="B268" s="39"/>
      <c r="C268" s="40"/>
      <c r="D268" s="231" t="s">
        <v>136</v>
      </c>
      <c r="E268" s="40"/>
      <c r="F268" s="232" t="s">
        <v>348</v>
      </c>
      <c r="G268" s="40"/>
      <c r="H268" s="40"/>
      <c r="I268" s="233"/>
      <c r="J268" s="40"/>
      <c r="K268" s="40"/>
      <c r="L268" s="44"/>
      <c r="M268" s="234"/>
      <c r="N268" s="235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136</v>
      </c>
      <c r="AU268" s="17" t="s">
        <v>90</v>
      </c>
    </row>
    <row r="269" spans="1:51" s="13" customFormat="1" ht="12">
      <c r="A269" s="13"/>
      <c r="B269" s="236"/>
      <c r="C269" s="237"/>
      <c r="D269" s="231" t="s">
        <v>138</v>
      </c>
      <c r="E269" s="238" t="s">
        <v>1</v>
      </c>
      <c r="F269" s="239" t="s">
        <v>340</v>
      </c>
      <c r="G269" s="237"/>
      <c r="H269" s="238" t="s">
        <v>1</v>
      </c>
      <c r="I269" s="240"/>
      <c r="J269" s="237"/>
      <c r="K269" s="237"/>
      <c r="L269" s="241"/>
      <c r="M269" s="242"/>
      <c r="N269" s="243"/>
      <c r="O269" s="243"/>
      <c r="P269" s="243"/>
      <c r="Q269" s="243"/>
      <c r="R269" s="243"/>
      <c r="S269" s="243"/>
      <c r="T269" s="24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5" t="s">
        <v>138</v>
      </c>
      <c r="AU269" s="245" t="s">
        <v>90</v>
      </c>
      <c r="AV269" s="13" t="s">
        <v>88</v>
      </c>
      <c r="AW269" s="13" t="s">
        <v>36</v>
      </c>
      <c r="AX269" s="13" t="s">
        <v>80</v>
      </c>
      <c r="AY269" s="245" t="s">
        <v>127</v>
      </c>
    </row>
    <row r="270" spans="1:51" s="14" customFormat="1" ht="12">
      <c r="A270" s="14"/>
      <c r="B270" s="246"/>
      <c r="C270" s="247"/>
      <c r="D270" s="231" t="s">
        <v>138</v>
      </c>
      <c r="E270" s="248" t="s">
        <v>1</v>
      </c>
      <c r="F270" s="249" t="s">
        <v>349</v>
      </c>
      <c r="G270" s="247"/>
      <c r="H270" s="250">
        <v>164.016</v>
      </c>
      <c r="I270" s="251"/>
      <c r="J270" s="247"/>
      <c r="K270" s="247"/>
      <c r="L270" s="252"/>
      <c r="M270" s="253"/>
      <c r="N270" s="254"/>
      <c r="O270" s="254"/>
      <c r="P270" s="254"/>
      <c r="Q270" s="254"/>
      <c r="R270" s="254"/>
      <c r="S270" s="254"/>
      <c r="T270" s="25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6" t="s">
        <v>138</v>
      </c>
      <c r="AU270" s="256" t="s">
        <v>90</v>
      </c>
      <c r="AV270" s="14" t="s">
        <v>90</v>
      </c>
      <c r="AW270" s="14" t="s">
        <v>36</v>
      </c>
      <c r="AX270" s="14" t="s">
        <v>80</v>
      </c>
      <c r="AY270" s="256" t="s">
        <v>127</v>
      </c>
    </row>
    <row r="271" spans="1:51" s="13" customFormat="1" ht="12">
      <c r="A271" s="13"/>
      <c r="B271" s="236"/>
      <c r="C271" s="237"/>
      <c r="D271" s="231" t="s">
        <v>138</v>
      </c>
      <c r="E271" s="238" t="s">
        <v>1</v>
      </c>
      <c r="F271" s="239" t="s">
        <v>342</v>
      </c>
      <c r="G271" s="237"/>
      <c r="H271" s="238" t="s">
        <v>1</v>
      </c>
      <c r="I271" s="240"/>
      <c r="J271" s="237"/>
      <c r="K271" s="237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138</v>
      </c>
      <c r="AU271" s="245" t="s">
        <v>90</v>
      </c>
      <c r="AV271" s="13" t="s">
        <v>88</v>
      </c>
      <c r="AW271" s="13" t="s">
        <v>36</v>
      </c>
      <c r="AX271" s="13" t="s">
        <v>80</v>
      </c>
      <c r="AY271" s="245" t="s">
        <v>127</v>
      </c>
    </row>
    <row r="272" spans="1:51" s="14" customFormat="1" ht="12">
      <c r="A272" s="14"/>
      <c r="B272" s="246"/>
      <c r="C272" s="247"/>
      <c r="D272" s="231" t="s">
        <v>138</v>
      </c>
      <c r="E272" s="248" t="s">
        <v>1</v>
      </c>
      <c r="F272" s="249" t="s">
        <v>350</v>
      </c>
      <c r="G272" s="247"/>
      <c r="H272" s="250">
        <v>4548.096</v>
      </c>
      <c r="I272" s="251"/>
      <c r="J272" s="247"/>
      <c r="K272" s="247"/>
      <c r="L272" s="252"/>
      <c r="M272" s="253"/>
      <c r="N272" s="254"/>
      <c r="O272" s="254"/>
      <c r="P272" s="254"/>
      <c r="Q272" s="254"/>
      <c r="R272" s="254"/>
      <c r="S272" s="254"/>
      <c r="T272" s="25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6" t="s">
        <v>138</v>
      </c>
      <c r="AU272" s="256" t="s">
        <v>90</v>
      </c>
      <c r="AV272" s="14" t="s">
        <v>90</v>
      </c>
      <c r="AW272" s="14" t="s">
        <v>36</v>
      </c>
      <c r="AX272" s="14" t="s">
        <v>80</v>
      </c>
      <c r="AY272" s="256" t="s">
        <v>127</v>
      </c>
    </row>
    <row r="273" spans="1:51" s="15" customFormat="1" ht="12">
      <c r="A273" s="15"/>
      <c r="B273" s="257"/>
      <c r="C273" s="258"/>
      <c r="D273" s="231" t="s">
        <v>138</v>
      </c>
      <c r="E273" s="259" t="s">
        <v>1</v>
      </c>
      <c r="F273" s="260" t="s">
        <v>183</v>
      </c>
      <c r="G273" s="258"/>
      <c r="H273" s="261">
        <v>4712.112</v>
      </c>
      <c r="I273" s="262"/>
      <c r="J273" s="258"/>
      <c r="K273" s="258"/>
      <c r="L273" s="263"/>
      <c r="M273" s="264"/>
      <c r="N273" s="265"/>
      <c r="O273" s="265"/>
      <c r="P273" s="265"/>
      <c r="Q273" s="265"/>
      <c r="R273" s="265"/>
      <c r="S273" s="265"/>
      <c r="T273" s="266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67" t="s">
        <v>138</v>
      </c>
      <c r="AU273" s="267" t="s">
        <v>90</v>
      </c>
      <c r="AV273" s="15" t="s">
        <v>134</v>
      </c>
      <c r="AW273" s="15" t="s">
        <v>36</v>
      </c>
      <c r="AX273" s="15" t="s">
        <v>88</v>
      </c>
      <c r="AY273" s="267" t="s">
        <v>127</v>
      </c>
    </row>
    <row r="274" spans="1:65" s="2" customFormat="1" ht="37.8" customHeight="1">
      <c r="A274" s="38"/>
      <c r="B274" s="39"/>
      <c r="C274" s="218" t="s">
        <v>351</v>
      </c>
      <c r="D274" s="218" t="s">
        <v>129</v>
      </c>
      <c r="E274" s="219" t="s">
        <v>352</v>
      </c>
      <c r="F274" s="220" t="s">
        <v>353</v>
      </c>
      <c r="G274" s="221" t="s">
        <v>169</v>
      </c>
      <c r="H274" s="222">
        <v>196.338</v>
      </c>
      <c r="I274" s="223"/>
      <c r="J274" s="224">
        <f>ROUND(I274*H274,2)</f>
        <v>0</v>
      </c>
      <c r="K274" s="220" t="s">
        <v>133</v>
      </c>
      <c r="L274" s="44"/>
      <c r="M274" s="225" t="s">
        <v>1</v>
      </c>
      <c r="N274" s="226" t="s">
        <v>45</v>
      </c>
      <c r="O274" s="91"/>
      <c r="P274" s="227">
        <f>O274*H274</f>
        <v>0</v>
      </c>
      <c r="Q274" s="227">
        <v>0</v>
      </c>
      <c r="R274" s="227">
        <f>Q274*H274</f>
        <v>0</v>
      </c>
      <c r="S274" s="227">
        <v>0</v>
      </c>
      <c r="T274" s="228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9" t="s">
        <v>134</v>
      </c>
      <c r="AT274" s="229" t="s">
        <v>129</v>
      </c>
      <c r="AU274" s="229" t="s">
        <v>90</v>
      </c>
      <c r="AY274" s="17" t="s">
        <v>127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7" t="s">
        <v>88</v>
      </c>
      <c r="BK274" s="230">
        <f>ROUND(I274*H274,2)</f>
        <v>0</v>
      </c>
      <c r="BL274" s="17" t="s">
        <v>134</v>
      </c>
      <c r="BM274" s="229" t="s">
        <v>354</v>
      </c>
    </row>
    <row r="275" spans="1:47" s="2" customFormat="1" ht="12">
      <c r="A275" s="38"/>
      <c r="B275" s="39"/>
      <c r="C275" s="40"/>
      <c r="D275" s="231" t="s">
        <v>136</v>
      </c>
      <c r="E275" s="40"/>
      <c r="F275" s="232" t="s">
        <v>355</v>
      </c>
      <c r="G275" s="40"/>
      <c r="H275" s="40"/>
      <c r="I275" s="233"/>
      <c r="J275" s="40"/>
      <c r="K275" s="40"/>
      <c r="L275" s="44"/>
      <c r="M275" s="234"/>
      <c r="N275" s="235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136</v>
      </c>
      <c r="AU275" s="17" t="s">
        <v>90</v>
      </c>
    </row>
    <row r="276" spans="1:51" s="13" customFormat="1" ht="12">
      <c r="A276" s="13"/>
      <c r="B276" s="236"/>
      <c r="C276" s="237"/>
      <c r="D276" s="231" t="s">
        <v>138</v>
      </c>
      <c r="E276" s="238" t="s">
        <v>1</v>
      </c>
      <c r="F276" s="239" t="s">
        <v>340</v>
      </c>
      <c r="G276" s="237"/>
      <c r="H276" s="238" t="s">
        <v>1</v>
      </c>
      <c r="I276" s="240"/>
      <c r="J276" s="237"/>
      <c r="K276" s="237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138</v>
      </c>
      <c r="AU276" s="245" t="s">
        <v>90</v>
      </c>
      <c r="AV276" s="13" t="s">
        <v>88</v>
      </c>
      <c r="AW276" s="13" t="s">
        <v>36</v>
      </c>
      <c r="AX276" s="13" t="s">
        <v>80</v>
      </c>
      <c r="AY276" s="245" t="s">
        <v>127</v>
      </c>
    </row>
    <row r="277" spans="1:51" s="14" customFormat="1" ht="12">
      <c r="A277" s="14"/>
      <c r="B277" s="246"/>
      <c r="C277" s="247"/>
      <c r="D277" s="231" t="s">
        <v>138</v>
      </c>
      <c r="E277" s="248" t="s">
        <v>1</v>
      </c>
      <c r="F277" s="249" t="s">
        <v>341</v>
      </c>
      <c r="G277" s="247"/>
      <c r="H277" s="250">
        <v>6.834</v>
      </c>
      <c r="I277" s="251"/>
      <c r="J277" s="247"/>
      <c r="K277" s="247"/>
      <c r="L277" s="252"/>
      <c r="M277" s="253"/>
      <c r="N277" s="254"/>
      <c r="O277" s="254"/>
      <c r="P277" s="254"/>
      <c r="Q277" s="254"/>
      <c r="R277" s="254"/>
      <c r="S277" s="254"/>
      <c r="T277" s="255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6" t="s">
        <v>138</v>
      </c>
      <c r="AU277" s="256" t="s">
        <v>90</v>
      </c>
      <c r="AV277" s="14" t="s">
        <v>90</v>
      </c>
      <c r="AW277" s="14" t="s">
        <v>36</v>
      </c>
      <c r="AX277" s="14" t="s">
        <v>80</v>
      </c>
      <c r="AY277" s="256" t="s">
        <v>127</v>
      </c>
    </row>
    <row r="278" spans="1:51" s="13" customFormat="1" ht="12">
      <c r="A278" s="13"/>
      <c r="B278" s="236"/>
      <c r="C278" s="237"/>
      <c r="D278" s="231" t="s">
        <v>138</v>
      </c>
      <c r="E278" s="238" t="s">
        <v>1</v>
      </c>
      <c r="F278" s="239" t="s">
        <v>342</v>
      </c>
      <c r="G278" s="237"/>
      <c r="H278" s="238" t="s">
        <v>1</v>
      </c>
      <c r="I278" s="240"/>
      <c r="J278" s="237"/>
      <c r="K278" s="237"/>
      <c r="L278" s="241"/>
      <c r="M278" s="242"/>
      <c r="N278" s="243"/>
      <c r="O278" s="243"/>
      <c r="P278" s="243"/>
      <c r="Q278" s="243"/>
      <c r="R278" s="243"/>
      <c r="S278" s="243"/>
      <c r="T278" s="24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5" t="s">
        <v>138</v>
      </c>
      <c r="AU278" s="245" t="s">
        <v>90</v>
      </c>
      <c r="AV278" s="13" t="s">
        <v>88</v>
      </c>
      <c r="AW278" s="13" t="s">
        <v>36</v>
      </c>
      <c r="AX278" s="13" t="s">
        <v>80</v>
      </c>
      <c r="AY278" s="245" t="s">
        <v>127</v>
      </c>
    </row>
    <row r="279" spans="1:51" s="14" customFormat="1" ht="12">
      <c r="A279" s="14"/>
      <c r="B279" s="246"/>
      <c r="C279" s="247"/>
      <c r="D279" s="231" t="s">
        <v>138</v>
      </c>
      <c r="E279" s="248" t="s">
        <v>1</v>
      </c>
      <c r="F279" s="249" t="s">
        <v>343</v>
      </c>
      <c r="G279" s="247"/>
      <c r="H279" s="250">
        <v>189.504</v>
      </c>
      <c r="I279" s="251"/>
      <c r="J279" s="247"/>
      <c r="K279" s="247"/>
      <c r="L279" s="252"/>
      <c r="M279" s="253"/>
      <c r="N279" s="254"/>
      <c r="O279" s="254"/>
      <c r="P279" s="254"/>
      <c r="Q279" s="254"/>
      <c r="R279" s="254"/>
      <c r="S279" s="254"/>
      <c r="T279" s="25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6" t="s">
        <v>138</v>
      </c>
      <c r="AU279" s="256" t="s">
        <v>90</v>
      </c>
      <c r="AV279" s="14" t="s">
        <v>90</v>
      </c>
      <c r="AW279" s="14" t="s">
        <v>36</v>
      </c>
      <c r="AX279" s="14" t="s">
        <v>80</v>
      </c>
      <c r="AY279" s="256" t="s">
        <v>127</v>
      </c>
    </row>
    <row r="280" spans="1:51" s="15" customFormat="1" ht="12">
      <c r="A280" s="15"/>
      <c r="B280" s="257"/>
      <c r="C280" s="258"/>
      <c r="D280" s="231" t="s">
        <v>138</v>
      </c>
      <c r="E280" s="259" t="s">
        <v>1</v>
      </c>
      <c r="F280" s="260" t="s">
        <v>183</v>
      </c>
      <c r="G280" s="258"/>
      <c r="H280" s="261">
        <v>196.338</v>
      </c>
      <c r="I280" s="262"/>
      <c r="J280" s="258"/>
      <c r="K280" s="258"/>
      <c r="L280" s="263"/>
      <c r="M280" s="264"/>
      <c r="N280" s="265"/>
      <c r="O280" s="265"/>
      <c r="P280" s="265"/>
      <c r="Q280" s="265"/>
      <c r="R280" s="265"/>
      <c r="S280" s="265"/>
      <c r="T280" s="266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7" t="s">
        <v>138</v>
      </c>
      <c r="AU280" s="267" t="s">
        <v>90</v>
      </c>
      <c r="AV280" s="15" t="s">
        <v>134</v>
      </c>
      <c r="AW280" s="15" t="s">
        <v>36</v>
      </c>
      <c r="AX280" s="15" t="s">
        <v>88</v>
      </c>
      <c r="AY280" s="267" t="s">
        <v>127</v>
      </c>
    </row>
    <row r="281" spans="1:65" s="2" customFormat="1" ht="24.15" customHeight="1">
      <c r="A281" s="38"/>
      <c r="B281" s="39"/>
      <c r="C281" s="218" t="s">
        <v>356</v>
      </c>
      <c r="D281" s="218" t="s">
        <v>129</v>
      </c>
      <c r="E281" s="219" t="s">
        <v>357</v>
      </c>
      <c r="F281" s="220" t="s">
        <v>358</v>
      </c>
      <c r="G281" s="221" t="s">
        <v>169</v>
      </c>
      <c r="H281" s="222">
        <v>41.444</v>
      </c>
      <c r="I281" s="223"/>
      <c r="J281" s="224">
        <f>ROUND(I281*H281,2)</f>
        <v>0</v>
      </c>
      <c r="K281" s="220" t="s">
        <v>225</v>
      </c>
      <c r="L281" s="44"/>
      <c r="M281" s="225" t="s">
        <v>1</v>
      </c>
      <c r="N281" s="226" t="s">
        <v>45</v>
      </c>
      <c r="O281" s="91"/>
      <c r="P281" s="227">
        <f>O281*H281</f>
        <v>0</v>
      </c>
      <c r="Q281" s="227">
        <v>0</v>
      </c>
      <c r="R281" s="227">
        <f>Q281*H281</f>
        <v>0</v>
      </c>
      <c r="S281" s="227">
        <v>0</v>
      </c>
      <c r="T281" s="228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9" t="s">
        <v>134</v>
      </c>
      <c r="AT281" s="229" t="s">
        <v>129</v>
      </c>
      <c r="AU281" s="229" t="s">
        <v>90</v>
      </c>
      <c r="AY281" s="17" t="s">
        <v>127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17" t="s">
        <v>88</v>
      </c>
      <c r="BK281" s="230">
        <f>ROUND(I281*H281,2)</f>
        <v>0</v>
      </c>
      <c r="BL281" s="17" t="s">
        <v>134</v>
      </c>
      <c r="BM281" s="229" t="s">
        <v>359</v>
      </c>
    </row>
    <row r="282" spans="1:47" s="2" customFormat="1" ht="12">
      <c r="A282" s="38"/>
      <c r="B282" s="39"/>
      <c r="C282" s="40"/>
      <c r="D282" s="231" t="s">
        <v>136</v>
      </c>
      <c r="E282" s="40"/>
      <c r="F282" s="232" t="s">
        <v>358</v>
      </c>
      <c r="G282" s="40"/>
      <c r="H282" s="40"/>
      <c r="I282" s="233"/>
      <c r="J282" s="40"/>
      <c r="K282" s="40"/>
      <c r="L282" s="44"/>
      <c r="M282" s="234"/>
      <c r="N282" s="235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136</v>
      </c>
      <c r="AU282" s="17" t="s">
        <v>90</v>
      </c>
    </row>
    <row r="283" spans="1:47" s="2" customFormat="1" ht="12">
      <c r="A283" s="38"/>
      <c r="B283" s="39"/>
      <c r="C283" s="40"/>
      <c r="D283" s="231" t="s">
        <v>227</v>
      </c>
      <c r="E283" s="40"/>
      <c r="F283" s="268" t="s">
        <v>360</v>
      </c>
      <c r="G283" s="40"/>
      <c r="H283" s="40"/>
      <c r="I283" s="233"/>
      <c r="J283" s="40"/>
      <c r="K283" s="40"/>
      <c r="L283" s="44"/>
      <c r="M283" s="234"/>
      <c r="N283" s="235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227</v>
      </c>
      <c r="AU283" s="17" t="s">
        <v>90</v>
      </c>
    </row>
    <row r="284" spans="1:51" s="13" customFormat="1" ht="12">
      <c r="A284" s="13"/>
      <c r="B284" s="236"/>
      <c r="C284" s="237"/>
      <c r="D284" s="231" t="s">
        <v>138</v>
      </c>
      <c r="E284" s="238" t="s">
        <v>1</v>
      </c>
      <c r="F284" s="239" t="s">
        <v>361</v>
      </c>
      <c r="G284" s="237"/>
      <c r="H284" s="238" t="s">
        <v>1</v>
      </c>
      <c r="I284" s="240"/>
      <c r="J284" s="237"/>
      <c r="K284" s="237"/>
      <c r="L284" s="241"/>
      <c r="M284" s="242"/>
      <c r="N284" s="243"/>
      <c r="O284" s="243"/>
      <c r="P284" s="243"/>
      <c r="Q284" s="243"/>
      <c r="R284" s="243"/>
      <c r="S284" s="243"/>
      <c r="T284" s="24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5" t="s">
        <v>138</v>
      </c>
      <c r="AU284" s="245" t="s">
        <v>90</v>
      </c>
      <c r="AV284" s="13" t="s">
        <v>88</v>
      </c>
      <c r="AW284" s="13" t="s">
        <v>36</v>
      </c>
      <c r="AX284" s="13" t="s">
        <v>80</v>
      </c>
      <c r="AY284" s="245" t="s">
        <v>127</v>
      </c>
    </row>
    <row r="285" spans="1:51" s="14" customFormat="1" ht="12">
      <c r="A285" s="14"/>
      <c r="B285" s="246"/>
      <c r="C285" s="247"/>
      <c r="D285" s="231" t="s">
        <v>138</v>
      </c>
      <c r="E285" s="248" t="s">
        <v>1</v>
      </c>
      <c r="F285" s="249" t="s">
        <v>362</v>
      </c>
      <c r="G285" s="247"/>
      <c r="H285" s="250">
        <v>6.444</v>
      </c>
      <c r="I285" s="251"/>
      <c r="J285" s="247"/>
      <c r="K285" s="247"/>
      <c r="L285" s="252"/>
      <c r="M285" s="253"/>
      <c r="N285" s="254"/>
      <c r="O285" s="254"/>
      <c r="P285" s="254"/>
      <c r="Q285" s="254"/>
      <c r="R285" s="254"/>
      <c r="S285" s="254"/>
      <c r="T285" s="25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6" t="s">
        <v>138</v>
      </c>
      <c r="AU285" s="256" t="s">
        <v>90</v>
      </c>
      <c r="AV285" s="14" t="s">
        <v>90</v>
      </c>
      <c r="AW285" s="14" t="s">
        <v>36</v>
      </c>
      <c r="AX285" s="14" t="s">
        <v>80</v>
      </c>
      <c r="AY285" s="256" t="s">
        <v>127</v>
      </c>
    </row>
    <row r="286" spans="1:51" s="13" customFormat="1" ht="12">
      <c r="A286" s="13"/>
      <c r="B286" s="236"/>
      <c r="C286" s="237"/>
      <c r="D286" s="231" t="s">
        <v>138</v>
      </c>
      <c r="E286" s="238" t="s">
        <v>1</v>
      </c>
      <c r="F286" s="239" t="s">
        <v>363</v>
      </c>
      <c r="G286" s="237"/>
      <c r="H286" s="238" t="s">
        <v>1</v>
      </c>
      <c r="I286" s="240"/>
      <c r="J286" s="237"/>
      <c r="K286" s="237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138</v>
      </c>
      <c r="AU286" s="245" t="s">
        <v>90</v>
      </c>
      <c r="AV286" s="13" t="s">
        <v>88</v>
      </c>
      <c r="AW286" s="13" t="s">
        <v>36</v>
      </c>
      <c r="AX286" s="13" t="s">
        <v>80</v>
      </c>
      <c r="AY286" s="245" t="s">
        <v>127</v>
      </c>
    </row>
    <row r="287" spans="1:51" s="14" customFormat="1" ht="12">
      <c r="A287" s="14"/>
      <c r="B287" s="246"/>
      <c r="C287" s="247"/>
      <c r="D287" s="231" t="s">
        <v>138</v>
      </c>
      <c r="E287" s="248" t="s">
        <v>1</v>
      </c>
      <c r="F287" s="249" t="s">
        <v>364</v>
      </c>
      <c r="G287" s="247"/>
      <c r="H287" s="250">
        <v>35</v>
      </c>
      <c r="I287" s="251"/>
      <c r="J287" s="247"/>
      <c r="K287" s="247"/>
      <c r="L287" s="252"/>
      <c r="M287" s="253"/>
      <c r="N287" s="254"/>
      <c r="O287" s="254"/>
      <c r="P287" s="254"/>
      <c r="Q287" s="254"/>
      <c r="R287" s="254"/>
      <c r="S287" s="254"/>
      <c r="T287" s="25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6" t="s">
        <v>138</v>
      </c>
      <c r="AU287" s="256" t="s">
        <v>90</v>
      </c>
      <c r="AV287" s="14" t="s">
        <v>90</v>
      </c>
      <c r="AW287" s="14" t="s">
        <v>36</v>
      </c>
      <c r="AX287" s="14" t="s">
        <v>80</v>
      </c>
      <c r="AY287" s="256" t="s">
        <v>127</v>
      </c>
    </row>
    <row r="288" spans="1:51" s="15" customFormat="1" ht="12">
      <c r="A288" s="15"/>
      <c r="B288" s="257"/>
      <c r="C288" s="258"/>
      <c r="D288" s="231" t="s">
        <v>138</v>
      </c>
      <c r="E288" s="259" t="s">
        <v>1</v>
      </c>
      <c r="F288" s="260" t="s">
        <v>183</v>
      </c>
      <c r="G288" s="258"/>
      <c r="H288" s="261">
        <v>41.444</v>
      </c>
      <c r="I288" s="262"/>
      <c r="J288" s="258"/>
      <c r="K288" s="258"/>
      <c r="L288" s="263"/>
      <c r="M288" s="264"/>
      <c r="N288" s="265"/>
      <c r="O288" s="265"/>
      <c r="P288" s="265"/>
      <c r="Q288" s="265"/>
      <c r="R288" s="265"/>
      <c r="S288" s="265"/>
      <c r="T288" s="266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67" t="s">
        <v>138</v>
      </c>
      <c r="AU288" s="267" t="s">
        <v>90</v>
      </c>
      <c r="AV288" s="15" t="s">
        <v>134</v>
      </c>
      <c r="AW288" s="15" t="s">
        <v>36</v>
      </c>
      <c r="AX288" s="15" t="s">
        <v>88</v>
      </c>
      <c r="AY288" s="267" t="s">
        <v>127</v>
      </c>
    </row>
    <row r="289" spans="1:63" s="12" customFormat="1" ht="22.8" customHeight="1">
      <c r="A289" s="12"/>
      <c r="B289" s="202"/>
      <c r="C289" s="203"/>
      <c r="D289" s="204" t="s">
        <v>79</v>
      </c>
      <c r="E289" s="216" t="s">
        <v>365</v>
      </c>
      <c r="F289" s="216" t="s">
        <v>366</v>
      </c>
      <c r="G289" s="203"/>
      <c r="H289" s="203"/>
      <c r="I289" s="206"/>
      <c r="J289" s="217">
        <f>BK289</f>
        <v>0</v>
      </c>
      <c r="K289" s="203"/>
      <c r="L289" s="208"/>
      <c r="M289" s="209"/>
      <c r="N289" s="210"/>
      <c r="O289" s="210"/>
      <c r="P289" s="211">
        <f>SUM(P290:P291)</f>
        <v>0</v>
      </c>
      <c r="Q289" s="210"/>
      <c r="R289" s="211">
        <f>SUM(R290:R291)</f>
        <v>0</v>
      </c>
      <c r="S289" s="210"/>
      <c r="T289" s="212">
        <f>SUM(T290:T291)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13" t="s">
        <v>88</v>
      </c>
      <c r="AT289" s="214" t="s">
        <v>79</v>
      </c>
      <c r="AU289" s="214" t="s">
        <v>88</v>
      </c>
      <c r="AY289" s="213" t="s">
        <v>127</v>
      </c>
      <c r="BK289" s="215">
        <f>SUM(BK290:BK291)</f>
        <v>0</v>
      </c>
    </row>
    <row r="290" spans="1:65" s="2" customFormat="1" ht="16.5" customHeight="1">
      <c r="A290" s="38"/>
      <c r="B290" s="39"/>
      <c r="C290" s="218" t="s">
        <v>367</v>
      </c>
      <c r="D290" s="218" t="s">
        <v>129</v>
      </c>
      <c r="E290" s="219" t="s">
        <v>368</v>
      </c>
      <c r="F290" s="220" t="s">
        <v>369</v>
      </c>
      <c r="G290" s="221" t="s">
        <v>169</v>
      </c>
      <c r="H290" s="222">
        <v>168.973</v>
      </c>
      <c r="I290" s="223"/>
      <c r="J290" s="224">
        <f>ROUND(I290*H290,2)</f>
        <v>0</v>
      </c>
      <c r="K290" s="220" t="s">
        <v>225</v>
      </c>
      <c r="L290" s="44"/>
      <c r="M290" s="225" t="s">
        <v>1</v>
      </c>
      <c r="N290" s="226" t="s">
        <v>45</v>
      </c>
      <c r="O290" s="91"/>
      <c r="P290" s="227">
        <f>O290*H290</f>
        <v>0</v>
      </c>
      <c r="Q290" s="227">
        <v>0</v>
      </c>
      <c r="R290" s="227">
        <f>Q290*H290</f>
        <v>0</v>
      </c>
      <c r="S290" s="227">
        <v>0</v>
      </c>
      <c r="T290" s="228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9" t="s">
        <v>134</v>
      </c>
      <c r="AT290" s="229" t="s">
        <v>129</v>
      </c>
      <c r="AU290" s="229" t="s">
        <v>90</v>
      </c>
      <c r="AY290" s="17" t="s">
        <v>127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7" t="s">
        <v>88</v>
      </c>
      <c r="BK290" s="230">
        <f>ROUND(I290*H290,2)</f>
        <v>0</v>
      </c>
      <c r="BL290" s="17" t="s">
        <v>134</v>
      </c>
      <c r="BM290" s="229" t="s">
        <v>370</v>
      </c>
    </row>
    <row r="291" spans="1:47" s="2" customFormat="1" ht="12">
      <c r="A291" s="38"/>
      <c r="B291" s="39"/>
      <c r="C291" s="40"/>
      <c r="D291" s="231" t="s">
        <v>136</v>
      </c>
      <c r="E291" s="40"/>
      <c r="F291" s="232" t="s">
        <v>369</v>
      </c>
      <c r="G291" s="40"/>
      <c r="H291" s="40"/>
      <c r="I291" s="233"/>
      <c r="J291" s="40"/>
      <c r="K291" s="40"/>
      <c r="L291" s="44"/>
      <c r="M291" s="234"/>
      <c r="N291" s="235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136</v>
      </c>
      <c r="AU291" s="17" t="s">
        <v>90</v>
      </c>
    </row>
    <row r="292" spans="1:63" s="12" customFormat="1" ht="25.9" customHeight="1">
      <c r="A292" s="12"/>
      <c r="B292" s="202"/>
      <c r="C292" s="203"/>
      <c r="D292" s="204" t="s">
        <v>79</v>
      </c>
      <c r="E292" s="205" t="s">
        <v>371</v>
      </c>
      <c r="F292" s="205" t="s">
        <v>372</v>
      </c>
      <c r="G292" s="203"/>
      <c r="H292" s="203"/>
      <c r="I292" s="206"/>
      <c r="J292" s="207">
        <f>BK292</f>
        <v>0</v>
      </c>
      <c r="K292" s="203"/>
      <c r="L292" s="208"/>
      <c r="M292" s="209"/>
      <c r="N292" s="210"/>
      <c r="O292" s="210"/>
      <c r="P292" s="211">
        <f>P293</f>
        <v>0</v>
      </c>
      <c r="Q292" s="210"/>
      <c r="R292" s="211">
        <f>R293</f>
        <v>0</v>
      </c>
      <c r="S292" s="210"/>
      <c r="T292" s="212">
        <f>T293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13" t="s">
        <v>90</v>
      </c>
      <c r="AT292" s="214" t="s">
        <v>79</v>
      </c>
      <c r="AU292" s="214" t="s">
        <v>80</v>
      </c>
      <c r="AY292" s="213" t="s">
        <v>127</v>
      </c>
      <c r="BK292" s="215">
        <f>BK293</f>
        <v>0</v>
      </c>
    </row>
    <row r="293" spans="1:63" s="12" customFormat="1" ht="22.8" customHeight="1">
      <c r="A293" s="12"/>
      <c r="B293" s="202"/>
      <c r="C293" s="203"/>
      <c r="D293" s="204" t="s">
        <v>79</v>
      </c>
      <c r="E293" s="216" t="s">
        <v>373</v>
      </c>
      <c r="F293" s="216" t="s">
        <v>374</v>
      </c>
      <c r="G293" s="203"/>
      <c r="H293" s="203"/>
      <c r="I293" s="206"/>
      <c r="J293" s="217">
        <f>BK293</f>
        <v>0</v>
      </c>
      <c r="K293" s="203"/>
      <c r="L293" s="208"/>
      <c r="M293" s="209"/>
      <c r="N293" s="210"/>
      <c r="O293" s="210"/>
      <c r="P293" s="211">
        <f>SUM(P294:P307)</f>
        <v>0</v>
      </c>
      <c r="Q293" s="210"/>
      <c r="R293" s="211">
        <f>SUM(R294:R307)</f>
        <v>0</v>
      </c>
      <c r="S293" s="210"/>
      <c r="T293" s="212">
        <f>SUM(T294:T307)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3" t="s">
        <v>90</v>
      </c>
      <c r="AT293" s="214" t="s">
        <v>79</v>
      </c>
      <c r="AU293" s="214" t="s">
        <v>88</v>
      </c>
      <c r="AY293" s="213" t="s">
        <v>127</v>
      </c>
      <c r="BK293" s="215">
        <f>SUM(BK294:BK307)</f>
        <v>0</v>
      </c>
    </row>
    <row r="294" spans="1:65" s="2" customFormat="1" ht="24.15" customHeight="1">
      <c r="A294" s="38"/>
      <c r="B294" s="39"/>
      <c r="C294" s="218" t="s">
        <v>375</v>
      </c>
      <c r="D294" s="218" t="s">
        <v>129</v>
      </c>
      <c r="E294" s="219" t="s">
        <v>376</v>
      </c>
      <c r="F294" s="220" t="s">
        <v>377</v>
      </c>
      <c r="G294" s="221" t="s">
        <v>378</v>
      </c>
      <c r="H294" s="222">
        <v>3895.04</v>
      </c>
      <c r="I294" s="223"/>
      <c r="J294" s="224">
        <f>ROUND(I294*H294,2)</f>
        <v>0</v>
      </c>
      <c r="K294" s="220" t="s">
        <v>133</v>
      </c>
      <c r="L294" s="44"/>
      <c r="M294" s="225" t="s">
        <v>1</v>
      </c>
      <c r="N294" s="226" t="s">
        <v>45</v>
      </c>
      <c r="O294" s="91"/>
      <c r="P294" s="227">
        <f>O294*H294</f>
        <v>0</v>
      </c>
      <c r="Q294" s="227">
        <v>0</v>
      </c>
      <c r="R294" s="227">
        <f>Q294*H294</f>
        <v>0</v>
      </c>
      <c r="S294" s="227">
        <v>0</v>
      </c>
      <c r="T294" s="228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9" t="s">
        <v>240</v>
      </c>
      <c r="AT294" s="229" t="s">
        <v>129</v>
      </c>
      <c r="AU294" s="229" t="s">
        <v>90</v>
      </c>
      <c r="AY294" s="17" t="s">
        <v>127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17" t="s">
        <v>88</v>
      </c>
      <c r="BK294" s="230">
        <f>ROUND(I294*H294,2)</f>
        <v>0</v>
      </c>
      <c r="BL294" s="17" t="s">
        <v>240</v>
      </c>
      <c r="BM294" s="229" t="s">
        <v>379</v>
      </c>
    </row>
    <row r="295" spans="1:47" s="2" customFormat="1" ht="12">
      <c r="A295" s="38"/>
      <c r="B295" s="39"/>
      <c r="C295" s="40"/>
      <c r="D295" s="231" t="s">
        <v>136</v>
      </c>
      <c r="E295" s="40"/>
      <c r="F295" s="232" t="s">
        <v>377</v>
      </c>
      <c r="G295" s="40"/>
      <c r="H295" s="40"/>
      <c r="I295" s="233"/>
      <c r="J295" s="40"/>
      <c r="K295" s="40"/>
      <c r="L295" s="44"/>
      <c r="M295" s="234"/>
      <c r="N295" s="235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136</v>
      </c>
      <c r="AU295" s="17" t="s">
        <v>90</v>
      </c>
    </row>
    <row r="296" spans="1:47" s="2" customFormat="1" ht="12">
      <c r="A296" s="38"/>
      <c r="B296" s="39"/>
      <c r="C296" s="40"/>
      <c r="D296" s="231" t="s">
        <v>227</v>
      </c>
      <c r="E296" s="40"/>
      <c r="F296" s="268" t="s">
        <v>380</v>
      </c>
      <c r="G296" s="40"/>
      <c r="H296" s="40"/>
      <c r="I296" s="233"/>
      <c r="J296" s="40"/>
      <c r="K296" s="40"/>
      <c r="L296" s="44"/>
      <c r="M296" s="234"/>
      <c r="N296" s="235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227</v>
      </c>
      <c r="AU296" s="17" t="s">
        <v>90</v>
      </c>
    </row>
    <row r="297" spans="1:51" s="14" customFormat="1" ht="12">
      <c r="A297" s="14"/>
      <c r="B297" s="246"/>
      <c r="C297" s="247"/>
      <c r="D297" s="231" t="s">
        <v>138</v>
      </c>
      <c r="E297" s="248" t="s">
        <v>1</v>
      </c>
      <c r="F297" s="249" t="s">
        <v>381</v>
      </c>
      <c r="G297" s="247"/>
      <c r="H297" s="250">
        <v>3895.04</v>
      </c>
      <c r="I297" s="251"/>
      <c r="J297" s="247"/>
      <c r="K297" s="247"/>
      <c r="L297" s="252"/>
      <c r="M297" s="253"/>
      <c r="N297" s="254"/>
      <c r="O297" s="254"/>
      <c r="P297" s="254"/>
      <c r="Q297" s="254"/>
      <c r="R297" s="254"/>
      <c r="S297" s="254"/>
      <c r="T297" s="255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6" t="s">
        <v>138</v>
      </c>
      <c r="AU297" s="256" t="s">
        <v>90</v>
      </c>
      <c r="AV297" s="14" t="s">
        <v>90</v>
      </c>
      <c r="AW297" s="14" t="s">
        <v>36</v>
      </c>
      <c r="AX297" s="14" t="s">
        <v>88</v>
      </c>
      <c r="AY297" s="256" t="s">
        <v>127</v>
      </c>
    </row>
    <row r="298" spans="1:65" s="2" customFormat="1" ht="16.5" customHeight="1">
      <c r="A298" s="38"/>
      <c r="B298" s="39"/>
      <c r="C298" s="269" t="s">
        <v>382</v>
      </c>
      <c r="D298" s="269" t="s">
        <v>383</v>
      </c>
      <c r="E298" s="270" t="s">
        <v>384</v>
      </c>
      <c r="F298" s="271" t="s">
        <v>385</v>
      </c>
      <c r="G298" s="272" t="s">
        <v>378</v>
      </c>
      <c r="H298" s="273">
        <v>3895.04</v>
      </c>
      <c r="I298" s="274"/>
      <c r="J298" s="275">
        <f>ROUND(I298*H298,2)</f>
        <v>0</v>
      </c>
      <c r="K298" s="271" t="s">
        <v>225</v>
      </c>
      <c r="L298" s="276"/>
      <c r="M298" s="277" t="s">
        <v>1</v>
      </c>
      <c r="N298" s="278" t="s">
        <v>45</v>
      </c>
      <c r="O298" s="91"/>
      <c r="P298" s="227">
        <f>O298*H298</f>
        <v>0</v>
      </c>
      <c r="Q298" s="227">
        <v>0</v>
      </c>
      <c r="R298" s="227">
        <f>Q298*H298</f>
        <v>0</v>
      </c>
      <c r="S298" s="227">
        <v>0</v>
      </c>
      <c r="T298" s="228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9" t="s">
        <v>375</v>
      </c>
      <c r="AT298" s="229" t="s">
        <v>383</v>
      </c>
      <c r="AU298" s="229" t="s">
        <v>90</v>
      </c>
      <c r="AY298" s="17" t="s">
        <v>127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17" t="s">
        <v>88</v>
      </c>
      <c r="BK298" s="230">
        <f>ROUND(I298*H298,2)</f>
        <v>0</v>
      </c>
      <c r="BL298" s="17" t="s">
        <v>240</v>
      </c>
      <c r="BM298" s="229" t="s">
        <v>386</v>
      </c>
    </row>
    <row r="299" spans="1:47" s="2" customFormat="1" ht="12">
      <c r="A299" s="38"/>
      <c r="B299" s="39"/>
      <c r="C299" s="40"/>
      <c r="D299" s="231" t="s">
        <v>136</v>
      </c>
      <c r="E299" s="40"/>
      <c r="F299" s="232" t="s">
        <v>385</v>
      </c>
      <c r="G299" s="40"/>
      <c r="H299" s="40"/>
      <c r="I299" s="233"/>
      <c r="J299" s="40"/>
      <c r="K299" s="40"/>
      <c r="L299" s="44"/>
      <c r="M299" s="234"/>
      <c r="N299" s="235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136</v>
      </c>
      <c r="AU299" s="17" t="s">
        <v>90</v>
      </c>
    </row>
    <row r="300" spans="1:47" s="2" customFormat="1" ht="12">
      <c r="A300" s="38"/>
      <c r="B300" s="39"/>
      <c r="C300" s="40"/>
      <c r="D300" s="231" t="s">
        <v>227</v>
      </c>
      <c r="E300" s="40"/>
      <c r="F300" s="268" t="s">
        <v>387</v>
      </c>
      <c r="G300" s="40"/>
      <c r="H300" s="40"/>
      <c r="I300" s="233"/>
      <c r="J300" s="40"/>
      <c r="K300" s="40"/>
      <c r="L300" s="44"/>
      <c r="M300" s="234"/>
      <c r="N300" s="235"/>
      <c r="O300" s="91"/>
      <c r="P300" s="91"/>
      <c r="Q300" s="91"/>
      <c r="R300" s="91"/>
      <c r="S300" s="91"/>
      <c r="T300" s="92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227</v>
      </c>
      <c r="AU300" s="17" t="s">
        <v>90</v>
      </c>
    </row>
    <row r="301" spans="1:51" s="14" customFormat="1" ht="12">
      <c r="A301" s="14"/>
      <c r="B301" s="246"/>
      <c r="C301" s="247"/>
      <c r="D301" s="231" t="s">
        <v>138</v>
      </c>
      <c r="E301" s="248" t="s">
        <v>1</v>
      </c>
      <c r="F301" s="249" t="s">
        <v>381</v>
      </c>
      <c r="G301" s="247"/>
      <c r="H301" s="250">
        <v>3895.04</v>
      </c>
      <c r="I301" s="251"/>
      <c r="J301" s="247"/>
      <c r="K301" s="247"/>
      <c r="L301" s="252"/>
      <c r="M301" s="253"/>
      <c r="N301" s="254"/>
      <c r="O301" s="254"/>
      <c r="P301" s="254"/>
      <c r="Q301" s="254"/>
      <c r="R301" s="254"/>
      <c r="S301" s="254"/>
      <c r="T301" s="255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6" t="s">
        <v>138</v>
      </c>
      <c r="AU301" s="256" t="s">
        <v>90</v>
      </c>
      <c r="AV301" s="14" t="s">
        <v>90</v>
      </c>
      <c r="AW301" s="14" t="s">
        <v>36</v>
      </c>
      <c r="AX301" s="14" t="s">
        <v>88</v>
      </c>
      <c r="AY301" s="256" t="s">
        <v>127</v>
      </c>
    </row>
    <row r="302" spans="1:65" s="2" customFormat="1" ht="33" customHeight="1">
      <c r="A302" s="38"/>
      <c r="B302" s="39"/>
      <c r="C302" s="218" t="s">
        <v>388</v>
      </c>
      <c r="D302" s="218" t="s">
        <v>129</v>
      </c>
      <c r="E302" s="219" t="s">
        <v>389</v>
      </c>
      <c r="F302" s="220" t="s">
        <v>390</v>
      </c>
      <c r="G302" s="221" t="s">
        <v>378</v>
      </c>
      <c r="H302" s="222">
        <v>6444.445</v>
      </c>
      <c r="I302" s="223"/>
      <c r="J302" s="224">
        <f>ROUND(I302*H302,2)</f>
        <v>0</v>
      </c>
      <c r="K302" s="220" t="s">
        <v>133</v>
      </c>
      <c r="L302" s="44"/>
      <c r="M302" s="225" t="s">
        <v>1</v>
      </c>
      <c r="N302" s="226" t="s">
        <v>45</v>
      </c>
      <c r="O302" s="91"/>
      <c r="P302" s="227">
        <f>O302*H302</f>
        <v>0</v>
      </c>
      <c r="Q302" s="227">
        <v>0</v>
      </c>
      <c r="R302" s="227">
        <f>Q302*H302</f>
        <v>0</v>
      </c>
      <c r="S302" s="227">
        <v>0</v>
      </c>
      <c r="T302" s="228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9" t="s">
        <v>240</v>
      </c>
      <c r="AT302" s="229" t="s">
        <v>129</v>
      </c>
      <c r="AU302" s="229" t="s">
        <v>90</v>
      </c>
      <c r="AY302" s="17" t="s">
        <v>127</v>
      </c>
      <c r="BE302" s="230">
        <f>IF(N302="základní",J302,0)</f>
        <v>0</v>
      </c>
      <c r="BF302" s="230">
        <f>IF(N302="snížená",J302,0)</f>
        <v>0</v>
      </c>
      <c r="BG302" s="230">
        <f>IF(N302="zákl. přenesená",J302,0)</f>
        <v>0</v>
      </c>
      <c r="BH302" s="230">
        <f>IF(N302="sníž. přenesená",J302,0)</f>
        <v>0</v>
      </c>
      <c r="BI302" s="230">
        <f>IF(N302="nulová",J302,0)</f>
        <v>0</v>
      </c>
      <c r="BJ302" s="17" t="s">
        <v>88</v>
      </c>
      <c r="BK302" s="230">
        <f>ROUND(I302*H302,2)</f>
        <v>0</v>
      </c>
      <c r="BL302" s="17" t="s">
        <v>240</v>
      </c>
      <c r="BM302" s="229" t="s">
        <v>391</v>
      </c>
    </row>
    <row r="303" spans="1:47" s="2" customFormat="1" ht="12">
      <c r="A303" s="38"/>
      <c r="B303" s="39"/>
      <c r="C303" s="40"/>
      <c r="D303" s="231" t="s">
        <v>136</v>
      </c>
      <c r="E303" s="40"/>
      <c r="F303" s="232" t="s">
        <v>390</v>
      </c>
      <c r="G303" s="40"/>
      <c r="H303" s="40"/>
      <c r="I303" s="233"/>
      <c r="J303" s="40"/>
      <c r="K303" s="40"/>
      <c r="L303" s="44"/>
      <c r="M303" s="234"/>
      <c r="N303" s="235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136</v>
      </c>
      <c r="AU303" s="17" t="s">
        <v>90</v>
      </c>
    </row>
    <row r="304" spans="1:47" s="2" customFormat="1" ht="12">
      <c r="A304" s="38"/>
      <c r="B304" s="39"/>
      <c r="C304" s="40"/>
      <c r="D304" s="231" t="s">
        <v>227</v>
      </c>
      <c r="E304" s="40"/>
      <c r="F304" s="268" t="s">
        <v>392</v>
      </c>
      <c r="G304" s="40"/>
      <c r="H304" s="40"/>
      <c r="I304" s="233"/>
      <c r="J304" s="40"/>
      <c r="K304" s="40"/>
      <c r="L304" s="44"/>
      <c r="M304" s="234"/>
      <c r="N304" s="235"/>
      <c r="O304" s="91"/>
      <c r="P304" s="91"/>
      <c r="Q304" s="91"/>
      <c r="R304" s="91"/>
      <c r="S304" s="91"/>
      <c r="T304" s="92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227</v>
      </c>
      <c r="AU304" s="17" t="s">
        <v>90</v>
      </c>
    </row>
    <row r="305" spans="1:51" s="13" customFormat="1" ht="12">
      <c r="A305" s="13"/>
      <c r="B305" s="236"/>
      <c r="C305" s="237"/>
      <c r="D305" s="231" t="s">
        <v>138</v>
      </c>
      <c r="E305" s="238" t="s">
        <v>1</v>
      </c>
      <c r="F305" s="239" t="s">
        <v>393</v>
      </c>
      <c r="G305" s="237"/>
      <c r="H305" s="238" t="s">
        <v>1</v>
      </c>
      <c r="I305" s="240"/>
      <c r="J305" s="237"/>
      <c r="K305" s="237"/>
      <c r="L305" s="241"/>
      <c r="M305" s="242"/>
      <c r="N305" s="243"/>
      <c r="O305" s="243"/>
      <c r="P305" s="243"/>
      <c r="Q305" s="243"/>
      <c r="R305" s="243"/>
      <c r="S305" s="243"/>
      <c r="T305" s="24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5" t="s">
        <v>138</v>
      </c>
      <c r="AU305" s="245" t="s">
        <v>90</v>
      </c>
      <c r="AV305" s="13" t="s">
        <v>88</v>
      </c>
      <c r="AW305" s="13" t="s">
        <v>36</v>
      </c>
      <c r="AX305" s="13" t="s">
        <v>80</v>
      </c>
      <c r="AY305" s="245" t="s">
        <v>127</v>
      </c>
    </row>
    <row r="306" spans="1:51" s="13" customFormat="1" ht="12">
      <c r="A306" s="13"/>
      <c r="B306" s="236"/>
      <c r="C306" s="237"/>
      <c r="D306" s="231" t="s">
        <v>138</v>
      </c>
      <c r="E306" s="238" t="s">
        <v>1</v>
      </c>
      <c r="F306" s="239" t="s">
        <v>394</v>
      </c>
      <c r="G306" s="237"/>
      <c r="H306" s="238" t="s">
        <v>1</v>
      </c>
      <c r="I306" s="240"/>
      <c r="J306" s="237"/>
      <c r="K306" s="237"/>
      <c r="L306" s="241"/>
      <c r="M306" s="242"/>
      <c r="N306" s="243"/>
      <c r="O306" s="243"/>
      <c r="P306" s="243"/>
      <c r="Q306" s="243"/>
      <c r="R306" s="243"/>
      <c r="S306" s="243"/>
      <c r="T306" s="24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5" t="s">
        <v>138</v>
      </c>
      <c r="AU306" s="245" t="s">
        <v>90</v>
      </c>
      <c r="AV306" s="13" t="s">
        <v>88</v>
      </c>
      <c r="AW306" s="13" t="s">
        <v>36</v>
      </c>
      <c r="AX306" s="13" t="s">
        <v>80</v>
      </c>
      <c r="AY306" s="245" t="s">
        <v>127</v>
      </c>
    </row>
    <row r="307" spans="1:51" s="14" customFormat="1" ht="12">
      <c r="A307" s="14"/>
      <c r="B307" s="246"/>
      <c r="C307" s="247"/>
      <c r="D307" s="231" t="s">
        <v>138</v>
      </c>
      <c r="E307" s="248" t="s">
        <v>1</v>
      </c>
      <c r="F307" s="249" t="s">
        <v>395</v>
      </c>
      <c r="G307" s="247"/>
      <c r="H307" s="250">
        <v>6444.445</v>
      </c>
      <c r="I307" s="251"/>
      <c r="J307" s="247"/>
      <c r="K307" s="247"/>
      <c r="L307" s="252"/>
      <c r="M307" s="279"/>
      <c r="N307" s="280"/>
      <c r="O307" s="280"/>
      <c r="P307" s="280"/>
      <c r="Q307" s="280"/>
      <c r="R307" s="280"/>
      <c r="S307" s="280"/>
      <c r="T307" s="28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6" t="s">
        <v>138</v>
      </c>
      <c r="AU307" s="256" t="s">
        <v>90</v>
      </c>
      <c r="AV307" s="14" t="s">
        <v>90</v>
      </c>
      <c r="AW307" s="14" t="s">
        <v>36</v>
      </c>
      <c r="AX307" s="14" t="s">
        <v>88</v>
      </c>
      <c r="AY307" s="256" t="s">
        <v>127</v>
      </c>
    </row>
    <row r="308" spans="1:31" s="2" customFormat="1" ht="6.95" customHeight="1">
      <c r="A308" s="38"/>
      <c r="B308" s="66"/>
      <c r="C308" s="67"/>
      <c r="D308" s="67"/>
      <c r="E308" s="67"/>
      <c r="F308" s="67"/>
      <c r="G308" s="67"/>
      <c r="H308" s="67"/>
      <c r="I308" s="67"/>
      <c r="J308" s="67"/>
      <c r="K308" s="67"/>
      <c r="L308" s="44"/>
      <c r="M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</row>
  </sheetData>
  <sheetProtection password="CC35" sheet="1" objects="1" scenarios="1" formatColumns="0" formatRows="0" autoFilter="0"/>
  <autoFilter ref="C125:K307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94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VT Ostravice, Staré Hamry, km 44.610 – 45.446 oprava opěrné zdi, stavba č. 5257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396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18. 8. 2021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38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39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ROUND(J117,2)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ROUND((SUM(BE117:BE148)),2)</f>
        <v>0</v>
      </c>
      <c r="G33" s="38"/>
      <c r="H33" s="38"/>
      <c r="I33" s="155">
        <v>0.21</v>
      </c>
      <c r="J33" s="154">
        <f>ROUND(((SUM(BE117:BE148))*I33),2)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ROUND((SUM(BF117:BF148)),2)</f>
        <v>0</v>
      </c>
      <c r="G34" s="38"/>
      <c r="H34" s="38"/>
      <c r="I34" s="155">
        <v>0.15</v>
      </c>
      <c r="J34" s="154">
        <f>ROUND(((SUM(BF117:BF148))*I34),2)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ROUND((SUM(BG117:BG148)),2)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ROUND((SUM(BH117:BH148)),2)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ROUND((SUM(BI117:BI148)),2)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VT Ostravice, Staré Hamry, km 44.610 – 45.446 oprava opěrné zdi, stavba č. 5257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VON - Vedlejší a ostatní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Ostravice</v>
      </c>
      <c r="G89" s="40"/>
      <c r="H89" s="40"/>
      <c r="I89" s="32" t="s">
        <v>22</v>
      </c>
      <c r="J89" s="79" t="str">
        <f>IF(J12="","",J12)</f>
        <v>18. 8. 2021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Povodí Odry, státní podnik</v>
      </c>
      <c r="G91" s="40"/>
      <c r="H91" s="40"/>
      <c r="I91" s="32" t="s">
        <v>32</v>
      </c>
      <c r="J91" s="36" t="str">
        <f>E21</f>
        <v>Lineplan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Ing. Marek Boháč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98</v>
      </c>
      <c r="D94" s="176"/>
      <c r="E94" s="176"/>
      <c r="F94" s="176"/>
      <c r="G94" s="176"/>
      <c r="H94" s="176"/>
      <c r="I94" s="176"/>
      <c r="J94" s="177" t="s">
        <v>99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100</v>
      </c>
      <c r="D96" s="40"/>
      <c r="E96" s="40"/>
      <c r="F96" s="40"/>
      <c r="G96" s="40"/>
      <c r="H96" s="40"/>
      <c r="I96" s="40"/>
      <c r="J96" s="110">
        <f>J117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101</v>
      </c>
    </row>
    <row r="97" spans="1:31" s="9" customFormat="1" ht="24.95" customHeight="1">
      <c r="A97" s="9"/>
      <c r="B97" s="179"/>
      <c r="C97" s="180"/>
      <c r="D97" s="181" t="s">
        <v>397</v>
      </c>
      <c r="E97" s="182"/>
      <c r="F97" s="182"/>
      <c r="G97" s="182"/>
      <c r="H97" s="182"/>
      <c r="I97" s="182"/>
      <c r="J97" s="183">
        <f>J118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pans="1:31" s="2" customFormat="1" ht="6.95" customHeight="1">
      <c r="A103" s="38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4.95" customHeight="1">
      <c r="A104" s="38"/>
      <c r="B104" s="39"/>
      <c r="C104" s="23" t="s">
        <v>112</v>
      </c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2" customHeight="1">
      <c r="A106" s="38"/>
      <c r="B106" s="39"/>
      <c r="C106" s="32" t="s">
        <v>16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6.25" customHeight="1">
      <c r="A107" s="38"/>
      <c r="B107" s="39"/>
      <c r="C107" s="40"/>
      <c r="D107" s="40"/>
      <c r="E107" s="174" t="str">
        <f>E7</f>
        <v>VT Ostravice, Staré Hamry, km 44.610 – 45.446 oprava opěrné zdi, stavba č. 5257</v>
      </c>
      <c r="F107" s="32"/>
      <c r="G107" s="32"/>
      <c r="H107" s="32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95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76" t="str">
        <f>E9</f>
        <v>VON - Vedlejší a ostatní náklady</v>
      </c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20</v>
      </c>
      <c r="D111" s="40"/>
      <c r="E111" s="40"/>
      <c r="F111" s="27" t="str">
        <f>F12</f>
        <v>Ostravice</v>
      </c>
      <c r="G111" s="40"/>
      <c r="H111" s="40"/>
      <c r="I111" s="32" t="s">
        <v>22</v>
      </c>
      <c r="J111" s="79" t="str">
        <f>IF(J12="","",J12)</f>
        <v>18. 8. 2021</v>
      </c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5.15" customHeight="1">
      <c r="A113" s="38"/>
      <c r="B113" s="39"/>
      <c r="C113" s="32" t="s">
        <v>24</v>
      </c>
      <c r="D113" s="40"/>
      <c r="E113" s="40"/>
      <c r="F113" s="27" t="str">
        <f>E15</f>
        <v>Povodí Odry, státní podnik</v>
      </c>
      <c r="G113" s="40"/>
      <c r="H113" s="40"/>
      <c r="I113" s="32" t="s">
        <v>32</v>
      </c>
      <c r="J113" s="36" t="str">
        <f>E21</f>
        <v>Lineplan s.r.o.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30</v>
      </c>
      <c r="D114" s="40"/>
      <c r="E114" s="40"/>
      <c r="F114" s="27" t="str">
        <f>IF(E18="","",E18)</f>
        <v>Vyplň údaj</v>
      </c>
      <c r="G114" s="40"/>
      <c r="H114" s="40"/>
      <c r="I114" s="32" t="s">
        <v>37</v>
      </c>
      <c r="J114" s="36" t="str">
        <f>E24</f>
        <v>Ing. Marek Boháč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0.3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11" customFormat="1" ht="29.25" customHeight="1">
      <c r="A116" s="191"/>
      <c r="B116" s="192"/>
      <c r="C116" s="193" t="s">
        <v>113</v>
      </c>
      <c r="D116" s="194" t="s">
        <v>65</v>
      </c>
      <c r="E116" s="194" t="s">
        <v>61</v>
      </c>
      <c r="F116" s="194" t="s">
        <v>62</v>
      </c>
      <c r="G116" s="194" t="s">
        <v>114</v>
      </c>
      <c r="H116" s="194" t="s">
        <v>115</v>
      </c>
      <c r="I116" s="194" t="s">
        <v>116</v>
      </c>
      <c r="J116" s="194" t="s">
        <v>99</v>
      </c>
      <c r="K116" s="195" t="s">
        <v>117</v>
      </c>
      <c r="L116" s="196"/>
      <c r="M116" s="100" t="s">
        <v>1</v>
      </c>
      <c r="N116" s="101" t="s">
        <v>44</v>
      </c>
      <c r="O116" s="101" t="s">
        <v>118</v>
      </c>
      <c r="P116" s="101" t="s">
        <v>119</v>
      </c>
      <c r="Q116" s="101" t="s">
        <v>120</v>
      </c>
      <c r="R116" s="101" t="s">
        <v>121</v>
      </c>
      <c r="S116" s="101" t="s">
        <v>122</v>
      </c>
      <c r="T116" s="102" t="s">
        <v>123</v>
      </c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</row>
    <row r="117" spans="1:63" s="2" customFormat="1" ht="22.8" customHeight="1">
      <c r="A117" s="38"/>
      <c r="B117" s="39"/>
      <c r="C117" s="107" t="s">
        <v>124</v>
      </c>
      <c r="D117" s="40"/>
      <c r="E117" s="40"/>
      <c r="F117" s="40"/>
      <c r="G117" s="40"/>
      <c r="H117" s="40"/>
      <c r="I117" s="40"/>
      <c r="J117" s="197">
        <f>BK117</f>
        <v>0</v>
      </c>
      <c r="K117" s="40"/>
      <c r="L117" s="44"/>
      <c r="M117" s="103"/>
      <c r="N117" s="198"/>
      <c r="O117" s="104"/>
      <c r="P117" s="199">
        <f>P118</f>
        <v>0</v>
      </c>
      <c r="Q117" s="104"/>
      <c r="R117" s="199">
        <f>R118</f>
        <v>0</v>
      </c>
      <c r="S117" s="104"/>
      <c r="T117" s="200">
        <f>T118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79</v>
      </c>
      <c r="AU117" s="17" t="s">
        <v>101</v>
      </c>
      <c r="BK117" s="201">
        <f>BK118</f>
        <v>0</v>
      </c>
    </row>
    <row r="118" spans="1:63" s="12" customFormat="1" ht="25.9" customHeight="1">
      <c r="A118" s="12"/>
      <c r="B118" s="202"/>
      <c r="C118" s="203"/>
      <c r="D118" s="204" t="s">
        <v>79</v>
      </c>
      <c r="E118" s="205" t="s">
        <v>398</v>
      </c>
      <c r="F118" s="205" t="s">
        <v>399</v>
      </c>
      <c r="G118" s="203"/>
      <c r="H118" s="203"/>
      <c r="I118" s="206"/>
      <c r="J118" s="207">
        <f>BK118</f>
        <v>0</v>
      </c>
      <c r="K118" s="203"/>
      <c r="L118" s="208"/>
      <c r="M118" s="209"/>
      <c r="N118" s="210"/>
      <c r="O118" s="210"/>
      <c r="P118" s="211">
        <f>SUM(P119:P148)</f>
        <v>0</v>
      </c>
      <c r="Q118" s="210"/>
      <c r="R118" s="211">
        <f>SUM(R119:R148)</f>
        <v>0</v>
      </c>
      <c r="S118" s="210"/>
      <c r="T118" s="212">
        <f>SUM(T119:T148)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3" t="s">
        <v>160</v>
      </c>
      <c r="AT118" s="214" t="s">
        <v>79</v>
      </c>
      <c r="AU118" s="214" t="s">
        <v>80</v>
      </c>
      <c r="AY118" s="213" t="s">
        <v>127</v>
      </c>
      <c r="BK118" s="215">
        <f>SUM(BK119:BK148)</f>
        <v>0</v>
      </c>
    </row>
    <row r="119" spans="1:65" s="2" customFormat="1" ht="16.5" customHeight="1">
      <c r="A119" s="38"/>
      <c r="B119" s="39"/>
      <c r="C119" s="218" t="s">
        <v>88</v>
      </c>
      <c r="D119" s="218" t="s">
        <v>129</v>
      </c>
      <c r="E119" s="219" t="s">
        <v>400</v>
      </c>
      <c r="F119" s="220" t="s">
        <v>401</v>
      </c>
      <c r="G119" s="221" t="s">
        <v>402</v>
      </c>
      <c r="H119" s="222">
        <v>1</v>
      </c>
      <c r="I119" s="223"/>
      <c r="J119" s="224">
        <f>ROUND(I119*H119,2)</f>
        <v>0</v>
      </c>
      <c r="K119" s="220" t="s">
        <v>1</v>
      </c>
      <c r="L119" s="44"/>
      <c r="M119" s="225" t="s">
        <v>1</v>
      </c>
      <c r="N119" s="226" t="s">
        <v>45</v>
      </c>
      <c r="O119" s="91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9" t="s">
        <v>403</v>
      </c>
      <c r="AT119" s="229" t="s">
        <v>129</v>
      </c>
      <c r="AU119" s="229" t="s">
        <v>88</v>
      </c>
      <c r="AY119" s="17" t="s">
        <v>127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7" t="s">
        <v>88</v>
      </c>
      <c r="BK119" s="230">
        <f>ROUND(I119*H119,2)</f>
        <v>0</v>
      </c>
      <c r="BL119" s="17" t="s">
        <v>403</v>
      </c>
      <c r="BM119" s="229" t="s">
        <v>404</v>
      </c>
    </row>
    <row r="120" spans="1:47" s="2" customFormat="1" ht="12">
      <c r="A120" s="38"/>
      <c r="B120" s="39"/>
      <c r="C120" s="40"/>
      <c r="D120" s="231" t="s">
        <v>136</v>
      </c>
      <c r="E120" s="40"/>
      <c r="F120" s="232" t="s">
        <v>401</v>
      </c>
      <c r="G120" s="40"/>
      <c r="H120" s="40"/>
      <c r="I120" s="233"/>
      <c r="J120" s="40"/>
      <c r="K120" s="40"/>
      <c r="L120" s="44"/>
      <c r="M120" s="234"/>
      <c r="N120" s="235"/>
      <c r="O120" s="91"/>
      <c r="P120" s="91"/>
      <c r="Q120" s="91"/>
      <c r="R120" s="91"/>
      <c r="S120" s="91"/>
      <c r="T120" s="92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136</v>
      </c>
      <c r="AU120" s="17" t="s">
        <v>88</v>
      </c>
    </row>
    <row r="121" spans="1:65" s="2" customFormat="1" ht="21.75" customHeight="1">
      <c r="A121" s="38"/>
      <c r="B121" s="39"/>
      <c r="C121" s="218" t="s">
        <v>90</v>
      </c>
      <c r="D121" s="218" t="s">
        <v>129</v>
      </c>
      <c r="E121" s="219" t="s">
        <v>405</v>
      </c>
      <c r="F121" s="220" t="s">
        <v>406</v>
      </c>
      <c r="G121" s="221" t="s">
        <v>407</v>
      </c>
      <c r="H121" s="222">
        <v>1</v>
      </c>
      <c r="I121" s="223"/>
      <c r="J121" s="224">
        <f>ROUND(I121*H121,2)</f>
        <v>0</v>
      </c>
      <c r="K121" s="220" t="s">
        <v>1</v>
      </c>
      <c r="L121" s="44"/>
      <c r="M121" s="225" t="s">
        <v>1</v>
      </c>
      <c r="N121" s="226" t="s">
        <v>45</v>
      </c>
      <c r="O121" s="91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9" t="s">
        <v>403</v>
      </c>
      <c r="AT121" s="229" t="s">
        <v>129</v>
      </c>
      <c r="AU121" s="229" t="s">
        <v>88</v>
      </c>
      <c r="AY121" s="17" t="s">
        <v>127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7" t="s">
        <v>88</v>
      </c>
      <c r="BK121" s="230">
        <f>ROUND(I121*H121,2)</f>
        <v>0</v>
      </c>
      <c r="BL121" s="17" t="s">
        <v>403</v>
      </c>
      <c r="BM121" s="229" t="s">
        <v>408</v>
      </c>
    </row>
    <row r="122" spans="1:47" s="2" customFormat="1" ht="12">
      <c r="A122" s="38"/>
      <c r="B122" s="39"/>
      <c r="C122" s="40"/>
      <c r="D122" s="231" t="s">
        <v>136</v>
      </c>
      <c r="E122" s="40"/>
      <c r="F122" s="232" t="s">
        <v>406</v>
      </c>
      <c r="G122" s="40"/>
      <c r="H122" s="40"/>
      <c r="I122" s="233"/>
      <c r="J122" s="40"/>
      <c r="K122" s="40"/>
      <c r="L122" s="44"/>
      <c r="M122" s="234"/>
      <c r="N122" s="235"/>
      <c r="O122" s="91"/>
      <c r="P122" s="91"/>
      <c r="Q122" s="91"/>
      <c r="R122" s="91"/>
      <c r="S122" s="91"/>
      <c r="T122" s="92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136</v>
      </c>
      <c r="AU122" s="17" t="s">
        <v>88</v>
      </c>
    </row>
    <row r="123" spans="1:65" s="2" customFormat="1" ht="16.5" customHeight="1">
      <c r="A123" s="38"/>
      <c r="B123" s="39"/>
      <c r="C123" s="218" t="s">
        <v>147</v>
      </c>
      <c r="D123" s="218" t="s">
        <v>129</v>
      </c>
      <c r="E123" s="219" t="s">
        <v>409</v>
      </c>
      <c r="F123" s="220" t="s">
        <v>410</v>
      </c>
      <c r="G123" s="221" t="s">
        <v>407</v>
      </c>
      <c r="H123" s="222">
        <v>1</v>
      </c>
      <c r="I123" s="223"/>
      <c r="J123" s="224">
        <f>ROUND(I123*H123,2)</f>
        <v>0</v>
      </c>
      <c r="K123" s="220" t="s">
        <v>1</v>
      </c>
      <c r="L123" s="44"/>
      <c r="M123" s="225" t="s">
        <v>1</v>
      </c>
      <c r="N123" s="226" t="s">
        <v>45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403</v>
      </c>
      <c r="AT123" s="229" t="s">
        <v>129</v>
      </c>
      <c r="AU123" s="229" t="s">
        <v>88</v>
      </c>
      <c r="AY123" s="17" t="s">
        <v>127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88</v>
      </c>
      <c r="BK123" s="230">
        <f>ROUND(I123*H123,2)</f>
        <v>0</v>
      </c>
      <c r="BL123" s="17" t="s">
        <v>403</v>
      </c>
      <c r="BM123" s="229" t="s">
        <v>411</v>
      </c>
    </row>
    <row r="124" spans="1:47" s="2" customFormat="1" ht="12">
      <c r="A124" s="38"/>
      <c r="B124" s="39"/>
      <c r="C124" s="40"/>
      <c r="D124" s="231" t="s">
        <v>136</v>
      </c>
      <c r="E124" s="40"/>
      <c r="F124" s="232" t="s">
        <v>410</v>
      </c>
      <c r="G124" s="40"/>
      <c r="H124" s="40"/>
      <c r="I124" s="233"/>
      <c r="J124" s="40"/>
      <c r="K124" s="40"/>
      <c r="L124" s="44"/>
      <c r="M124" s="234"/>
      <c r="N124" s="235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136</v>
      </c>
      <c r="AU124" s="17" t="s">
        <v>88</v>
      </c>
    </row>
    <row r="125" spans="1:65" s="2" customFormat="1" ht="37.8" customHeight="1">
      <c r="A125" s="38"/>
      <c r="B125" s="39"/>
      <c r="C125" s="218" t="s">
        <v>134</v>
      </c>
      <c r="D125" s="218" t="s">
        <v>129</v>
      </c>
      <c r="E125" s="219" t="s">
        <v>412</v>
      </c>
      <c r="F125" s="220" t="s">
        <v>413</v>
      </c>
      <c r="G125" s="221" t="s">
        <v>407</v>
      </c>
      <c r="H125" s="222">
        <v>1</v>
      </c>
      <c r="I125" s="223"/>
      <c r="J125" s="224">
        <f>ROUND(I125*H125,2)</f>
        <v>0</v>
      </c>
      <c r="K125" s="220" t="s">
        <v>1</v>
      </c>
      <c r="L125" s="44"/>
      <c r="M125" s="225" t="s">
        <v>1</v>
      </c>
      <c r="N125" s="226" t="s">
        <v>45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403</v>
      </c>
      <c r="AT125" s="229" t="s">
        <v>129</v>
      </c>
      <c r="AU125" s="229" t="s">
        <v>88</v>
      </c>
      <c r="AY125" s="17" t="s">
        <v>127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88</v>
      </c>
      <c r="BK125" s="230">
        <f>ROUND(I125*H125,2)</f>
        <v>0</v>
      </c>
      <c r="BL125" s="17" t="s">
        <v>403</v>
      </c>
      <c r="BM125" s="229" t="s">
        <v>414</v>
      </c>
    </row>
    <row r="126" spans="1:47" s="2" customFormat="1" ht="12">
      <c r="A126" s="38"/>
      <c r="B126" s="39"/>
      <c r="C126" s="40"/>
      <c r="D126" s="231" t="s">
        <v>136</v>
      </c>
      <c r="E126" s="40"/>
      <c r="F126" s="232" t="s">
        <v>413</v>
      </c>
      <c r="G126" s="40"/>
      <c r="H126" s="40"/>
      <c r="I126" s="233"/>
      <c r="J126" s="40"/>
      <c r="K126" s="40"/>
      <c r="L126" s="44"/>
      <c r="M126" s="234"/>
      <c r="N126" s="235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136</v>
      </c>
      <c r="AU126" s="17" t="s">
        <v>88</v>
      </c>
    </row>
    <row r="127" spans="1:47" s="2" customFormat="1" ht="12">
      <c r="A127" s="38"/>
      <c r="B127" s="39"/>
      <c r="C127" s="40"/>
      <c r="D127" s="231" t="s">
        <v>227</v>
      </c>
      <c r="E127" s="40"/>
      <c r="F127" s="268" t="s">
        <v>415</v>
      </c>
      <c r="G127" s="40"/>
      <c r="H127" s="40"/>
      <c r="I127" s="233"/>
      <c r="J127" s="40"/>
      <c r="K127" s="40"/>
      <c r="L127" s="44"/>
      <c r="M127" s="234"/>
      <c r="N127" s="235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227</v>
      </c>
      <c r="AU127" s="17" t="s">
        <v>88</v>
      </c>
    </row>
    <row r="128" spans="1:65" s="2" customFormat="1" ht="24.15" customHeight="1">
      <c r="A128" s="38"/>
      <c r="B128" s="39"/>
      <c r="C128" s="218" t="s">
        <v>160</v>
      </c>
      <c r="D128" s="218" t="s">
        <v>129</v>
      </c>
      <c r="E128" s="219" t="s">
        <v>416</v>
      </c>
      <c r="F128" s="220" t="s">
        <v>417</v>
      </c>
      <c r="G128" s="221" t="s">
        <v>407</v>
      </c>
      <c r="H128" s="222">
        <v>1</v>
      </c>
      <c r="I128" s="223"/>
      <c r="J128" s="224">
        <f>ROUND(I128*H128,2)</f>
        <v>0</v>
      </c>
      <c r="K128" s="220" t="s">
        <v>1</v>
      </c>
      <c r="L128" s="44"/>
      <c r="M128" s="225" t="s">
        <v>1</v>
      </c>
      <c r="N128" s="226" t="s">
        <v>45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403</v>
      </c>
      <c r="AT128" s="229" t="s">
        <v>129</v>
      </c>
      <c r="AU128" s="229" t="s">
        <v>88</v>
      </c>
      <c r="AY128" s="17" t="s">
        <v>127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88</v>
      </c>
      <c r="BK128" s="230">
        <f>ROUND(I128*H128,2)</f>
        <v>0</v>
      </c>
      <c r="BL128" s="17" t="s">
        <v>403</v>
      </c>
      <c r="BM128" s="229" t="s">
        <v>418</v>
      </c>
    </row>
    <row r="129" spans="1:47" s="2" customFormat="1" ht="12">
      <c r="A129" s="38"/>
      <c r="B129" s="39"/>
      <c r="C129" s="40"/>
      <c r="D129" s="231" t="s">
        <v>136</v>
      </c>
      <c r="E129" s="40"/>
      <c r="F129" s="232" t="s">
        <v>419</v>
      </c>
      <c r="G129" s="40"/>
      <c r="H129" s="40"/>
      <c r="I129" s="233"/>
      <c r="J129" s="40"/>
      <c r="K129" s="40"/>
      <c r="L129" s="44"/>
      <c r="M129" s="234"/>
      <c r="N129" s="23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136</v>
      </c>
      <c r="AU129" s="17" t="s">
        <v>88</v>
      </c>
    </row>
    <row r="130" spans="1:47" s="2" customFormat="1" ht="12">
      <c r="A130" s="38"/>
      <c r="B130" s="39"/>
      <c r="C130" s="40"/>
      <c r="D130" s="231" t="s">
        <v>227</v>
      </c>
      <c r="E130" s="40"/>
      <c r="F130" s="268" t="s">
        <v>420</v>
      </c>
      <c r="G130" s="40"/>
      <c r="H130" s="40"/>
      <c r="I130" s="233"/>
      <c r="J130" s="40"/>
      <c r="K130" s="40"/>
      <c r="L130" s="44"/>
      <c r="M130" s="234"/>
      <c r="N130" s="23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227</v>
      </c>
      <c r="AU130" s="17" t="s">
        <v>88</v>
      </c>
    </row>
    <row r="131" spans="1:65" s="2" customFormat="1" ht="21.75" customHeight="1">
      <c r="A131" s="38"/>
      <c r="B131" s="39"/>
      <c r="C131" s="218" t="s">
        <v>166</v>
      </c>
      <c r="D131" s="218" t="s">
        <v>129</v>
      </c>
      <c r="E131" s="219" t="s">
        <v>421</v>
      </c>
      <c r="F131" s="220" t="s">
        <v>422</v>
      </c>
      <c r="G131" s="221" t="s">
        <v>407</v>
      </c>
      <c r="H131" s="222">
        <v>1</v>
      </c>
      <c r="I131" s="223"/>
      <c r="J131" s="224">
        <f>ROUND(I131*H131,2)</f>
        <v>0</v>
      </c>
      <c r="K131" s="220" t="s">
        <v>1</v>
      </c>
      <c r="L131" s="44"/>
      <c r="M131" s="225" t="s">
        <v>1</v>
      </c>
      <c r="N131" s="226" t="s">
        <v>45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403</v>
      </c>
      <c r="AT131" s="229" t="s">
        <v>129</v>
      </c>
      <c r="AU131" s="229" t="s">
        <v>88</v>
      </c>
      <c r="AY131" s="17" t="s">
        <v>127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88</v>
      </c>
      <c r="BK131" s="230">
        <f>ROUND(I131*H131,2)</f>
        <v>0</v>
      </c>
      <c r="BL131" s="17" t="s">
        <v>403</v>
      </c>
      <c r="BM131" s="229" t="s">
        <v>423</v>
      </c>
    </row>
    <row r="132" spans="1:47" s="2" customFormat="1" ht="12">
      <c r="A132" s="38"/>
      <c r="B132" s="39"/>
      <c r="C132" s="40"/>
      <c r="D132" s="231" t="s">
        <v>136</v>
      </c>
      <c r="E132" s="40"/>
      <c r="F132" s="232" t="s">
        <v>424</v>
      </c>
      <c r="G132" s="40"/>
      <c r="H132" s="40"/>
      <c r="I132" s="233"/>
      <c r="J132" s="40"/>
      <c r="K132" s="40"/>
      <c r="L132" s="44"/>
      <c r="M132" s="234"/>
      <c r="N132" s="23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136</v>
      </c>
      <c r="AU132" s="17" t="s">
        <v>88</v>
      </c>
    </row>
    <row r="133" spans="1:65" s="2" customFormat="1" ht="24.15" customHeight="1">
      <c r="A133" s="38"/>
      <c r="B133" s="39"/>
      <c r="C133" s="218" t="s">
        <v>175</v>
      </c>
      <c r="D133" s="218" t="s">
        <v>129</v>
      </c>
      <c r="E133" s="219" t="s">
        <v>425</v>
      </c>
      <c r="F133" s="220" t="s">
        <v>426</v>
      </c>
      <c r="G133" s="221" t="s">
        <v>407</v>
      </c>
      <c r="H133" s="222">
        <v>1</v>
      </c>
      <c r="I133" s="223"/>
      <c r="J133" s="224">
        <f>ROUND(I133*H133,2)</f>
        <v>0</v>
      </c>
      <c r="K133" s="220" t="s">
        <v>1</v>
      </c>
      <c r="L133" s="44"/>
      <c r="M133" s="225" t="s">
        <v>1</v>
      </c>
      <c r="N133" s="226" t="s">
        <v>45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403</v>
      </c>
      <c r="AT133" s="229" t="s">
        <v>129</v>
      </c>
      <c r="AU133" s="229" t="s">
        <v>88</v>
      </c>
      <c r="AY133" s="17" t="s">
        <v>127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88</v>
      </c>
      <c r="BK133" s="230">
        <f>ROUND(I133*H133,2)</f>
        <v>0</v>
      </c>
      <c r="BL133" s="17" t="s">
        <v>403</v>
      </c>
      <c r="BM133" s="229" t="s">
        <v>427</v>
      </c>
    </row>
    <row r="134" spans="1:47" s="2" customFormat="1" ht="12">
      <c r="A134" s="38"/>
      <c r="B134" s="39"/>
      <c r="C134" s="40"/>
      <c r="D134" s="231" t="s">
        <v>136</v>
      </c>
      <c r="E134" s="40"/>
      <c r="F134" s="232" t="s">
        <v>426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136</v>
      </c>
      <c r="AU134" s="17" t="s">
        <v>88</v>
      </c>
    </row>
    <row r="135" spans="1:47" s="2" customFormat="1" ht="12">
      <c r="A135" s="38"/>
      <c r="B135" s="39"/>
      <c r="C135" s="40"/>
      <c r="D135" s="231" t="s">
        <v>227</v>
      </c>
      <c r="E135" s="40"/>
      <c r="F135" s="268" t="s">
        <v>428</v>
      </c>
      <c r="G135" s="40"/>
      <c r="H135" s="40"/>
      <c r="I135" s="233"/>
      <c r="J135" s="40"/>
      <c r="K135" s="40"/>
      <c r="L135" s="44"/>
      <c r="M135" s="234"/>
      <c r="N135" s="23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227</v>
      </c>
      <c r="AU135" s="17" t="s">
        <v>88</v>
      </c>
    </row>
    <row r="136" spans="1:65" s="2" customFormat="1" ht="16.5" customHeight="1">
      <c r="A136" s="38"/>
      <c r="B136" s="39"/>
      <c r="C136" s="218" t="s">
        <v>184</v>
      </c>
      <c r="D136" s="218" t="s">
        <v>129</v>
      </c>
      <c r="E136" s="219" t="s">
        <v>429</v>
      </c>
      <c r="F136" s="220" t="s">
        <v>430</v>
      </c>
      <c r="G136" s="221" t="s">
        <v>407</v>
      </c>
      <c r="H136" s="222">
        <v>1</v>
      </c>
      <c r="I136" s="223"/>
      <c r="J136" s="224">
        <f>ROUND(I136*H136,2)</f>
        <v>0</v>
      </c>
      <c r="K136" s="220" t="s">
        <v>1</v>
      </c>
      <c r="L136" s="44"/>
      <c r="M136" s="225" t="s">
        <v>1</v>
      </c>
      <c r="N136" s="226" t="s">
        <v>45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403</v>
      </c>
      <c r="AT136" s="229" t="s">
        <v>129</v>
      </c>
      <c r="AU136" s="229" t="s">
        <v>88</v>
      </c>
      <c r="AY136" s="17" t="s">
        <v>127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88</v>
      </c>
      <c r="BK136" s="230">
        <f>ROUND(I136*H136,2)</f>
        <v>0</v>
      </c>
      <c r="BL136" s="17" t="s">
        <v>403</v>
      </c>
      <c r="BM136" s="229" t="s">
        <v>431</v>
      </c>
    </row>
    <row r="137" spans="1:47" s="2" customFormat="1" ht="12">
      <c r="A137" s="38"/>
      <c r="B137" s="39"/>
      <c r="C137" s="40"/>
      <c r="D137" s="231" t="s">
        <v>136</v>
      </c>
      <c r="E137" s="40"/>
      <c r="F137" s="232" t="s">
        <v>432</v>
      </c>
      <c r="G137" s="40"/>
      <c r="H137" s="40"/>
      <c r="I137" s="233"/>
      <c r="J137" s="40"/>
      <c r="K137" s="40"/>
      <c r="L137" s="44"/>
      <c r="M137" s="234"/>
      <c r="N137" s="23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136</v>
      </c>
      <c r="AU137" s="17" t="s">
        <v>88</v>
      </c>
    </row>
    <row r="138" spans="1:65" s="2" customFormat="1" ht="24.15" customHeight="1">
      <c r="A138" s="38"/>
      <c r="B138" s="39"/>
      <c r="C138" s="218" t="s">
        <v>191</v>
      </c>
      <c r="D138" s="218" t="s">
        <v>129</v>
      </c>
      <c r="E138" s="219" t="s">
        <v>433</v>
      </c>
      <c r="F138" s="220" t="s">
        <v>434</v>
      </c>
      <c r="G138" s="221" t="s">
        <v>407</v>
      </c>
      <c r="H138" s="222">
        <v>1</v>
      </c>
      <c r="I138" s="223"/>
      <c r="J138" s="224">
        <f>ROUND(I138*H138,2)</f>
        <v>0</v>
      </c>
      <c r="K138" s="220" t="s">
        <v>1</v>
      </c>
      <c r="L138" s="44"/>
      <c r="M138" s="225" t="s">
        <v>1</v>
      </c>
      <c r="N138" s="226" t="s">
        <v>45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403</v>
      </c>
      <c r="AT138" s="229" t="s">
        <v>129</v>
      </c>
      <c r="AU138" s="229" t="s">
        <v>88</v>
      </c>
      <c r="AY138" s="17" t="s">
        <v>127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88</v>
      </c>
      <c r="BK138" s="230">
        <f>ROUND(I138*H138,2)</f>
        <v>0</v>
      </c>
      <c r="BL138" s="17" t="s">
        <v>403</v>
      </c>
      <c r="BM138" s="229" t="s">
        <v>435</v>
      </c>
    </row>
    <row r="139" spans="1:47" s="2" customFormat="1" ht="12">
      <c r="A139" s="38"/>
      <c r="B139" s="39"/>
      <c r="C139" s="40"/>
      <c r="D139" s="231" t="s">
        <v>136</v>
      </c>
      <c r="E139" s="40"/>
      <c r="F139" s="232" t="s">
        <v>436</v>
      </c>
      <c r="G139" s="40"/>
      <c r="H139" s="40"/>
      <c r="I139" s="233"/>
      <c r="J139" s="40"/>
      <c r="K139" s="40"/>
      <c r="L139" s="44"/>
      <c r="M139" s="234"/>
      <c r="N139" s="23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136</v>
      </c>
      <c r="AU139" s="17" t="s">
        <v>88</v>
      </c>
    </row>
    <row r="140" spans="1:65" s="2" customFormat="1" ht="16.5" customHeight="1">
      <c r="A140" s="38"/>
      <c r="B140" s="39"/>
      <c r="C140" s="218" t="s">
        <v>196</v>
      </c>
      <c r="D140" s="218" t="s">
        <v>129</v>
      </c>
      <c r="E140" s="219" t="s">
        <v>437</v>
      </c>
      <c r="F140" s="220" t="s">
        <v>438</v>
      </c>
      <c r="G140" s="221" t="s">
        <v>407</v>
      </c>
      <c r="H140" s="222">
        <v>1</v>
      </c>
      <c r="I140" s="223"/>
      <c r="J140" s="224">
        <f>ROUND(I140*H140,2)</f>
        <v>0</v>
      </c>
      <c r="K140" s="220" t="s">
        <v>1</v>
      </c>
      <c r="L140" s="44"/>
      <c r="M140" s="225" t="s">
        <v>1</v>
      </c>
      <c r="N140" s="226" t="s">
        <v>45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403</v>
      </c>
      <c r="AT140" s="229" t="s">
        <v>129</v>
      </c>
      <c r="AU140" s="229" t="s">
        <v>88</v>
      </c>
      <c r="AY140" s="17" t="s">
        <v>127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88</v>
      </c>
      <c r="BK140" s="230">
        <f>ROUND(I140*H140,2)</f>
        <v>0</v>
      </c>
      <c r="BL140" s="17" t="s">
        <v>403</v>
      </c>
      <c r="BM140" s="229" t="s">
        <v>439</v>
      </c>
    </row>
    <row r="141" spans="1:47" s="2" customFormat="1" ht="12">
      <c r="A141" s="38"/>
      <c r="B141" s="39"/>
      <c r="C141" s="40"/>
      <c r="D141" s="231" t="s">
        <v>136</v>
      </c>
      <c r="E141" s="40"/>
      <c r="F141" s="232" t="s">
        <v>440</v>
      </c>
      <c r="G141" s="40"/>
      <c r="H141" s="40"/>
      <c r="I141" s="233"/>
      <c r="J141" s="40"/>
      <c r="K141" s="40"/>
      <c r="L141" s="44"/>
      <c r="M141" s="234"/>
      <c r="N141" s="23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136</v>
      </c>
      <c r="AU141" s="17" t="s">
        <v>88</v>
      </c>
    </row>
    <row r="142" spans="1:65" s="2" customFormat="1" ht="16.5" customHeight="1">
      <c r="A142" s="38"/>
      <c r="B142" s="39"/>
      <c r="C142" s="218" t="s">
        <v>204</v>
      </c>
      <c r="D142" s="218" t="s">
        <v>129</v>
      </c>
      <c r="E142" s="219" t="s">
        <v>441</v>
      </c>
      <c r="F142" s="220" t="s">
        <v>442</v>
      </c>
      <c r="G142" s="221" t="s">
        <v>407</v>
      </c>
      <c r="H142" s="222">
        <v>1</v>
      </c>
      <c r="I142" s="223"/>
      <c r="J142" s="224">
        <f>ROUND(I142*H142,2)</f>
        <v>0</v>
      </c>
      <c r="K142" s="220" t="s">
        <v>1</v>
      </c>
      <c r="L142" s="44"/>
      <c r="M142" s="225" t="s">
        <v>1</v>
      </c>
      <c r="N142" s="226" t="s">
        <v>45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403</v>
      </c>
      <c r="AT142" s="229" t="s">
        <v>129</v>
      </c>
      <c r="AU142" s="229" t="s">
        <v>88</v>
      </c>
      <c r="AY142" s="17" t="s">
        <v>127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88</v>
      </c>
      <c r="BK142" s="230">
        <f>ROUND(I142*H142,2)</f>
        <v>0</v>
      </c>
      <c r="BL142" s="17" t="s">
        <v>403</v>
      </c>
      <c r="BM142" s="229" t="s">
        <v>443</v>
      </c>
    </row>
    <row r="143" spans="1:47" s="2" customFormat="1" ht="12">
      <c r="A143" s="38"/>
      <c r="B143" s="39"/>
      <c r="C143" s="40"/>
      <c r="D143" s="231" t="s">
        <v>136</v>
      </c>
      <c r="E143" s="40"/>
      <c r="F143" s="232" t="s">
        <v>442</v>
      </c>
      <c r="G143" s="40"/>
      <c r="H143" s="40"/>
      <c r="I143" s="233"/>
      <c r="J143" s="40"/>
      <c r="K143" s="40"/>
      <c r="L143" s="44"/>
      <c r="M143" s="234"/>
      <c r="N143" s="23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136</v>
      </c>
      <c r="AU143" s="17" t="s">
        <v>88</v>
      </c>
    </row>
    <row r="144" spans="1:65" s="2" customFormat="1" ht="16.5" customHeight="1">
      <c r="A144" s="38"/>
      <c r="B144" s="39"/>
      <c r="C144" s="218" t="s">
        <v>209</v>
      </c>
      <c r="D144" s="218" t="s">
        <v>129</v>
      </c>
      <c r="E144" s="219" t="s">
        <v>444</v>
      </c>
      <c r="F144" s="220" t="s">
        <v>445</v>
      </c>
      <c r="G144" s="221" t="s">
        <v>407</v>
      </c>
      <c r="H144" s="222">
        <v>1</v>
      </c>
      <c r="I144" s="223"/>
      <c r="J144" s="224">
        <f>ROUND(I144*H144,2)</f>
        <v>0</v>
      </c>
      <c r="K144" s="220" t="s">
        <v>1</v>
      </c>
      <c r="L144" s="44"/>
      <c r="M144" s="225" t="s">
        <v>1</v>
      </c>
      <c r="N144" s="226" t="s">
        <v>45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403</v>
      </c>
      <c r="AT144" s="229" t="s">
        <v>129</v>
      </c>
      <c r="AU144" s="229" t="s">
        <v>88</v>
      </c>
      <c r="AY144" s="17" t="s">
        <v>127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88</v>
      </c>
      <c r="BK144" s="230">
        <f>ROUND(I144*H144,2)</f>
        <v>0</v>
      </c>
      <c r="BL144" s="17" t="s">
        <v>403</v>
      </c>
      <c r="BM144" s="229" t="s">
        <v>446</v>
      </c>
    </row>
    <row r="145" spans="1:47" s="2" customFormat="1" ht="12">
      <c r="A145" s="38"/>
      <c r="B145" s="39"/>
      <c r="C145" s="40"/>
      <c r="D145" s="231" t="s">
        <v>136</v>
      </c>
      <c r="E145" s="40"/>
      <c r="F145" s="232" t="s">
        <v>445</v>
      </c>
      <c r="G145" s="40"/>
      <c r="H145" s="40"/>
      <c r="I145" s="233"/>
      <c r="J145" s="40"/>
      <c r="K145" s="40"/>
      <c r="L145" s="44"/>
      <c r="M145" s="234"/>
      <c r="N145" s="235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136</v>
      </c>
      <c r="AU145" s="17" t="s">
        <v>88</v>
      </c>
    </row>
    <row r="146" spans="1:65" s="2" customFormat="1" ht="24.15" customHeight="1">
      <c r="A146" s="38"/>
      <c r="B146" s="39"/>
      <c r="C146" s="218" t="s">
        <v>215</v>
      </c>
      <c r="D146" s="218" t="s">
        <v>129</v>
      </c>
      <c r="E146" s="219" t="s">
        <v>447</v>
      </c>
      <c r="F146" s="220" t="s">
        <v>448</v>
      </c>
      <c r="G146" s="221" t="s">
        <v>402</v>
      </c>
      <c r="H146" s="222">
        <v>1</v>
      </c>
      <c r="I146" s="223"/>
      <c r="J146" s="224">
        <f>ROUND(I146*H146,2)</f>
        <v>0</v>
      </c>
      <c r="K146" s="220" t="s">
        <v>1</v>
      </c>
      <c r="L146" s="44"/>
      <c r="M146" s="225" t="s">
        <v>1</v>
      </c>
      <c r="N146" s="226" t="s">
        <v>45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403</v>
      </c>
      <c r="AT146" s="229" t="s">
        <v>129</v>
      </c>
      <c r="AU146" s="229" t="s">
        <v>88</v>
      </c>
      <c r="AY146" s="17" t="s">
        <v>127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88</v>
      </c>
      <c r="BK146" s="230">
        <f>ROUND(I146*H146,2)</f>
        <v>0</v>
      </c>
      <c r="BL146" s="17" t="s">
        <v>403</v>
      </c>
      <c r="BM146" s="229" t="s">
        <v>449</v>
      </c>
    </row>
    <row r="147" spans="1:47" s="2" customFormat="1" ht="12">
      <c r="A147" s="38"/>
      <c r="B147" s="39"/>
      <c r="C147" s="40"/>
      <c r="D147" s="231" t="s">
        <v>136</v>
      </c>
      <c r="E147" s="40"/>
      <c r="F147" s="232" t="s">
        <v>448</v>
      </c>
      <c r="G147" s="40"/>
      <c r="H147" s="40"/>
      <c r="I147" s="233"/>
      <c r="J147" s="40"/>
      <c r="K147" s="40"/>
      <c r="L147" s="44"/>
      <c r="M147" s="234"/>
      <c r="N147" s="235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136</v>
      </c>
      <c r="AU147" s="17" t="s">
        <v>88</v>
      </c>
    </row>
    <row r="148" spans="1:47" s="2" customFormat="1" ht="12">
      <c r="A148" s="38"/>
      <c r="B148" s="39"/>
      <c r="C148" s="40"/>
      <c r="D148" s="231" t="s">
        <v>227</v>
      </c>
      <c r="E148" s="40"/>
      <c r="F148" s="268" t="s">
        <v>450</v>
      </c>
      <c r="G148" s="40"/>
      <c r="H148" s="40"/>
      <c r="I148" s="233"/>
      <c r="J148" s="40"/>
      <c r="K148" s="40"/>
      <c r="L148" s="44"/>
      <c r="M148" s="282"/>
      <c r="N148" s="283"/>
      <c r="O148" s="284"/>
      <c r="P148" s="284"/>
      <c r="Q148" s="284"/>
      <c r="R148" s="284"/>
      <c r="S148" s="284"/>
      <c r="T148" s="2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227</v>
      </c>
      <c r="AU148" s="17" t="s">
        <v>88</v>
      </c>
    </row>
    <row r="149" spans="1:31" s="2" customFormat="1" ht="6.95" customHeight="1">
      <c r="A149" s="38"/>
      <c r="B149" s="66"/>
      <c r="C149" s="67"/>
      <c r="D149" s="67"/>
      <c r="E149" s="67"/>
      <c r="F149" s="67"/>
      <c r="G149" s="67"/>
      <c r="H149" s="67"/>
      <c r="I149" s="67"/>
      <c r="J149" s="67"/>
      <c r="K149" s="67"/>
      <c r="L149" s="44"/>
      <c r="M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</row>
  </sheetData>
  <sheetProtection password="CC35" sheet="1" objects="1" scenarios="1" formatColumns="0" formatRows="0" autoFilter="0"/>
  <autoFilter ref="C116:K148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Boháč</dc:creator>
  <cp:keywords/>
  <dc:description/>
  <cp:lastModifiedBy>Marek Boháč</cp:lastModifiedBy>
  <dcterms:created xsi:type="dcterms:W3CDTF">2024-04-26T20:25:07Z</dcterms:created>
  <dcterms:modified xsi:type="dcterms:W3CDTF">2024-04-26T20:25:09Z</dcterms:modified>
  <cp:category/>
  <cp:version/>
  <cp:contentType/>
  <cp:contentStatus/>
</cp:coreProperties>
</file>